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queryTables/queryTable8.xml" ContentType="application/vnd.openxmlformats-officedocument.spreadsheetml.queryTable+xml"/>
  <Override PartName="/xl/tables/table15.xml" ContentType="application/vnd.openxmlformats-officedocument.spreadsheetml.table+xml"/>
  <Override PartName="/xl/queryTables/queryTable9.xml" ContentType="application/vnd.openxmlformats-officedocument.spreadsheetml.queryTable+xml"/>
  <Override PartName="/xl/tables/table16.xml" ContentType="application/vnd.openxmlformats-officedocument.spreadsheetml.table+xml"/>
  <Override PartName="/xl/queryTables/queryTable10.xml" ContentType="application/vnd.openxmlformats-officedocument.spreadsheetml.queryTable+xml"/>
  <Override PartName="/xl/tables/table17.xml" ContentType="application/vnd.openxmlformats-officedocument.spreadsheetml.table+xml"/>
  <Override PartName="/xl/queryTables/queryTable11.xml" ContentType="application/vnd.openxmlformats-officedocument.spreadsheetml.queryTable+xml"/>
  <Override PartName="/xl/tables/table18.xml" ContentType="application/vnd.openxmlformats-officedocument.spreadsheetml.table+xml"/>
  <Override PartName="/xl/queryTables/queryTable12.xml" ContentType="application/vnd.openxmlformats-officedocument.spreadsheetml.queryTable+xml"/>
  <Override PartName="/xl/tables/table19.xml" ContentType="application/vnd.openxmlformats-officedocument.spreadsheetml.table+xml"/>
  <Override PartName="/xl/queryTables/queryTable13.xml" ContentType="application/vnd.openxmlformats-officedocument.spreadsheetml.queryTable+xml"/>
  <Override PartName="/xl/tables/table20.xml" ContentType="application/vnd.openxmlformats-officedocument.spreadsheetml.table+xml"/>
  <Override PartName="/xl/queryTables/queryTable14.xml" ContentType="application/vnd.openxmlformats-officedocument.spreadsheetml.queryTable+xml"/>
  <Override PartName="/xl/tables/table21.xml" ContentType="application/vnd.openxmlformats-officedocument.spreadsheetml.table+xml"/>
  <Override PartName="/xl/queryTables/queryTable15.xml" ContentType="application/vnd.openxmlformats-officedocument.spreadsheetml.queryTable+xml"/>
  <Override PartName="/xl/tables/table22.xml" ContentType="application/vnd.openxmlformats-officedocument.spreadsheetml.table+xml"/>
  <Override PartName="/xl/queryTables/queryTable16.xml" ContentType="application/vnd.openxmlformats-officedocument.spreadsheetml.queryTable+xml"/>
  <Override PartName="/xl/tables/table23.xml" ContentType="application/vnd.openxmlformats-officedocument.spreadsheetml.table+xml"/>
  <Override PartName="/xl/queryTables/queryTable17.xml" ContentType="application/vnd.openxmlformats-officedocument.spreadsheetml.queryTable+xml"/>
  <Override PartName="/xl/tables/table24.xml" ContentType="application/vnd.openxmlformats-officedocument.spreadsheetml.table+xml"/>
  <Override PartName="/xl/queryTables/queryTable18.xml" ContentType="application/vnd.openxmlformats-officedocument.spreadsheetml.queryTable+xml"/>
  <Override PartName="/xl/tables/table25.xml" ContentType="application/vnd.openxmlformats-officedocument.spreadsheetml.table+xml"/>
  <Override PartName="/xl/queryTables/queryTable19.xml" ContentType="application/vnd.openxmlformats-officedocument.spreadsheetml.queryTable+xml"/>
  <Override PartName="/xl/tables/table26.xml" ContentType="application/vnd.openxmlformats-officedocument.spreadsheetml.table+xml"/>
  <Override PartName="/xl/queryTables/queryTable20.xml" ContentType="application/vnd.openxmlformats-officedocument.spreadsheetml.queryTable+xml"/>
  <Override PartName="/xl/tables/table27.xml" ContentType="application/vnd.openxmlformats-officedocument.spreadsheetml.table+xml"/>
  <Override PartName="/xl/queryTables/queryTable21.xml" ContentType="application/vnd.openxmlformats-officedocument.spreadsheetml.queryTable+xml"/>
  <Override PartName="/xl/tables/table28.xml" ContentType="application/vnd.openxmlformats-officedocument.spreadsheetml.table+xml"/>
  <Override PartName="/xl/queryTables/queryTable22.xml" ContentType="application/vnd.openxmlformats-officedocument.spreadsheetml.queryTable+xml"/>
  <Override PartName="/xl/tables/table29.xml" ContentType="application/vnd.openxmlformats-officedocument.spreadsheetml.table+xml"/>
  <Override PartName="/xl/queryTables/queryTable23.xml" ContentType="application/vnd.openxmlformats-officedocument.spreadsheetml.queryTable+xml"/>
  <Override PartName="/xl/tables/table30.xml" ContentType="application/vnd.openxmlformats-officedocument.spreadsheetml.table+xml"/>
  <Override PartName="/xl/queryTables/queryTable2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fileSharing readOnlyRecommended="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338ae18740deb4d/Desktop/Target_Financial_Model/"/>
    </mc:Choice>
  </mc:AlternateContent>
  <xr:revisionPtr revIDLastSave="3364" documentId="8_{A6CDE861-40BC-490E-91E0-63E3F07715F4}" xr6:coauthVersionLast="47" xr6:coauthVersionMax="47" xr10:uidLastSave="{EAD40E1F-7090-44D7-A1C8-F2B390F6B1D6}"/>
  <bookViews>
    <workbookView xWindow="-108" yWindow="-108" windowWidth="23256" windowHeight="14856" firstSheet="21" activeTab="24" xr2:uid="{2B4A04A5-0D54-4148-8818-1C3CED7A7BC5}"/>
  </bookViews>
  <sheets>
    <sheet name="Assumptions" sheetId="26" r:id="rId1"/>
    <sheet name="Historical Drivers" sheetId="29" r:id="rId2"/>
    <sheet name="Projected_Income_Statement" sheetId="25" r:id="rId3"/>
    <sheet name="Projected_Balance_Sheet" sheetId="24" r:id="rId4"/>
    <sheet name="Projected_Cash_Flow" sheetId="23" r:id="rId5"/>
    <sheet name="DCF" sheetId="1" r:id="rId6"/>
    <sheet name="KPI_Summary" sheetId="33" r:id="rId7"/>
    <sheet name="Export_Table" sheetId="35" r:id="rId8"/>
    <sheet name="Data_Extract" sheetId="37" r:id="rId9"/>
    <sheet name="Manual_Dax" sheetId="38" r:id="rId10"/>
    <sheet name="risk_free_rate" sheetId="31" r:id="rId11"/>
    <sheet name="ev_ebitda_comps" sheetId="32" r:id="rId12"/>
    <sheet name="target_capital_structure" sheetId="30" r:id="rId13"/>
    <sheet name="balance_sheet_fact" sheetId="2" r:id="rId14"/>
    <sheet name="balance_sheet_fact_advanced" sheetId="3" r:id="rId15"/>
    <sheet name="balance_sheet_ratios" sheetId="4" r:id="rId16"/>
    <sheet name="cash_flow_fact" sheetId="5" r:id="rId17"/>
    <sheet name="cash_flow_fact_advanced" sheetId="6" r:id="rId18"/>
    <sheet name="cash_flow_ratios" sheetId="7" r:id="rId19"/>
    <sheet name="financial_fact" sheetId="8" r:id="rId20"/>
    <sheet name="financial_fact_advanced" sheetId="9" r:id="rId21"/>
    <sheet name="stock_daily_returns" sheetId="10" r:id="rId22"/>
    <sheet name="stock_dividend_yield" sheetId="11" r:id="rId23"/>
    <sheet name="stock_history_fact" sheetId="12" r:id="rId24"/>
    <sheet name="target_valuation_history" sheetId="34" r:id="rId25"/>
    <sheet name="stock_pe_ratio" sheetId="13" r:id="rId26"/>
    <sheet name="stock_volatility" sheetId="14" r:id="rId27"/>
    <sheet name="stock_yearly_avg_close" sheetId="15" r:id="rId28"/>
    <sheet name="stock_yoy_change" sheetId="16" r:id="rId29"/>
    <sheet name="balance_sheet" sheetId="17" r:id="rId30"/>
    <sheet name="cash_flow" sheetId="18" r:id="rId31"/>
    <sheet name="date_dim" sheetId="19" r:id="rId32"/>
    <sheet name="income_statement" sheetId="20" r:id="rId33"/>
    <sheet name="stock_history" sheetId="21" r:id="rId34"/>
  </sheets>
  <definedNames>
    <definedName name="AverageACL">'Historical Drivers'!$B$87</definedName>
    <definedName name="AverageAPIC">'Historical Drivers'!$B$105</definedName>
    <definedName name="AverageCapExGrowth">'Historical Drivers'!$B$69</definedName>
    <definedName name="AverageCLO">'Historical Drivers'!$B$100</definedName>
    <definedName name="AverageCSA">'Historical Drivers'!#REF!</definedName>
    <definedName name="AverageCSE">'Historical Drivers'!#REF!</definedName>
    <definedName name="AverageDA">'Historical Drivers'!$B$75</definedName>
    <definedName name="AverageDII">'Historical Drivers'!$B$83</definedName>
    <definedName name="AverageDilutedShares">'Historical Drivers'!$B$106</definedName>
    <definedName name="AverageDIVP">'Historical Drivers'!$B$98</definedName>
    <definedName name="AverageDPO">'Historical Drivers'!$B$81</definedName>
    <definedName name="AverageDSO">'Historical Drivers'!$B$79</definedName>
    <definedName name="AverageGrossMargin">'Historical Drivers'!$B$64</definedName>
    <definedName name="AverageInterestRate">Assumptions!$B$23</definedName>
    <definedName name="averagencdtl">'Historical Drivers'!$B$104</definedName>
    <definedName name="AverageOCA">'Historical Drivers'!$B$85</definedName>
    <definedName name="AverageOFIN">'Historical Drivers'!$B$102</definedName>
    <definedName name="AverageOL">'Historical Drivers'!$B$89</definedName>
    <definedName name="AverageOWC">'Historical Drivers'!$B$72</definedName>
    <definedName name="AverageSalePPE">'Historical Drivers'!$B$96</definedName>
    <definedName name="AverageSBC">'Historical Drivers'!$B$92</definedName>
    <definedName name="AverageSGAGrowth">'Historical Drivers'!$B$66</definedName>
    <definedName name="AverageTaxRate">'Historical Drivers'!$B$78</definedName>
    <definedName name="AverageTD">'Historical Drivers'!$B$94</definedName>
    <definedName name="AvgRevenueGrowthHist">'Historical Drivers'!$B$61</definedName>
    <definedName name="DilutedSharePrice">DCF!$B$10</definedName>
    <definedName name="DriverMatrix">Assumptions!$A$11:$F$20</definedName>
    <definedName name="EBITDA_2030">Projected_Income_Statement!$F$15</definedName>
    <definedName name="EndingCash">Projected_Cash_Flow!$F$16</definedName>
    <definedName name="EndingDilutedShares">Projected_Income_Statement!$F$13</definedName>
    <definedName name="EndingTotalDebt">Assumptions!$N$8</definedName>
    <definedName name="EV">DCF!$B$6</definedName>
    <definedName name="ExitEbitdaMultiple">Assumptions!$J$27</definedName>
    <definedName name="ExternalData_1" localSheetId="13" hidden="1">balance_sheet_fact!$A$1:$E$97</definedName>
    <definedName name="ExternalData_1" localSheetId="12" hidden="1">target_capital_structure!$A$1:$F$2</definedName>
    <definedName name="ExternalData_10" localSheetId="22" hidden="1">stock_dividend_yield!$A$1:$D$5</definedName>
    <definedName name="ExternalData_11" localSheetId="23" hidden="1">stock_history_fact!$A$1:$D$17599</definedName>
    <definedName name="ExternalData_12" localSheetId="25" hidden="1">stock_pe_ratio!$A$1:$D$5</definedName>
    <definedName name="ExternalData_13" localSheetId="26" hidden="1">stock_volatility!$A$1:$B$5</definedName>
    <definedName name="ExternalData_13" localSheetId="24" hidden="1">target_valuation_history!$A$1:$G$5</definedName>
    <definedName name="ExternalData_14" localSheetId="27" hidden="1">stock_yearly_avg_close!$A$1:$B$5</definedName>
    <definedName name="ExternalData_15" localSheetId="28" hidden="1">stock_yoy_change!$A$1:$D$5</definedName>
    <definedName name="ExternalData_16" localSheetId="29" hidden="1">balance_sheet!$A$1:$CD$5</definedName>
    <definedName name="ExternalData_17" localSheetId="30" hidden="1">'cash_flow'!$A$1:$AZ$5</definedName>
    <definedName name="ExternalData_18" localSheetId="31" hidden="1">date_dim!$A$1:$S$5</definedName>
    <definedName name="ExternalData_19" localSheetId="32" hidden="1">income_statement!$A$1:$AO$5</definedName>
    <definedName name="ExternalData_2" localSheetId="14" hidden="1">balance_sheet_fact_advanced!$A$1:$H$97</definedName>
    <definedName name="ExternalData_2" localSheetId="11" hidden="1">ev_ebitda_comps!$A$1:$E$6</definedName>
    <definedName name="ExternalData_2" localSheetId="10" hidden="1">'risk_free_rate'!$A$1:$B$2</definedName>
    <definedName name="ExternalData_20" localSheetId="33" hidden="1">stock_history!$A$1:$I$2515</definedName>
    <definedName name="ExternalData_3" localSheetId="15" hidden="1">balance_sheet_ratios!$A$1:$G$5</definedName>
    <definedName name="ExternalData_4" localSheetId="16" hidden="1">'cash_flow_fact'!$A$1:$E$169</definedName>
    <definedName name="ExternalData_5" localSheetId="17" hidden="1">'cash_flow_fact_advanced'!$A$1:$H$169</definedName>
    <definedName name="ExternalData_6" localSheetId="18" hidden="1">'cash_flow_ratios'!$A$1:$E$5</definedName>
    <definedName name="ExternalData_7" localSheetId="19" hidden="1">financial_fact!$A$1:$E$105</definedName>
    <definedName name="ExternalData_8" localSheetId="20" hidden="1">financial_fact_advanced!$A$1:$H$105</definedName>
    <definedName name="ExternalData_9" localSheetId="21" hidden="1">stock_daily_returns!$A$1:$E$5</definedName>
    <definedName name="ForecastEndYear">Assumptions!$B$4</definedName>
    <definedName name="ForecastYears">Assumptions!$B$10:$F$10</definedName>
    <definedName name="g">Assumptions!$J$26</definedName>
    <definedName name="Goodwill">'Historical Drivers'!$B$91</definedName>
    <definedName name="NonRevolverLiabilites">Projected_Balance_Sheet!$BJ$82</definedName>
    <definedName name="NumYears">Assumptions!$B$3</definedName>
    <definedName name="PreviousYearCapEx">'Historical Drivers'!$E$10</definedName>
    <definedName name="PreviousYearNetPPE">'Historical Drivers'!$E$30</definedName>
    <definedName name="PReviousYearSGA">'Historical Drivers'!$E$8</definedName>
    <definedName name="PreviousYearWorkingCapital">'Historical Drivers'!$E$12</definedName>
    <definedName name="PriorEndYearSharePrice">'Historical Drivers'!$E$57</definedName>
    <definedName name="PriorYearACL">'Historical Drivers'!$E$21</definedName>
    <definedName name="PriorYearAP">'Historical Drivers'!$E$18</definedName>
    <definedName name="prioryearapic">'Historical Drivers'!$E$52</definedName>
    <definedName name="PriorYearAR">'Historical Drivers'!$E$17</definedName>
    <definedName name="PriorYearAverageShares">'Historical Drivers'!$E$54</definedName>
    <definedName name="PriorYearCLO">'Historical Drivers'!$E$44</definedName>
    <definedName name="PriorYearCommonStock">'Historical Drivers'!$E$48</definedName>
    <definedName name="PriorYearEndCash">'Historical Drivers'!$E$46</definedName>
    <definedName name="PriorYearEndingDebt">'Historical Drivers'!$L$9</definedName>
    <definedName name="PriorYearGrossProfit">'Historical Drivers'!$E$6</definedName>
    <definedName name="PriorYearInventory">'Historical Drivers'!$E$19</definedName>
    <definedName name="PriorYearOCA">'Historical Drivers'!$E$20</definedName>
    <definedName name="PriorYearRE">'Historical Drivers'!$E$47</definedName>
    <definedName name="PriorYearRevenue">'Historical Drivers'!$E$3</definedName>
    <definedName name="Projected_Balance_Sheet">Projected_Balance_Sheet!$A$2:$F$27</definedName>
    <definedName name="Projected_Cash_Flow">Projected_Cash_Flow!$A$2:$F$20</definedName>
    <definedName name="Projected_Income_Statement">Projected_Income_Statement!$A$2:$F$15</definedName>
    <definedName name="Rassumptions">Assumptions!$A$10:$F$53</definedName>
    <definedName name="Rbalancesheet">Projected_Balance_Sheet!$A$2:$F$22</definedName>
    <definedName name="Rbalancesheettotals">Projected_Balance_Sheet!$A$24:$F$27</definedName>
    <definedName name="RCashFlow">Projected_Cash_Flow!$A$2:$F$16</definedName>
    <definedName name="RCashflowCategory">Projected_Cash_Flow!$A$18:$F$20</definedName>
    <definedName name="RCashflowtotals">Projected_Cash_Flow!$A$18:$F$20</definedName>
    <definedName name="RDCF">DCF!$A$2:$B$10</definedName>
    <definedName name="RDCFAssumptions">Assumptions!$I$15:$J$27</definedName>
    <definedName name="Rdebttable">Assumptions!$I$2:$N$11</definedName>
    <definedName name="RIncomeStatement">Projected_Income_Statement!$A$2:$F$15</definedName>
    <definedName name="RKPI_Summary">KPI_Summary!$A$2:$G$25</definedName>
    <definedName name="RScenarioMultipliers">ScenarioMultipliers[#All]</definedName>
    <definedName name="RUFCF">DCF!$A$14:$F$22</definedName>
    <definedName name="Scenario_Gross">'Historical Drivers'!$B$65</definedName>
    <definedName name="Scenario_OWC">'Historical Drivers'!$B$73</definedName>
    <definedName name="Scenario_SGA">'Historical Drivers'!$B$67</definedName>
    <definedName name="ScenarioACL">'Historical Drivers'!$B$88</definedName>
    <definedName name="ScenarioACR">'Historical Drivers'!$B$88</definedName>
    <definedName name="ScenarioCapEx">'Historical Drivers'!$B$70</definedName>
    <definedName name="ScenarioCLO">'Historical Drivers'!$B$101</definedName>
    <definedName name="ScenarioCSA">'Historical Drivers'!#REF!</definedName>
    <definedName name="ScenarioDA">'Historical Drivers'!$B$76</definedName>
    <definedName name="ScenarioDII">'Historical Drivers'!$B$84</definedName>
    <definedName name="ScenarioDIVP">'Historical Drivers'!$B$99</definedName>
    <definedName name="ScenarioDPO">'Historical Drivers'!$B$82</definedName>
    <definedName name="ScenarioDSO">'Historical Drivers'!$B$80</definedName>
    <definedName name="ScenarioGrowth_StartingPoint">'Historical Drivers'!$B$62</definedName>
    <definedName name="ScenarioOCA">'Historical Drivers'!$B$86</definedName>
    <definedName name="ScenarioOFIN">'Historical Drivers'!$B$103</definedName>
    <definedName name="ScenarioOL">'Historical Drivers'!$B$90</definedName>
    <definedName name="ScenarioSalePPE">'Historical Drivers'!$B$97</definedName>
    <definedName name="ScenarioSBC">'Historical Drivers'!$B$93</definedName>
    <definedName name="ScenarioSelect">Assumptions!$B$6</definedName>
    <definedName name="ScenarioTD">'Historical Drivers'!$B$95</definedName>
    <definedName name="StartYear" comment="Input start year">Assumptions!$B$2</definedName>
    <definedName name="Taper_Amount__OWC">'Historical Drivers'!$B$74</definedName>
    <definedName name="TaperAmount">'Historical Drivers'!$B$63</definedName>
    <definedName name="TaperAmountCapEx">'Historical Drivers'!$B$71</definedName>
    <definedName name="TaperAmountDA">'Historical Drivers'!$B$77</definedName>
    <definedName name="TaperAmountRevenue">'Historical Drivers'!$B$63</definedName>
    <definedName name="TaperAmountSGAGross">'Historical Drivers'!$B$68</definedName>
    <definedName name="UFCF_2030">DCF!$F$21</definedName>
    <definedName name="WACC">Assumptions!$J$25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lance_sheet_fact_8045e84a-287c-4553-aa1c-a5134a82bf32" name="balance_sheet_fact" connection="Query - balance_sheet_fact"/>
          <x15:modelTable id="balance_sheet_fact_advanced_2d12712b-88ea-44f3-9a4b-b2975c5c24a7" name="balance_sheet_fact_advanced" connection="Query - balance_sheet_fact_advanced"/>
          <x15:modelTable id="balance_sheet_ratios_ddf1c57b-325f-4f94-850e-e497e8c91b1e" name="balance_sheet_ratios" connection="Query - balance_sheet_ratios"/>
          <x15:modelTable id="cash_flow_fact_3413492b-e919-4b5f-ba41-067a23abc259" name="cash_flow_fact" connection="Query - cash_flow_fact"/>
          <x15:modelTable id="cash_flow_fact_advanced_5e69abf9-51da-4658-871e-ffb2807694aa" name="cash_flow_fact_advanced" connection="Query - cash_flow_fact_advanced"/>
          <x15:modelTable id="cash_flow_ratios_050a2a97-0fdc-4e65-8d1b-658b4bff507e" name="cash_flow_ratios" connection="Query - cash_flow_ratios"/>
          <x15:modelTable id="financial_fact_7e1a3c47-31fe-4e96-8b3f-a737f8b2ce02" name="financial_fact" connection="Query - financial_fact"/>
          <x15:modelTable id="financial_fact_advanced_48dff1e1-25b7-4bfd-9fdd-5112d11aacd9" name="financial_fact_advanced" connection="Query - financial_fact_advanced"/>
          <x15:modelTable id="stock_daily_returns_b8248a49-dff1-4549-b4c3-03e3b13a7f54" name="stock_daily_returns" connection="Query - stock_daily_returns"/>
          <x15:modelTable id="stock_dividend_yield_604f0cc2-22c9-46ea-94c2-89f9c7b96923" name="stock_dividend_yield" connection="Query - stock_dividend_yield"/>
          <x15:modelTable id="stock_history_fact_bdfcd105-d99b-43e0-8240-3dbf8d231c52" name="stock_history_fact" connection="Query - stock_history_fact"/>
          <x15:modelTable id="stock_pe_ratio_7e42f247-039a-488f-ad35-cce75d4657d3" name="stock_pe_ratio" connection="Query - stock_pe_ratio"/>
          <x15:modelTable id="stock_volatility_eb562a77-fd90-4b4e-9e5e-8c62d4b7aeb2" name="stock_volatility" connection="Query - stock_volatility"/>
          <x15:modelTable id="stock_yearly_avg_close_18695aee-e85f-4f1d-9038-59b106e9ee31" name="stock_yearly_avg_close" connection="Query - stock_yearly_avg_close"/>
          <x15:modelTable id="stock_yoy_change_58f40112-51f5-48d1-a36f-bd6edd30083e" name="stock_yoy_change" connection="Query - stock_yoy_change"/>
          <x15:modelTable id="balance_sheet_bbf781b3-fd74-47a7-beb2-0bd03e3b2016" name="balance_sheet" connection="Query - balance_sheet"/>
          <x15:modelTable id="cash_flow_1eb3f676-c83d-4a70-8f80-18d66c374276" name="cash_flow" connection="Query - cash_flow"/>
          <x15:modelTable id="date_dim_c3741827-8115-426a-9e02-863ff253d941" name="date_dim" connection="Query - date_dim"/>
          <x15:modelTable id="income_statement_03b33ddf-239f-405e-8c8e-b8ea06749ecb" name="income_statement" connection="Query - income_statement"/>
          <x15:modelTable id="stock_history_78e9704c-3de3-418a-af70-466b6fb36f09" name="stock_history" connection="Query - stock_histor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38" l="1"/>
  <c r="C3" i="38"/>
  <c r="B107" i="29" a="1"/>
  <c r="B107" i="29" s="1"/>
  <c r="B40" i="29" a="1"/>
  <c r="B40" i="29" s="1"/>
  <c r="E199" i="35" a="1"/>
  <c r="E199" i="35" s="1"/>
  <c r="E200" i="35" a="1"/>
  <c r="E200" i="35"/>
  <c r="E201" i="35" a="1"/>
  <c r="E201" i="35" s="1"/>
  <c r="E202" i="35" a="1"/>
  <c r="E202" i="35"/>
  <c r="E203" i="35" a="1"/>
  <c r="E203" i="35"/>
  <c r="E204" i="35" a="1"/>
  <c r="E204" i="35"/>
  <c r="E205" i="35" a="1"/>
  <c r="E205" i="35" s="1"/>
  <c r="E206" i="35" a="1"/>
  <c r="E206" i="35"/>
  <c r="E207" i="35" a="1"/>
  <c r="E207" i="35"/>
  <c r="E208" i="35" a="1"/>
  <c r="E208" i="35"/>
  <c r="E209" i="35" a="1"/>
  <c r="E209" i="35"/>
  <c r="E210" i="35" a="1"/>
  <c r="E210" i="35" s="1"/>
  <c r="E211" i="35" a="1"/>
  <c r="E211" i="35" s="1"/>
  <c r="E212" i="35" a="1"/>
  <c r="E212" i="35"/>
  <c r="E213" i="35" a="1"/>
  <c r="E213" i="35"/>
  <c r="E214" i="35" a="1"/>
  <c r="E214" i="35"/>
  <c r="E215" i="35" a="1"/>
  <c r="E215" i="35" s="1"/>
  <c r="E216" i="35" a="1"/>
  <c r="E216" i="35"/>
  <c r="E217" i="35" a="1"/>
  <c r="E217" i="35" s="1"/>
  <c r="E218" i="35" a="1"/>
  <c r="E218" i="35"/>
  <c r="E219" i="35" a="1"/>
  <c r="E219" i="35" s="1"/>
  <c r="E220" i="35" a="1"/>
  <c r="E220" i="35" s="1"/>
  <c r="E221" i="35" a="1"/>
  <c r="E221" i="35"/>
  <c r="E222" i="35" a="1"/>
  <c r="E222" i="35"/>
  <c r="E223" i="35" a="1"/>
  <c r="E223" i="35" s="1"/>
  <c r="E224" i="35" a="1"/>
  <c r="E224" i="35"/>
  <c r="E225" i="35" a="1"/>
  <c r="E225" i="35" s="1"/>
  <c r="E226" i="35" a="1"/>
  <c r="E226" i="35"/>
  <c r="E227" i="35" a="1"/>
  <c r="E227" i="35" s="1"/>
  <c r="E228" i="35" a="1"/>
  <c r="E228" i="35"/>
  <c r="E229" i="35" a="1"/>
  <c r="E229" i="35" s="1"/>
  <c r="E230" i="35" a="1"/>
  <c r="E230" i="35"/>
  <c r="E231" i="35" a="1"/>
  <c r="E231" i="35" s="1"/>
  <c r="E232" i="35" a="1"/>
  <c r="E232" i="35"/>
  <c r="E233" i="35" a="1"/>
  <c r="E233" i="35" s="1"/>
  <c r="E234" i="35" a="1"/>
  <c r="E234" i="35" s="1"/>
  <c r="E235" i="35" a="1"/>
  <c r="E235" i="35" s="1"/>
  <c r="E236" i="35" a="1"/>
  <c r="E236" i="35"/>
  <c r="E237" i="35" a="1"/>
  <c r="E237" i="35" s="1"/>
  <c r="E238" i="35" a="1"/>
  <c r="E238" i="35"/>
  <c r="E239" i="35" a="1"/>
  <c r="E239" i="35"/>
  <c r="E240" i="35" a="1"/>
  <c r="E240" i="35"/>
  <c r="E241" i="35" a="1"/>
  <c r="E241" i="35" s="1"/>
  <c r="E242" i="35" a="1"/>
  <c r="E242" i="35"/>
  <c r="E243" i="35" a="1"/>
  <c r="E243" i="35" s="1"/>
  <c r="E244" i="35" a="1"/>
  <c r="E244" i="35"/>
  <c r="E245" i="35" a="1"/>
  <c r="E245" i="35"/>
  <c r="E246" i="35" a="1"/>
  <c r="E246" i="35"/>
  <c r="E247" i="35" a="1"/>
  <c r="E247" i="35" s="1"/>
  <c r="E248" i="35" a="1"/>
  <c r="E248" i="35" s="1"/>
  <c r="E249" i="35" a="1"/>
  <c r="E249" i="35" s="1"/>
  <c r="E250" i="35" a="1"/>
  <c r="E250" i="35"/>
  <c r="E251" i="35" a="1"/>
  <c r="E251" i="35" s="1"/>
  <c r="E252" i="35" a="1"/>
  <c r="E252" i="35" s="1"/>
  <c r="E253" i="35" a="1"/>
  <c r="E253" i="35" s="1"/>
  <c r="E254" i="35" a="1"/>
  <c r="E254" i="35"/>
  <c r="E255" i="35" a="1"/>
  <c r="E255" i="35" s="1"/>
  <c r="E256" i="35" a="1"/>
  <c r="E256" i="35"/>
  <c r="E257" i="35" a="1"/>
  <c r="E257" i="35" s="1"/>
  <c r="E258" i="35" a="1"/>
  <c r="E258" i="35"/>
  <c r="E259" i="35" a="1"/>
  <c r="E259" i="35" s="1"/>
  <c r="E260" i="35" a="1"/>
  <c r="E260" i="35" s="1"/>
  <c r="E261" i="35" a="1"/>
  <c r="E261" i="35" s="1"/>
  <c r="E262" i="35" a="1"/>
  <c r="E262" i="35" s="1"/>
  <c r="E263" i="35" a="1"/>
  <c r="E263" i="35"/>
  <c r="E264" i="35" a="1"/>
  <c r="E264" i="35" s="1"/>
  <c r="E265" i="35" a="1"/>
  <c r="E265" i="35" s="1"/>
  <c r="E266" i="35" a="1"/>
  <c r="E266" i="35"/>
  <c r="E267" i="35" a="1"/>
  <c r="E267" i="35" s="1"/>
  <c r="E268" i="35" a="1"/>
  <c r="E268" i="35"/>
  <c r="E269" i="35" a="1"/>
  <c r="E269" i="35"/>
  <c r="E270" i="35" a="1"/>
  <c r="E270" i="35"/>
  <c r="E271" i="35" a="1"/>
  <c r="E271" i="35" s="1"/>
  <c r="E272" i="35" a="1"/>
  <c r="E272" i="35"/>
  <c r="E273" i="35" a="1"/>
  <c r="E273" i="35" s="1"/>
  <c r="E274" i="35" a="1"/>
  <c r="E274" i="35"/>
  <c r="E275" i="35" a="1"/>
  <c r="E275" i="35"/>
  <c r="E276" i="35" a="1"/>
  <c r="E276" i="35"/>
  <c r="E277" i="35" a="1"/>
  <c r="E277" i="35" s="1"/>
  <c r="E278" i="35" a="1"/>
  <c r="E278" i="35"/>
  <c r="E279" i="35" a="1"/>
  <c r="E279" i="35" s="1"/>
  <c r="E280" i="35" a="1"/>
  <c r="E280" i="35"/>
  <c r="E281" i="35" a="1"/>
  <c r="E281" i="35"/>
  <c r="E282" i="35" a="1"/>
  <c r="E282" i="35"/>
  <c r="E283" i="35" a="1"/>
  <c r="E283" i="35" s="1"/>
  <c r="E284" i="35" a="1"/>
  <c r="E284" i="35" s="1"/>
  <c r="E285" i="35" a="1"/>
  <c r="E285" i="35" s="1"/>
  <c r="E286" i="35" a="1"/>
  <c r="E286" i="35"/>
  <c r="E287" i="35" a="1"/>
  <c r="E287" i="35" s="1"/>
  <c r="E288" i="35" a="1"/>
  <c r="E288" i="35"/>
  <c r="E289" i="35" a="1"/>
  <c r="E289" i="35" s="1"/>
  <c r="E290" i="35" a="1"/>
  <c r="E290" i="35"/>
  <c r="E291" i="35" a="1"/>
  <c r="E291" i="35" s="1"/>
  <c r="E292" i="35" a="1"/>
  <c r="E292" i="35"/>
  <c r="E293" i="35" a="1"/>
  <c r="E293" i="35" s="1"/>
  <c r="E294" i="35" a="1"/>
  <c r="E294" i="35"/>
  <c r="E295" i="35" a="1"/>
  <c r="E295" i="35" s="1"/>
  <c r="E296" i="35" a="1"/>
  <c r="E296" i="35" s="1"/>
  <c r="E297" i="35" a="1"/>
  <c r="E297" i="35" s="1"/>
  <c r="E298" i="35" a="1"/>
  <c r="E298" i="35" s="1"/>
  <c r="E299" i="35" a="1"/>
  <c r="E299" i="35"/>
  <c r="E300" i="35" a="1"/>
  <c r="E300" i="35" s="1"/>
  <c r="E301" i="35" a="1"/>
  <c r="E301" i="35" s="1"/>
  <c r="E302" i="35" a="1"/>
  <c r="E302" i="35"/>
  <c r="E303" i="35" a="1"/>
  <c r="E303" i="35" s="1"/>
  <c r="E304" i="35" a="1"/>
  <c r="E304" i="35"/>
  <c r="E305" i="35" a="1"/>
  <c r="E305" i="35"/>
  <c r="E306" i="35" a="1"/>
  <c r="E306" i="35"/>
  <c r="E307" i="35" a="1"/>
  <c r="E307" i="35" s="1"/>
  <c r="E308" i="35" a="1"/>
  <c r="E308" i="35"/>
  <c r="E309" i="35" a="1"/>
  <c r="E309" i="35" s="1"/>
  <c r="E310" i="35" a="1"/>
  <c r="E310" i="35"/>
  <c r="E311" i="35" a="1"/>
  <c r="E311" i="35"/>
  <c r="E312" i="35" a="1"/>
  <c r="E312" i="35"/>
  <c r="E313" i="35" a="1"/>
  <c r="E313" i="35" s="1"/>
  <c r="E314" i="35" a="1"/>
  <c r="E314" i="35"/>
  <c r="E315" i="35" a="1"/>
  <c r="E315" i="35" s="1"/>
  <c r="E316" i="35" a="1"/>
  <c r="E316" i="35"/>
  <c r="E317" i="35" a="1"/>
  <c r="E317" i="35"/>
  <c r="E318" i="35" a="1"/>
  <c r="E318" i="35"/>
  <c r="E319" i="35" a="1"/>
  <c r="E319" i="35" s="1"/>
  <c r="E320" i="35" a="1"/>
  <c r="E320" i="35" s="1"/>
  <c r="E321" i="35" a="1"/>
  <c r="E321" i="35" s="1"/>
  <c r="E322" i="35" a="1"/>
  <c r="E322" i="35" s="1"/>
  <c r="E323" i="35" a="1"/>
  <c r="E323" i="35"/>
  <c r="E324" i="35" a="1"/>
  <c r="E324" i="35"/>
  <c r="E325" i="35" a="1"/>
  <c r="E325" i="35" s="1"/>
  <c r="E326" i="35" a="1"/>
  <c r="E326" i="35" s="1"/>
  <c r="E327" i="35" a="1"/>
  <c r="E327" i="35" s="1"/>
  <c r="E328" i="35" a="1"/>
  <c r="E328" i="35"/>
  <c r="E329" i="35" a="1"/>
  <c r="E329" i="35" s="1"/>
  <c r="E330" i="35" a="1"/>
  <c r="E330" i="35" s="1"/>
  <c r="E331" i="35" a="1"/>
  <c r="E331" i="35" s="1"/>
  <c r="E332" i="35" a="1"/>
  <c r="E332" i="35" s="1"/>
  <c r="E333" i="35" a="1"/>
  <c r="E333" i="35" s="1"/>
  <c r="E334" i="35" a="1"/>
  <c r="E334" i="35"/>
  <c r="E335" i="35" a="1"/>
  <c r="E335" i="35"/>
  <c r="E336" i="35" a="1"/>
  <c r="E336" i="35" s="1"/>
  <c r="E337" i="35" a="1"/>
  <c r="E337" i="35" s="1"/>
  <c r="E338" i="35" a="1"/>
  <c r="E338" i="35"/>
  <c r="E339" i="35" a="1"/>
  <c r="E339" i="35" s="1"/>
  <c r="E340" i="35" a="1"/>
  <c r="E340" i="35"/>
  <c r="E341" i="35" a="1"/>
  <c r="E341" i="35"/>
  <c r="E342" i="35" a="1"/>
  <c r="E342" i="35"/>
  <c r="E343" i="35" a="1"/>
  <c r="E343" i="35" s="1"/>
  <c r="E344" i="35" a="1"/>
  <c r="E344" i="35"/>
  <c r="E345" i="35" a="1"/>
  <c r="E345" i="35" s="1"/>
  <c r="E346" i="35" a="1"/>
  <c r="E346" i="35" s="1"/>
  <c r="E347" i="35" a="1"/>
  <c r="E347" i="35"/>
  <c r="E348" i="35" a="1"/>
  <c r="E348" i="35"/>
  <c r="E349" i="35" a="1"/>
  <c r="E349" i="35" s="1"/>
  <c r="E350" i="35" a="1"/>
  <c r="E350" i="35"/>
  <c r="E351" i="35" a="1"/>
  <c r="E351" i="35" s="1"/>
  <c r="E352" i="35" a="1"/>
  <c r="E352" i="35" s="1"/>
  <c r="E353" i="35" a="1"/>
  <c r="E353" i="35" s="1"/>
  <c r="E354" i="35" a="1"/>
  <c r="E354" i="35"/>
  <c r="E355" i="35" a="1"/>
  <c r="E355" i="35" s="1"/>
  <c r="E356" i="35" a="1"/>
  <c r="E356" i="35" s="1"/>
  <c r="E357" i="35" a="1"/>
  <c r="E357" i="35" s="1"/>
  <c r="E358" i="35" a="1"/>
  <c r="E358" i="35" s="1"/>
  <c r="E359" i="35" a="1"/>
  <c r="E359" i="35"/>
  <c r="E360" i="35" a="1"/>
  <c r="E360" i="35" s="1"/>
  <c r="E361" i="35" a="1"/>
  <c r="E361" i="35" s="1"/>
  <c r="E362" i="35" a="1"/>
  <c r="E362" i="35"/>
  <c r="E363" i="35" a="1"/>
  <c r="E363" i="35" s="1"/>
  <c r="E364" i="35" a="1"/>
  <c r="E364" i="35"/>
  <c r="E365" i="35" a="1"/>
  <c r="E365" i="35" s="1"/>
  <c r="E366" i="35" a="1"/>
  <c r="E366" i="35"/>
  <c r="E367" i="35" a="1"/>
  <c r="E367" i="35" s="1"/>
  <c r="E368" i="35" a="1"/>
  <c r="E368" i="35" s="1"/>
  <c r="E369" i="35" a="1"/>
  <c r="E369" i="35" s="1"/>
  <c r="E370" i="35" a="1"/>
  <c r="E370" i="35" s="1"/>
  <c r="E371" i="35" a="1"/>
  <c r="E371" i="35"/>
  <c r="E372" i="35" a="1"/>
  <c r="E372" i="35" s="1"/>
  <c r="E373" i="35" a="1"/>
  <c r="E373" i="35" s="1"/>
  <c r="E374" i="35" a="1"/>
  <c r="E374" i="35" s="1"/>
  <c r="E375" i="35" a="1"/>
  <c r="E375" i="35" s="1"/>
  <c r="E376" i="35" a="1"/>
  <c r="E376" i="35"/>
  <c r="E377" i="35" a="1"/>
  <c r="E377" i="35"/>
  <c r="E378" i="35" a="1"/>
  <c r="E378" i="35"/>
  <c r="E379" i="35" a="1"/>
  <c r="E379" i="35" s="1"/>
  <c r="E380" i="35" a="1"/>
  <c r="E380" i="35"/>
  <c r="E381" i="35" a="1"/>
  <c r="E381" i="35" s="1"/>
  <c r="E382" i="35" a="1"/>
  <c r="E382" i="35"/>
  <c r="E383" i="35" a="1"/>
  <c r="E383" i="35"/>
  <c r="E384" i="35" a="1"/>
  <c r="E384" i="35"/>
  <c r="E385" i="35" a="1"/>
  <c r="E385" i="35" s="1"/>
  <c r="E386" i="35" a="1"/>
  <c r="E386" i="35"/>
  <c r="E387" i="35" a="1"/>
  <c r="E387" i="35" s="1"/>
  <c r="E388" i="35" a="1"/>
  <c r="E388" i="35"/>
  <c r="E389" i="35" a="1"/>
  <c r="E389" i="35"/>
  <c r="E390" i="35" a="1"/>
  <c r="E390" i="35"/>
  <c r="E391" i="35" a="1"/>
  <c r="E391" i="35" s="1"/>
  <c r="E392" i="35" a="1"/>
  <c r="E392" i="35" s="1"/>
  <c r="E393" i="35" a="1"/>
  <c r="E393" i="35" s="1"/>
  <c r="E394" i="35" a="1"/>
  <c r="E394" i="35" s="1"/>
  <c r="E395" i="35" a="1"/>
  <c r="E395" i="35"/>
  <c r="E396" i="35" a="1"/>
  <c r="E396" i="35"/>
  <c r="E397" i="35" a="1"/>
  <c r="E397" i="35" s="1"/>
  <c r="E398" i="35" a="1"/>
  <c r="E398" i="35"/>
  <c r="E399" i="35" a="1"/>
  <c r="E399" i="35" s="1"/>
  <c r="E400" i="35" a="1"/>
  <c r="E400" i="35"/>
  <c r="E401" i="35" a="1"/>
  <c r="E401" i="35" s="1"/>
  <c r="E402" i="35" a="1"/>
  <c r="E402" i="35" s="1"/>
  <c r="E403" i="35" a="1"/>
  <c r="E403" i="35" s="1"/>
  <c r="E404" i="35" a="1"/>
  <c r="E404" i="35" s="1"/>
  <c r="E405" i="35" a="1"/>
  <c r="E405" i="35" s="1"/>
  <c r="E406" i="35" a="1"/>
  <c r="E406" i="35"/>
  <c r="E407" i="35" a="1"/>
  <c r="E407" i="35"/>
  <c r="E408" i="35" a="1"/>
  <c r="E408" i="35" s="1"/>
  <c r="E409" i="35" a="1"/>
  <c r="E409" i="35" s="1"/>
  <c r="E410" i="35" a="1"/>
  <c r="E410" i="35"/>
  <c r="E411" i="35" a="1"/>
  <c r="E411" i="35" s="1"/>
  <c r="E412" i="35" a="1"/>
  <c r="E412" i="35"/>
  <c r="E413" i="35" a="1"/>
  <c r="E413" i="35" s="1"/>
  <c r="E414" i="35" a="1"/>
  <c r="E414" i="35"/>
  <c r="E415" i="35" a="1"/>
  <c r="E415" i="35" s="1"/>
  <c r="E416" i="35" a="1"/>
  <c r="E416" i="35"/>
  <c r="E417" i="35" a="1"/>
  <c r="E417" i="35" s="1"/>
  <c r="E418" i="35" a="1"/>
  <c r="E418" i="35" s="1"/>
  <c r="E419" i="35" a="1"/>
  <c r="E419" i="35"/>
  <c r="E420" i="35" a="1"/>
  <c r="E420" i="35" s="1"/>
  <c r="E421" i="35" a="1"/>
  <c r="E421" i="35" s="1"/>
  <c r="E422" i="35" a="1"/>
  <c r="E422" i="35"/>
  <c r="E423" i="35" a="1"/>
  <c r="E423" i="35" s="1"/>
  <c r="E424" i="35" a="1"/>
  <c r="E424" i="35" s="1"/>
  <c r="E425" i="35" a="1"/>
  <c r="E425" i="35" s="1"/>
  <c r="E426" i="35" a="1"/>
  <c r="E426" i="35"/>
  <c r="E427" i="35" a="1"/>
  <c r="E427" i="35" s="1"/>
  <c r="E428" i="35" a="1"/>
  <c r="E428" i="35" s="1"/>
  <c r="E429" i="35" a="1"/>
  <c r="E429" i="35" s="1"/>
  <c r="E430" i="35" a="1"/>
  <c r="E430" i="35" s="1"/>
  <c r="E431" i="35" a="1"/>
  <c r="E431" i="35" s="1"/>
  <c r="E432" i="35" a="1"/>
  <c r="E432" i="35" s="1"/>
  <c r="E433" i="35" a="1"/>
  <c r="E433" i="35" s="1"/>
  <c r="E434" i="35" a="1"/>
  <c r="E434" i="35"/>
  <c r="E435" i="35" a="1"/>
  <c r="E435" i="35" s="1"/>
  <c r="E436" i="35" a="1"/>
  <c r="E436" i="35"/>
  <c r="E437" i="35" a="1"/>
  <c r="E437" i="35" s="1"/>
  <c r="E438" i="35" a="1"/>
  <c r="E438" i="35"/>
  <c r="E439" i="35" a="1"/>
  <c r="E439" i="35" s="1"/>
  <c r="E440" i="35" a="1"/>
  <c r="E440" i="35" s="1"/>
  <c r="E441" i="35" a="1"/>
  <c r="E441" i="35" s="1"/>
  <c r="E442" i="35" a="1"/>
  <c r="E442" i="35" s="1"/>
  <c r="E443" i="35" a="1"/>
  <c r="E443" i="35"/>
  <c r="E444" i="35" a="1"/>
  <c r="E444" i="35" s="1"/>
  <c r="E445" i="35" a="1"/>
  <c r="E445" i="35" s="1"/>
  <c r="E446" i="35" a="1"/>
  <c r="E446" i="35"/>
  <c r="E447" i="35" a="1"/>
  <c r="E447" i="35" s="1"/>
  <c r="E448" i="35" a="1"/>
  <c r="E448" i="35"/>
  <c r="E449" i="35" a="1"/>
  <c r="E449" i="35"/>
  <c r="E450" i="35" a="1"/>
  <c r="E450" i="35"/>
  <c r="E451" i="35" a="1"/>
  <c r="E451" i="35" s="1"/>
  <c r="E452" i="35" a="1"/>
  <c r="E452" i="35"/>
  <c r="E453" i="35" a="1"/>
  <c r="E453" i="35" s="1"/>
  <c r="E454" i="35" a="1"/>
  <c r="E454" i="35"/>
  <c r="E455" i="35" a="1"/>
  <c r="E455" i="35"/>
  <c r="E456" i="35" a="1"/>
  <c r="E456" i="35"/>
  <c r="E457" i="35" a="1"/>
  <c r="E457" i="35" s="1"/>
  <c r="E458" i="35" a="1"/>
  <c r="E458" i="35"/>
  <c r="E459" i="35" a="1"/>
  <c r="E459" i="35" s="1"/>
  <c r="E460" i="35" a="1"/>
  <c r="E460" i="35"/>
  <c r="E461" i="35" a="1"/>
  <c r="E461" i="35"/>
  <c r="E462" i="35" a="1"/>
  <c r="E462" i="35"/>
  <c r="E463" i="35" a="1"/>
  <c r="E463" i="35" s="1"/>
  <c r="E464" i="35" a="1"/>
  <c r="E464" i="35" s="1"/>
  <c r="E465" i="35" a="1"/>
  <c r="E465" i="35" s="1"/>
  <c r="E466" i="35" a="1"/>
  <c r="E466" i="35" s="1"/>
  <c r="E467" i="35" a="1"/>
  <c r="E467" i="35"/>
  <c r="E468" i="35" a="1"/>
  <c r="E468" i="35"/>
  <c r="E469" i="35" a="1"/>
  <c r="E469" i="35" s="1"/>
  <c r="E470" i="35" a="1"/>
  <c r="E470" i="35" s="1"/>
  <c r="E471" i="35" a="1"/>
  <c r="E471" i="35" s="1"/>
  <c r="E472" i="35" a="1"/>
  <c r="E472" i="35"/>
  <c r="E473" i="35" a="1"/>
  <c r="E473" i="35" s="1"/>
  <c r="E474" i="35" a="1"/>
  <c r="E474" i="35"/>
  <c r="E475" i="35" a="1"/>
  <c r="E475" i="35" s="1"/>
  <c r="E476" i="35" a="1"/>
  <c r="E476" i="35" s="1"/>
  <c r="E477" i="35" a="1"/>
  <c r="E477" i="35" s="1"/>
  <c r="E478" i="35" a="1"/>
  <c r="E478" i="35"/>
  <c r="E479" i="35" a="1"/>
  <c r="E479" i="35"/>
  <c r="E480" i="35" a="1"/>
  <c r="E480" i="35" s="1"/>
  <c r="E481" i="35" a="1"/>
  <c r="E481" i="35" s="1"/>
  <c r="E482" i="35" a="1"/>
  <c r="E482" i="35"/>
  <c r="E483" i="35" a="1"/>
  <c r="E483" i="35" s="1"/>
  <c r="E484" i="35" a="1"/>
  <c r="E484" i="35"/>
  <c r="E485" i="35" a="1"/>
  <c r="E485" i="35"/>
  <c r="E486" i="35" a="1"/>
  <c r="E486" i="35"/>
  <c r="E487" i="35" a="1"/>
  <c r="E487" i="35" s="1"/>
  <c r="E488" i="35" a="1"/>
  <c r="E488" i="35"/>
  <c r="E489" i="35" a="1"/>
  <c r="E489" i="35" s="1"/>
  <c r="E490" i="35" a="1"/>
  <c r="E490" i="35"/>
  <c r="E491" i="35" a="1"/>
  <c r="E491" i="35"/>
  <c r="E492" i="35" a="1"/>
  <c r="E492" i="35"/>
  <c r="E493" i="35" a="1"/>
  <c r="E493" i="35" s="1"/>
  <c r="E494" i="35" a="1"/>
  <c r="E494" i="35"/>
  <c r="E495" i="35" a="1"/>
  <c r="E495" i="35" s="1"/>
  <c r="E496" i="35" a="1"/>
  <c r="E496" i="35" s="1"/>
  <c r="E497" i="35" a="1"/>
  <c r="E497" i="35"/>
  <c r="E498" i="35" a="1"/>
  <c r="E498" i="35"/>
  <c r="E499" i="35" a="1"/>
  <c r="E499" i="35" s="1"/>
  <c r="E500" i="35" a="1"/>
  <c r="E500" i="35" s="1"/>
  <c r="E501" i="35" a="1"/>
  <c r="E501" i="35" s="1"/>
  <c r="E502" i="35" a="1"/>
  <c r="E502" i="35" s="1"/>
  <c r="E503" i="35" a="1"/>
  <c r="E503" i="35" s="1"/>
  <c r="E504" i="35" a="1"/>
  <c r="E504" i="35" s="1"/>
  <c r="E505" i="35" a="1"/>
  <c r="E505" i="35" s="1"/>
  <c r="E506" i="35" a="1"/>
  <c r="E506" i="35"/>
  <c r="E507" i="35" a="1"/>
  <c r="E507" i="35" s="1"/>
  <c r="E508" i="35" a="1"/>
  <c r="E508" i="35"/>
  <c r="E509" i="35" a="1"/>
  <c r="E509" i="35" s="1"/>
  <c r="E510" i="35" a="1"/>
  <c r="E510" i="35"/>
  <c r="E511" i="35" a="1"/>
  <c r="E511" i="35" s="1"/>
  <c r="E512" i="35" a="1"/>
  <c r="E512" i="35" s="1"/>
  <c r="E513" i="35" a="1"/>
  <c r="E513" i="35" s="1"/>
  <c r="E514" i="35" a="1"/>
  <c r="E514" i="35"/>
  <c r="E515" i="35" a="1"/>
  <c r="E515" i="35"/>
  <c r="E516" i="35" a="1"/>
  <c r="E516" i="35" s="1"/>
  <c r="E517" i="35" a="1"/>
  <c r="E517" i="35" s="1"/>
  <c r="E518" i="35" a="1"/>
  <c r="E518" i="35" s="1"/>
  <c r="E519" i="35" a="1"/>
  <c r="E519" i="35" s="1"/>
  <c r="E520" i="35" a="1"/>
  <c r="E520" i="35"/>
  <c r="E521" i="35" a="1"/>
  <c r="E521" i="35"/>
  <c r="E522" i="35" a="1"/>
  <c r="E522" i="35"/>
  <c r="E523" i="35" a="1"/>
  <c r="E523" i="35" s="1"/>
  <c r="E524" i="35" a="1"/>
  <c r="E524" i="35"/>
  <c r="E525" i="35" a="1"/>
  <c r="E525" i="35" s="1"/>
  <c r="E526" i="35" a="1"/>
  <c r="E526" i="35"/>
  <c r="E527" i="35" a="1"/>
  <c r="E527" i="35"/>
  <c r="E528" i="35" a="1"/>
  <c r="E528" i="35"/>
  <c r="E529" i="35" a="1"/>
  <c r="E529" i="35" s="1"/>
  <c r="E530" i="35" a="1"/>
  <c r="E530" i="35"/>
  <c r="E531" i="35" a="1"/>
  <c r="E531" i="35" s="1"/>
  <c r="E532" i="35" a="1"/>
  <c r="E532" i="35"/>
  <c r="E533" i="35" a="1"/>
  <c r="E533" i="35"/>
  <c r="E534" i="35" a="1"/>
  <c r="E534" i="35"/>
  <c r="E535" i="35" a="1"/>
  <c r="E535" i="35" s="1"/>
  <c r="E536" i="35" a="1"/>
  <c r="E536" i="35" s="1"/>
  <c r="E537" i="35" a="1"/>
  <c r="E537" i="35" s="1"/>
  <c r="E538" i="35" a="1"/>
  <c r="E538" i="35" s="1"/>
  <c r="E539" i="35" a="1"/>
  <c r="E539" i="35"/>
  <c r="E540" i="35" a="1"/>
  <c r="E540" i="35"/>
  <c r="E541" i="35" a="1"/>
  <c r="E541" i="35" s="1"/>
  <c r="E542" i="35" a="1"/>
  <c r="E542" i="35" s="1"/>
  <c r="E543" i="35" a="1"/>
  <c r="E543" i="35" s="1"/>
  <c r="E544" i="35" a="1"/>
  <c r="E544" i="35"/>
  <c r="E545" i="35" a="1"/>
  <c r="E545" i="35" s="1"/>
  <c r="E546" i="35" a="1"/>
  <c r="E546" i="35" s="1"/>
  <c r="E547" i="35" a="1"/>
  <c r="E547" i="35" s="1"/>
  <c r="E548" i="35" a="1"/>
  <c r="E548" i="35" s="1"/>
  <c r="E549" i="35" a="1"/>
  <c r="E549" i="35" s="1"/>
  <c r="E550" i="35" a="1"/>
  <c r="E550" i="35"/>
  <c r="E551" i="35" a="1"/>
  <c r="E551" i="35"/>
  <c r="E552" i="35" a="1"/>
  <c r="E552" i="35" s="1"/>
  <c r="E553" i="35" a="1"/>
  <c r="E553" i="35" s="1"/>
  <c r="E554" i="35" a="1"/>
  <c r="E554" i="35"/>
  <c r="E555" i="35" a="1"/>
  <c r="E555" i="35" s="1"/>
  <c r="E556" i="35" a="1"/>
  <c r="E556" i="35"/>
  <c r="E557" i="35" a="1"/>
  <c r="E557" i="35" s="1"/>
  <c r="E558" i="35" a="1"/>
  <c r="E558" i="35"/>
  <c r="E559" i="35" a="1"/>
  <c r="E559" i="35" s="1"/>
  <c r="E560" i="35" a="1"/>
  <c r="E560" i="35"/>
  <c r="E561" i="35" a="1"/>
  <c r="E561" i="35" s="1"/>
  <c r="E562" i="35" a="1"/>
  <c r="E562" i="35" s="1"/>
  <c r="E563" i="35" a="1"/>
  <c r="E563" i="35"/>
  <c r="E564" i="35" a="1"/>
  <c r="E564" i="35" s="1"/>
  <c r="E565" i="35" a="1"/>
  <c r="E565" i="35" s="1"/>
  <c r="E566" i="35" a="1"/>
  <c r="E566" i="35"/>
  <c r="E567" i="35" a="1"/>
  <c r="E567" i="35" s="1"/>
  <c r="E568" i="35" a="1"/>
  <c r="E568" i="35"/>
  <c r="E569" i="35" a="1"/>
  <c r="E569" i="35" s="1"/>
  <c r="E570" i="35" a="1"/>
  <c r="E570" i="35"/>
  <c r="E571" i="35" a="1"/>
  <c r="E571" i="35" s="1"/>
  <c r="E572" i="35" a="1"/>
  <c r="E572" i="35" s="1"/>
  <c r="E573" i="35" a="1"/>
  <c r="E573" i="35" s="1"/>
  <c r="E574" i="35" a="1"/>
  <c r="E574" i="35" s="1"/>
  <c r="E575" i="35" a="1"/>
  <c r="E575" i="35" s="1"/>
  <c r="E576" i="35" a="1"/>
  <c r="E576" i="35"/>
  <c r="E577" i="35" a="1"/>
  <c r="E577" i="35" s="1"/>
  <c r="E578" i="35" a="1"/>
  <c r="E578" i="35"/>
  <c r="E579" i="35" a="1"/>
  <c r="E579" i="35" s="1"/>
  <c r="E580" i="35" a="1"/>
  <c r="E580" i="35"/>
  <c r="E581" i="35" a="1"/>
  <c r="E581" i="35" s="1"/>
  <c r="E582" i="35" a="1"/>
  <c r="E582" i="35"/>
  <c r="E583" i="35" a="1"/>
  <c r="E583" i="35" s="1"/>
  <c r="E584" i="35" a="1"/>
  <c r="E584" i="35" s="1"/>
  <c r="E585" i="35" a="1"/>
  <c r="E585" i="35" s="1"/>
  <c r="E586" i="35" a="1"/>
  <c r="E586" i="35" s="1"/>
  <c r="E587" i="35" a="1"/>
  <c r="E587" i="35"/>
  <c r="E588" i="35" a="1"/>
  <c r="E588" i="35" s="1"/>
  <c r="E589" i="35" a="1"/>
  <c r="E589" i="35" s="1"/>
  <c r="E590" i="35" a="1"/>
  <c r="E590" i="35" s="1"/>
  <c r="E591" i="35" a="1"/>
  <c r="E591" i="35" s="1"/>
  <c r="E592" i="35" a="1"/>
  <c r="E592" i="35"/>
  <c r="E593" i="35" a="1"/>
  <c r="E593" i="35"/>
  <c r="E594" i="35" a="1"/>
  <c r="E594" i="35"/>
  <c r="E595" i="35" a="1"/>
  <c r="E595" i="35" s="1"/>
  <c r="E596" i="35" a="1"/>
  <c r="E596" i="35"/>
  <c r="E597" i="35" a="1"/>
  <c r="E597" i="35" s="1"/>
  <c r="E598" i="35" a="1"/>
  <c r="E598" i="35"/>
  <c r="E599" i="35" a="1"/>
  <c r="E599" i="35"/>
  <c r="E600" i="35" a="1"/>
  <c r="E600" i="35"/>
  <c r="E601" i="35" a="1"/>
  <c r="E601" i="35" s="1"/>
  <c r="E602" i="35" a="1"/>
  <c r="E602" i="35"/>
  <c r="E603" i="35" a="1"/>
  <c r="E603" i="35" s="1"/>
  <c r="E604" i="35" a="1"/>
  <c r="E604" i="35"/>
  <c r="E605" i="35" a="1"/>
  <c r="E605" i="35"/>
  <c r="E606" i="35" a="1"/>
  <c r="E606" i="35"/>
  <c r="E607" i="35" a="1"/>
  <c r="E607" i="35" s="1"/>
  <c r="E608" i="35" a="1"/>
  <c r="E608" i="35" s="1"/>
  <c r="E609" i="35" a="1"/>
  <c r="E609" i="35" s="1"/>
  <c r="E610" i="35" a="1"/>
  <c r="E610" i="35" s="1"/>
  <c r="E611" i="35" a="1"/>
  <c r="E611" i="35"/>
  <c r="E612" i="35" a="1"/>
  <c r="E612" i="35"/>
  <c r="E613" i="35" a="1"/>
  <c r="E613" i="35" s="1"/>
  <c r="E614" i="35" a="1"/>
  <c r="E614" i="35" s="1"/>
  <c r="E615" i="35" a="1"/>
  <c r="E615" i="35" s="1"/>
  <c r="E616" i="35" a="1"/>
  <c r="E616" i="35"/>
  <c r="E617" i="35" a="1"/>
  <c r="E617" i="35" s="1"/>
  <c r="E618" i="35" a="1"/>
  <c r="E618" i="35"/>
  <c r="E619" i="35" a="1"/>
  <c r="E619" i="35" s="1"/>
  <c r="E620" i="35" a="1"/>
  <c r="E620" i="35" s="1"/>
  <c r="E621" i="35" a="1"/>
  <c r="E621" i="35" s="1"/>
  <c r="E622" i="35" a="1"/>
  <c r="E622" i="35"/>
  <c r="E623" i="35" a="1"/>
  <c r="E623" i="35"/>
  <c r="E624" i="35" a="1"/>
  <c r="E624" i="35" s="1"/>
  <c r="E625" i="35" a="1"/>
  <c r="E625" i="35" s="1"/>
  <c r="E626" i="35" a="1"/>
  <c r="E626" i="35"/>
  <c r="E627" i="35" a="1"/>
  <c r="E627" i="35" s="1"/>
  <c r="E628" i="35" a="1"/>
  <c r="E628" i="35"/>
  <c r="E629" i="35" a="1"/>
  <c r="E629" i="35" s="1"/>
  <c r="E630" i="35" a="1"/>
  <c r="E630" i="35"/>
  <c r="E631" i="35" a="1"/>
  <c r="E631" i="35" s="1"/>
  <c r="E632" i="35" a="1"/>
  <c r="E632" i="35"/>
  <c r="E633" i="35" a="1"/>
  <c r="E633" i="35" s="1"/>
  <c r="E634" i="35" a="1"/>
  <c r="E634" i="35"/>
  <c r="E635" i="35" a="1"/>
  <c r="E635" i="35"/>
  <c r="E636" i="35" a="1"/>
  <c r="E636" i="35" s="1"/>
  <c r="E637" i="35" a="1"/>
  <c r="E637" i="35" s="1"/>
  <c r="E638" i="35" a="1"/>
  <c r="E638" i="35"/>
  <c r="E639" i="35" a="1"/>
  <c r="E639" i="35" s="1"/>
  <c r="E640" i="35" a="1"/>
  <c r="E640" i="35" s="1"/>
  <c r="E641" i="35" a="1"/>
  <c r="E641" i="35"/>
  <c r="E642" i="35" a="1"/>
  <c r="E642" i="35"/>
  <c r="E643" i="35" a="1"/>
  <c r="E643" i="35" s="1"/>
  <c r="E644" i="35" a="1"/>
  <c r="E644" i="35" s="1"/>
  <c r="E645" i="35" a="1"/>
  <c r="E645" i="35" s="1"/>
  <c r="E646" i="35" a="1"/>
  <c r="E646" i="35" s="1"/>
  <c r="E647" i="35" a="1"/>
  <c r="E647" i="35"/>
  <c r="E648" i="35" a="1"/>
  <c r="E648" i="35" s="1"/>
  <c r="E649" i="35" a="1"/>
  <c r="E649" i="35" s="1"/>
  <c r="E650" i="35" a="1"/>
  <c r="E650" i="35"/>
  <c r="E651" i="35" a="1"/>
  <c r="E651" i="35" s="1"/>
  <c r="E652" i="35" a="1"/>
  <c r="E652" i="35"/>
  <c r="E653" i="35" a="1"/>
  <c r="E653" i="35" s="1"/>
  <c r="E654" i="35" a="1"/>
  <c r="E654" i="35"/>
  <c r="E655" i="35" a="1"/>
  <c r="E655" i="35" s="1"/>
  <c r="E656" i="35" a="1"/>
  <c r="E656" i="35" s="1"/>
  <c r="E657" i="35" a="1"/>
  <c r="E657" i="35" s="1"/>
  <c r="E658" i="35" a="1"/>
  <c r="E658" i="35"/>
  <c r="E659" i="35" a="1"/>
  <c r="E659" i="35"/>
  <c r="E660" i="35" a="1"/>
  <c r="E660" i="35" s="1"/>
  <c r="E661" i="35" a="1"/>
  <c r="E661" i="35" s="1"/>
  <c r="E662" i="35" a="1"/>
  <c r="E662" i="35" s="1"/>
  <c r="E663" i="35" a="1"/>
  <c r="E663" i="35" s="1"/>
  <c r="E664" i="35" a="1"/>
  <c r="E664" i="35"/>
  <c r="E665" i="35" a="1"/>
  <c r="E665" i="35"/>
  <c r="E666" i="35" a="1"/>
  <c r="E666" i="35"/>
  <c r="E667" i="35" a="1"/>
  <c r="E667" i="35" s="1"/>
  <c r="E668" i="35" a="1"/>
  <c r="E668" i="35"/>
  <c r="E669" i="35" a="1"/>
  <c r="E669" i="35" s="1"/>
  <c r="E670" i="35" a="1"/>
  <c r="E670" i="35"/>
  <c r="E671" i="35" a="1"/>
  <c r="E671" i="35"/>
  <c r="E672" i="35" a="1"/>
  <c r="E672" i="35"/>
  <c r="E673" i="35" a="1"/>
  <c r="E673" i="35" s="1"/>
  <c r="E674" i="35" a="1"/>
  <c r="E674" i="35"/>
  <c r="E675" i="35" a="1"/>
  <c r="E675" i="35" s="1"/>
  <c r="E676" i="35" a="1"/>
  <c r="E676" i="35"/>
  <c r="E677" i="35" a="1"/>
  <c r="E677" i="35"/>
  <c r="E678" i="35" a="1"/>
  <c r="E678" i="35"/>
  <c r="E679" i="35" a="1"/>
  <c r="E679" i="35" s="1"/>
  <c r="E680" i="35" a="1"/>
  <c r="E680" i="35" s="1"/>
  <c r="E681" i="35" a="1"/>
  <c r="E681" i="35" s="1"/>
  <c r="E682" i="35" a="1"/>
  <c r="E682" i="35" s="1"/>
  <c r="E683" i="35" a="1"/>
  <c r="E683" i="35"/>
  <c r="E684" i="35" a="1"/>
  <c r="E684" i="35"/>
  <c r="E685" i="35" a="1"/>
  <c r="E685" i="35" s="1"/>
  <c r="E686" i="35" a="1"/>
  <c r="E686" i="35"/>
  <c r="E687" i="35" a="1"/>
  <c r="E687" i="35" s="1"/>
  <c r="E688" i="35" a="1"/>
  <c r="E688" i="35"/>
  <c r="E689" i="35" a="1"/>
  <c r="E689" i="35" s="1"/>
  <c r="E690" i="35" a="1"/>
  <c r="E690" i="35" s="1"/>
  <c r="E691" i="35" a="1"/>
  <c r="E691" i="35" s="1"/>
  <c r="E692" i="35" a="1"/>
  <c r="E692" i="35" s="1"/>
  <c r="E693" i="35" a="1"/>
  <c r="E693" i="35" s="1"/>
  <c r="E694" i="35" a="1"/>
  <c r="E694" i="35"/>
  <c r="E695" i="35" a="1"/>
  <c r="E695" i="35"/>
  <c r="E696" i="35" a="1"/>
  <c r="E696" i="35" s="1"/>
  <c r="E697" i="35" a="1"/>
  <c r="E697" i="35" s="1"/>
  <c r="E698" i="35" a="1"/>
  <c r="E698" i="35"/>
  <c r="E699" i="35" a="1"/>
  <c r="E699" i="35" s="1"/>
  <c r="E700" i="35" a="1"/>
  <c r="E700" i="35"/>
  <c r="E701" i="35" a="1"/>
  <c r="E701" i="35" s="1"/>
  <c r="E702" i="35" a="1"/>
  <c r="E702" i="35"/>
  <c r="E703" i="35" a="1"/>
  <c r="E703" i="35" s="1"/>
  <c r="E704" i="35" a="1"/>
  <c r="E704" i="35"/>
  <c r="E705" i="35" a="1"/>
  <c r="E705" i="35" s="1"/>
  <c r="E706" i="35" a="1"/>
  <c r="E706" i="35" s="1"/>
  <c r="E707" i="35" a="1"/>
  <c r="E707" i="35"/>
  <c r="E708" i="35" a="1"/>
  <c r="E708" i="35" s="1"/>
  <c r="E709" i="35" a="1"/>
  <c r="E709" i="35"/>
  <c r="E710" i="35" a="1"/>
  <c r="E710" i="35" s="1"/>
  <c r="E711" i="35" a="1"/>
  <c r="E711" i="35"/>
  <c r="E712" i="35" a="1"/>
  <c r="E712" i="35"/>
  <c r="E713" i="35" a="1"/>
  <c r="E713" i="35"/>
  <c r="E714" i="35" a="1"/>
  <c r="E714" i="35"/>
  <c r="E715" i="35" a="1"/>
  <c r="E715" i="35"/>
  <c r="E716" i="35" a="1"/>
  <c r="E716" i="35" s="1"/>
  <c r="E717" i="35" a="1"/>
  <c r="E717" i="35" s="1"/>
  <c r="E718" i="35" a="1"/>
  <c r="E718" i="35"/>
  <c r="E719" i="35" a="1"/>
  <c r="E719" i="35"/>
  <c r="E720" i="35" a="1"/>
  <c r="E720" i="35" s="1"/>
  <c r="E721" i="35" a="1"/>
  <c r="E721" i="35"/>
  <c r="E722" i="35" a="1"/>
  <c r="E722" i="35" s="1"/>
  <c r="E723" i="35" a="1"/>
  <c r="E723" i="35"/>
  <c r="E724" i="35" a="1"/>
  <c r="E724" i="35"/>
  <c r="E725" i="35" a="1"/>
  <c r="E725" i="35"/>
  <c r="E726" i="35" a="1"/>
  <c r="E726" i="35"/>
  <c r="E727" i="35" a="1"/>
  <c r="E727" i="35"/>
  <c r="E728" i="35" a="1"/>
  <c r="E728" i="35" s="1"/>
  <c r="E729" i="35" a="1"/>
  <c r="E729" i="35"/>
  <c r="E730" i="35" a="1"/>
  <c r="E730" i="35" s="1"/>
  <c r="E731" i="35" a="1"/>
  <c r="E731" i="35"/>
  <c r="E732" i="35" a="1"/>
  <c r="E732" i="35" s="1"/>
  <c r="E733" i="35" a="1"/>
  <c r="E733" i="35"/>
  <c r="E734" i="35" a="1"/>
  <c r="E734" i="35" s="1"/>
  <c r="E735" i="35" a="1"/>
  <c r="E735" i="35"/>
  <c r="E736" i="35" a="1"/>
  <c r="E736" i="35"/>
  <c r="E737" i="35" a="1"/>
  <c r="E737" i="35"/>
  <c r="E738" i="35" a="1"/>
  <c r="E738" i="35"/>
  <c r="E739" i="35" a="1"/>
  <c r="E739" i="35" s="1"/>
  <c r="E740" i="35" a="1"/>
  <c r="E740" i="35" s="1"/>
  <c r="E741" i="35" a="1"/>
  <c r="E741" i="35"/>
  <c r="E742" i="35" a="1"/>
  <c r="E742" i="35"/>
  <c r="E743" i="35" a="1"/>
  <c r="E743" i="35"/>
  <c r="E744" i="35" a="1"/>
  <c r="E744" i="35"/>
  <c r="E745" i="35" a="1"/>
  <c r="E745" i="35" s="1"/>
  <c r="E746" i="35" a="1"/>
  <c r="E746" i="35" s="1"/>
  <c r="E747" i="35" a="1"/>
  <c r="E747" i="35"/>
  <c r="E748" i="35" a="1"/>
  <c r="E748" i="35"/>
  <c r="E749" i="35" a="1"/>
  <c r="E749" i="35"/>
  <c r="E750" i="35" a="1"/>
  <c r="E750" i="35"/>
  <c r="E751" i="35" a="1"/>
  <c r="E751" i="35" s="1"/>
  <c r="E752" i="35" a="1"/>
  <c r="E752" i="35" s="1"/>
  <c r="E753" i="35" a="1"/>
  <c r="E753" i="35"/>
  <c r="E754" i="35" a="1"/>
  <c r="E754" i="35"/>
  <c r="E755" i="35" a="1"/>
  <c r="E755" i="35"/>
  <c r="E756" i="35" a="1"/>
  <c r="E756" i="35"/>
  <c r="E757" i="35" a="1"/>
  <c r="E757" i="35" s="1"/>
  <c r="E758" i="35" a="1"/>
  <c r="E758" i="35" s="1"/>
  <c r="E759" i="35" a="1"/>
  <c r="E759" i="35"/>
  <c r="E760" i="35" a="1"/>
  <c r="E760" i="35"/>
  <c r="E761" i="35" a="1"/>
  <c r="E761" i="35"/>
  <c r="E762" i="35" a="1"/>
  <c r="E762" i="35"/>
  <c r="E763" i="35" a="1"/>
  <c r="E763" i="35" s="1"/>
  <c r="E764" i="35" a="1"/>
  <c r="E764" i="35" s="1"/>
  <c r="E765" i="35" a="1"/>
  <c r="E765" i="35"/>
  <c r="E766" i="35" a="1"/>
  <c r="E766" i="35"/>
  <c r="E767" i="35" a="1"/>
  <c r="E767" i="35"/>
  <c r="E768" i="35" a="1"/>
  <c r="E768" i="35"/>
  <c r="E769" i="35" a="1"/>
  <c r="E769" i="35" s="1"/>
  <c r="E770" i="35" a="1"/>
  <c r="E770" i="35" s="1"/>
  <c r="E771" i="35" a="1"/>
  <c r="E771" i="35"/>
  <c r="E772" i="35" a="1"/>
  <c r="E772" i="35"/>
  <c r="E773" i="35" a="1"/>
  <c r="E773" i="35"/>
  <c r="E774" i="35" a="1"/>
  <c r="E774" i="35"/>
  <c r="E775" i="35" a="1"/>
  <c r="E775" i="35" s="1"/>
  <c r="E776" i="35" a="1"/>
  <c r="E776" i="35" s="1"/>
  <c r="E777" i="35" a="1"/>
  <c r="E777" i="35"/>
  <c r="E778" i="35" a="1"/>
  <c r="E778" i="35"/>
  <c r="E779" i="35" a="1"/>
  <c r="E779" i="35"/>
  <c r="E780" i="35" a="1"/>
  <c r="E780" i="35"/>
  <c r="E781" i="35" a="1"/>
  <c r="E781" i="35" s="1"/>
  <c r="E782" i="35" a="1"/>
  <c r="E782" i="35" s="1"/>
  <c r="E783" i="35" a="1"/>
  <c r="E783" i="35"/>
  <c r="E784" i="35" a="1"/>
  <c r="E784" i="35"/>
  <c r="E785" i="35" a="1"/>
  <c r="E785" i="35"/>
  <c r="E786" i="35" a="1"/>
  <c r="E786" i="35"/>
  <c r="E787" i="35" a="1"/>
  <c r="E787" i="35" s="1"/>
  <c r="E788" i="35" a="1"/>
  <c r="E788" i="35" s="1"/>
  <c r="E789" i="35" a="1"/>
  <c r="E789" i="35"/>
  <c r="E790" i="35" a="1"/>
  <c r="E790" i="35"/>
  <c r="E791" i="35" a="1"/>
  <c r="E791" i="35"/>
  <c r="E792" i="35" a="1"/>
  <c r="E792" i="35"/>
  <c r="E793" i="35" a="1"/>
  <c r="E793" i="35" s="1"/>
  <c r="E794" i="35" a="1"/>
  <c r="E794" i="35" s="1"/>
  <c r="E795" i="35" a="1"/>
  <c r="E795" i="35"/>
  <c r="E796" i="35" a="1"/>
  <c r="E796" i="35"/>
  <c r="E797" i="35" a="1"/>
  <c r="E797" i="35"/>
  <c r="E798" i="35" a="1"/>
  <c r="E798" i="35"/>
  <c r="E799" i="35" a="1"/>
  <c r="E799" i="35" s="1"/>
  <c r="E800" i="35" a="1"/>
  <c r="E800" i="35" s="1"/>
  <c r="E801" i="35" a="1"/>
  <c r="E801" i="35"/>
  <c r="E802" i="35" a="1"/>
  <c r="E802" i="35"/>
  <c r="E803" i="35" a="1"/>
  <c r="E803" i="35"/>
  <c r="E804" i="35" a="1"/>
  <c r="E804" i="35"/>
  <c r="E805" i="35" a="1"/>
  <c r="E805" i="35" s="1"/>
  <c r="E806" i="35" a="1"/>
  <c r="E806" i="35" s="1"/>
  <c r="E807" i="35" a="1"/>
  <c r="E807" i="35"/>
  <c r="E808" i="35" a="1"/>
  <c r="E808" i="35"/>
  <c r="E809" i="35" a="1"/>
  <c r="E809" i="35"/>
  <c r="E810" i="35" a="1"/>
  <c r="E810" i="35"/>
  <c r="E811" i="35" a="1"/>
  <c r="E811" i="35" s="1"/>
  <c r="E812" i="35" a="1"/>
  <c r="E812" i="35" s="1"/>
  <c r="E813" i="35" a="1"/>
  <c r="E813" i="35"/>
  <c r="E814" i="35" a="1"/>
  <c r="E814" i="35"/>
  <c r="E815" i="35" a="1"/>
  <c r="E815" i="35"/>
  <c r="E816" i="35" a="1"/>
  <c r="E816" i="35"/>
  <c r="E817" i="35" a="1"/>
  <c r="E817" i="35" s="1"/>
  <c r="E818" i="35" a="1"/>
  <c r="E818" i="35" s="1"/>
  <c r="E819" i="35" a="1"/>
  <c r="E819" i="35"/>
  <c r="E820" i="35" a="1"/>
  <c r="E820" i="35"/>
  <c r="E821" i="35" a="1"/>
  <c r="E821" i="35"/>
  <c r="E822" i="35" a="1"/>
  <c r="E822" i="35"/>
  <c r="E823" i="35" a="1"/>
  <c r="E823" i="35" s="1"/>
  <c r="E824" i="35" a="1"/>
  <c r="E824" i="35" s="1"/>
  <c r="E825" i="35" a="1"/>
  <c r="E825" i="35"/>
  <c r="E826" i="35" a="1"/>
  <c r="E826" i="35"/>
  <c r="E827" i="35" a="1"/>
  <c r="E827" i="35"/>
  <c r="E828" i="35" a="1"/>
  <c r="E828" i="35"/>
  <c r="E829" i="35" a="1"/>
  <c r="E829" i="35" s="1"/>
  <c r="E830" i="35" a="1"/>
  <c r="E830" i="35" s="1"/>
  <c r="E831" i="35" a="1"/>
  <c r="E831" i="35"/>
  <c r="E832" i="35" a="1"/>
  <c r="E832" i="35"/>
  <c r="E833" i="35" a="1"/>
  <c r="E833" i="35"/>
  <c r="E834" i="35" a="1"/>
  <c r="E834" i="35"/>
  <c r="E835" i="35" a="1"/>
  <c r="E835" i="35" s="1"/>
  <c r="E836" i="35" a="1"/>
  <c r="E836" i="35" s="1"/>
  <c r="E837" i="35" a="1"/>
  <c r="E837" i="35"/>
  <c r="E838" i="35" a="1"/>
  <c r="E838" i="35"/>
  <c r="E839" i="35" a="1"/>
  <c r="E839" i="35"/>
  <c r="E840" i="35" a="1"/>
  <c r="E840" i="35" s="1"/>
  <c r="E841" i="35" a="1"/>
  <c r="E841" i="35" s="1"/>
  <c r="E842" i="35" a="1"/>
  <c r="E842" i="35" s="1"/>
  <c r="E843" i="35" a="1"/>
  <c r="E843" i="35"/>
  <c r="E844" i="35" a="1"/>
  <c r="E844" i="35"/>
  <c r="E845" i="35" a="1"/>
  <c r="E845" i="35"/>
  <c r="E846" i="35" a="1"/>
  <c r="E846" i="35"/>
  <c r="E847" i="35" a="1"/>
  <c r="E847" i="35" s="1"/>
  <c r="E848" i="35" a="1"/>
  <c r="E848" i="35" s="1"/>
  <c r="E849" i="35" a="1"/>
  <c r="E849" i="35"/>
  <c r="E850" i="35" a="1"/>
  <c r="E850" i="35"/>
  <c r="E851" i="35" a="1"/>
  <c r="E851" i="35"/>
  <c r="E852" i="35" a="1"/>
  <c r="E852" i="35"/>
  <c r="E853" i="35" a="1"/>
  <c r="E853" i="35" s="1"/>
  <c r="E854" i="35" a="1"/>
  <c r="E854" i="35" s="1"/>
  <c r="E855" i="35" a="1"/>
  <c r="E855" i="35" s="1"/>
  <c r="E856" i="35" a="1"/>
  <c r="E856" i="35"/>
  <c r="E857" i="35" a="1"/>
  <c r="E857" i="35"/>
  <c r="E858" i="35" a="1"/>
  <c r="E858" i="35"/>
  <c r="E859" i="35" a="1"/>
  <c r="E859" i="35" s="1"/>
  <c r="E860" i="35" a="1"/>
  <c r="E860" i="35" s="1"/>
  <c r="E861" i="35" a="1"/>
  <c r="E861" i="35"/>
  <c r="E862" i="35" a="1"/>
  <c r="E862" i="35" s="1"/>
  <c r="E863" i="35" a="1"/>
  <c r="E863" i="35"/>
  <c r="E864" i="35" a="1"/>
  <c r="E864" i="35"/>
  <c r="E865" i="35" a="1"/>
  <c r="E865" i="35" s="1"/>
  <c r="E866" i="35" a="1"/>
  <c r="E866" i="35" s="1"/>
  <c r="E867" i="35" a="1"/>
  <c r="E867" i="35"/>
  <c r="E868" i="35" a="1"/>
  <c r="E868" i="35"/>
  <c r="E869" i="35" a="1"/>
  <c r="E869" i="35" s="1"/>
  <c r="E870" i="35" a="1"/>
  <c r="E870" i="35"/>
  <c r="E871" i="35" a="1"/>
  <c r="E871" i="35" s="1"/>
  <c r="E872" i="35" a="1"/>
  <c r="E872" i="35" s="1"/>
  <c r="E873" i="35" a="1"/>
  <c r="E873" i="35"/>
  <c r="E874" i="35" a="1"/>
  <c r="E874" i="35"/>
  <c r="E875" i="35" a="1"/>
  <c r="E875" i="35"/>
  <c r="E876" i="35" a="1"/>
  <c r="E876" i="35" s="1"/>
  <c r="E877" i="35" a="1"/>
  <c r="E877" i="35" s="1"/>
  <c r="E878" i="35" a="1"/>
  <c r="E878" i="35" s="1"/>
  <c r="E879" i="35" a="1"/>
  <c r="E879" i="35"/>
  <c r="E880" i="35" a="1"/>
  <c r="E880" i="35"/>
  <c r="E881" i="35" a="1"/>
  <c r="E881" i="35"/>
  <c r="E882" i="35" a="1"/>
  <c r="E882" i="35"/>
  <c r="E883" i="35" a="1"/>
  <c r="E883" i="35" s="1"/>
  <c r="E884" i="35" a="1"/>
  <c r="E884" i="35" s="1"/>
  <c r="E885" i="35" a="1"/>
  <c r="E885" i="35"/>
  <c r="E886" i="35" a="1"/>
  <c r="E886" i="35"/>
  <c r="E887" i="35" a="1"/>
  <c r="E887" i="35"/>
  <c r="E888" i="35" a="1"/>
  <c r="E888" i="35"/>
  <c r="E889" i="35" a="1"/>
  <c r="E889" i="35" s="1"/>
  <c r="E890" i="35" a="1"/>
  <c r="E890" i="35" s="1"/>
  <c r="E891" i="35" a="1"/>
  <c r="E891" i="35" s="1"/>
  <c r="E892" i="35" a="1"/>
  <c r="E892" i="35"/>
  <c r="E893" i="35" a="1"/>
  <c r="E893" i="35"/>
  <c r="E894" i="35" a="1"/>
  <c r="E894" i="35"/>
  <c r="E895" i="35" a="1"/>
  <c r="E895" i="35" s="1"/>
  <c r="E896" i="35" a="1"/>
  <c r="E896" i="35" s="1"/>
  <c r="E897" i="35" a="1"/>
  <c r="E897" i="35"/>
  <c r="E898" i="35" a="1"/>
  <c r="E898" i="35" s="1"/>
  <c r="E899" i="35" a="1"/>
  <c r="E899" i="35"/>
  <c r="E900" i="35" a="1"/>
  <c r="E900" i="35"/>
  <c r="E901" i="35" a="1"/>
  <c r="E901" i="35" s="1"/>
  <c r="E902" i="35" a="1"/>
  <c r="E902" i="35" s="1"/>
  <c r="E903" i="35" a="1"/>
  <c r="E903" i="35"/>
  <c r="E904" i="35" a="1"/>
  <c r="E904" i="35"/>
  <c r="E905" i="35" a="1"/>
  <c r="E905" i="35" s="1"/>
  <c r="E906" i="35" a="1"/>
  <c r="E906" i="35"/>
  <c r="E907" i="35" a="1"/>
  <c r="E907" i="35" s="1"/>
  <c r="E908" i="35" a="1"/>
  <c r="E908" i="35" s="1"/>
  <c r="E909" i="35" a="1"/>
  <c r="E909" i="35"/>
  <c r="E910" i="35" a="1"/>
  <c r="E910" i="35"/>
  <c r="E911" i="35" a="1"/>
  <c r="E911" i="35"/>
  <c r="E912" i="35" a="1"/>
  <c r="E912" i="35" s="1"/>
  <c r="E913" i="35" a="1"/>
  <c r="E913" i="35" s="1"/>
  <c r="E914" i="35" a="1"/>
  <c r="E914" i="35" s="1"/>
  <c r="E915" i="35" a="1"/>
  <c r="E915" i="35"/>
  <c r="E916" i="35" a="1"/>
  <c r="E916" i="35"/>
  <c r="E917" i="35" a="1"/>
  <c r="E917" i="35"/>
  <c r="E918" i="35" a="1"/>
  <c r="E918" i="35"/>
  <c r="E919" i="35" a="1"/>
  <c r="E919" i="35" s="1"/>
  <c r="E920" i="35" a="1"/>
  <c r="E920" i="35" s="1"/>
  <c r="E921" i="35" a="1"/>
  <c r="E921" i="35"/>
  <c r="E922" i="35" a="1"/>
  <c r="E922" i="35"/>
  <c r="E923" i="35" a="1"/>
  <c r="E923" i="35"/>
  <c r="E924" i="35" a="1"/>
  <c r="E924" i="35"/>
  <c r="E925" i="35" a="1"/>
  <c r="E925" i="35" s="1"/>
  <c r="E926" i="35" a="1"/>
  <c r="E926" i="35" s="1"/>
  <c r="E927" i="35" a="1"/>
  <c r="E927" i="35" s="1"/>
  <c r="E928" i="35" a="1"/>
  <c r="E928" i="35"/>
  <c r="E929" i="35" a="1"/>
  <c r="E929" i="35"/>
  <c r="E930" i="35" a="1"/>
  <c r="E930" i="35"/>
  <c r="E931" i="35" a="1"/>
  <c r="E931" i="35" s="1"/>
  <c r="E932" i="35" a="1"/>
  <c r="E932" i="35" s="1"/>
  <c r="E933" i="35" a="1"/>
  <c r="E933" i="35"/>
  <c r="E934" i="35" a="1"/>
  <c r="E934" i="35" s="1"/>
  <c r="E935" i="35" a="1"/>
  <c r="E935" i="35"/>
  <c r="E936" i="35" a="1"/>
  <c r="E936" i="35"/>
  <c r="E937" i="35" a="1"/>
  <c r="E937" i="35" s="1"/>
  <c r="E938" i="35" a="1"/>
  <c r="E938" i="35" s="1"/>
  <c r="E939" i="35" a="1"/>
  <c r="E939" i="35"/>
  <c r="E940" i="35" a="1"/>
  <c r="E940" i="35"/>
  <c r="E941" i="35" a="1"/>
  <c r="E941" i="35" s="1"/>
  <c r="E942" i="35" a="1"/>
  <c r="E942" i="35"/>
  <c r="E943" i="35" a="1"/>
  <c r="E943" i="35" s="1"/>
  <c r="E944" i="35" a="1"/>
  <c r="E944" i="35" s="1"/>
  <c r="E945" i="35" a="1"/>
  <c r="E945" i="35"/>
  <c r="E946" i="35" a="1"/>
  <c r="E946" i="35"/>
  <c r="E947" i="35" a="1"/>
  <c r="E947" i="35"/>
  <c r="E948" i="35" a="1"/>
  <c r="E948" i="35" s="1"/>
  <c r="E949" i="35" a="1"/>
  <c r="E949" i="35" s="1"/>
  <c r="E950" i="35" a="1"/>
  <c r="E950" i="35" s="1"/>
  <c r="E951" i="35" a="1"/>
  <c r="E951" i="35"/>
  <c r="E952" i="35" a="1"/>
  <c r="E952" i="35"/>
  <c r="E953" i="35" a="1"/>
  <c r="E953" i="35"/>
  <c r="E954" i="35" a="1"/>
  <c r="E954" i="35"/>
  <c r="E955" i="35" a="1"/>
  <c r="E955" i="35" s="1"/>
  <c r="E956" i="35" a="1"/>
  <c r="E956" i="35" s="1"/>
  <c r="E957" i="35" a="1"/>
  <c r="E957" i="35"/>
  <c r="E958" i="35" a="1"/>
  <c r="E958" i="35"/>
  <c r="E959" i="35" a="1"/>
  <c r="E959" i="35"/>
  <c r="E960" i="35" a="1"/>
  <c r="E960" i="35"/>
  <c r="E961" i="35" a="1"/>
  <c r="E961" i="35" s="1"/>
  <c r="E962" i="35" a="1"/>
  <c r="E962" i="35" s="1"/>
  <c r="E963" i="35" a="1"/>
  <c r="E963" i="35" s="1"/>
  <c r="E964" i="35" a="1"/>
  <c r="E964" i="35"/>
  <c r="E965" i="35" a="1"/>
  <c r="E965" i="35"/>
  <c r="E966" i="35" a="1"/>
  <c r="E966" i="35"/>
  <c r="E967" i="35" a="1"/>
  <c r="E967" i="35" s="1"/>
  <c r="E968" i="35" a="1"/>
  <c r="E968" i="35" s="1"/>
  <c r="E969" i="35" a="1"/>
  <c r="E969" i="35"/>
  <c r="E970" i="35" a="1"/>
  <c r="E970" i="35" s="1"/>
  <c r="E971" i="35" a="1"/>
  <c r="E971" i="35"/>
  <c r="E972" i="35" a="1"/>
  <c r="E972" i="35"/>
  <c r="E973" i="35" a="1"/>
  <c r="E973" i="35"/>
  <c r="E974" i="35" a="1"/>
  <c r="E974" i="35" s="1"/>
  <c r="E975" i="35" a="1"/>
  <c r="E975" i="35"/>
  <c r="E976" i="35" a="1"/>
  <c r="E976" i="35" s="1"/>
  <c r="E977" i="35" a="1"/>
  <c r="E977" i="35" s="1"/>
  <c r="E978" i="35" a="1"/>
  <c r="E978" i="35"/>
  <c r="E979" i="35" a="1"/>
  <c r="E979" i="35"/>
  <c r="E980" i="35" a="1"/>
  <c r="E980" i="35" s="1"/>
  <c r="E981" i="35" a="1"/>
  <c r="E981" i="35"/>
  <c r="E982" i="35" a="1"/>
  <c r="E982" i="35"/>
  <c r="E983" i="35" a="1"/>
  <c r="E983" i="35" s="1"/>
  <c r="E984" i="35" a="1"/>
  <c r="E984" i="35"/>
  <c r="E985" i="35" a="1"/>
  <c r="E985" i="35"/>
  <c r="E986" i="35" a="1"/>
  <c r="E986" i="35" s="1"/>
  <c r="E987" i="35" a="1"/>
  <c r="E987" i="35" s="1"/>
  <c r="E988" i="35" a="1"/>
  <c r="E988" i="35"/>
  <c r="E989" i="35" a="1"/>
  <c r="E989" i="35" s="1"/>
  <c r="E990" i="35" a="1"/>
  <c r="E990" i="35" s="1"/>
  <c r="E991" i="35" a="1"/>
  <c r="E991" i="35"/>
  <c r="E992" i="35" a="1"/>
  <c r="E992" i="35" s="1"/>
  <c r="E993" i="35" a="1"/>
  <c r="E993" i="35"/>
  <c r="E994" i="35" a="1"/>
  <c r="E994" i="35"/>
  <c r="E995" i="35" a="1"/>
  <c r="E995" i="35"/>
  <c r="E996" i="35" a="1"/>
  <c r="E996" i="35" s="1"/>
  <c r="E997" i="35" a="1"/>
  <c r="E997" i="35"/>
  <c r="E998" i="35" a="1"/>
  <c r="E998" i="35"/>
  <c r="E999" i="35" a="1"/>
  <c r="E999" i="35"/>
  <c r="E1000" i="35" a="1"/>
  <c r="E1000" i="35"/>
  <c r="E1001" i="35" a="1"/>
  <c r="E1001" i="35"/>
  <c r="E1002" i="35" a="1"/>
  <c r="E1002" i="35" s="1"/>
  <c r="E1003" i="35" a="1"/>
  <c r="E1003" i="35"/>
  <c r="E1004" i="35" a="1"/>
  <c r="E1004" i="35"/>
  <c r="E1005" i="35" a="1"/>
  <c r="E1005" i="35"/>
  <c r="E1006" i="35" a="1"/>
  <c r="E1006" i="35"/>
  <c r="E1007" i="35" a="1"/>
  <c r="E1007" i="35"/>
  <c r="E1008" i="35" a="1"/>
  <c r="E1008" i="35" s="1"/>
  <c r="E1009" i="35" a="1"/>
  <c r="E1009" i="35"/>
  <c r="E1010" i="35" a="1"/>
  <c r="E1010" i="35"/>
  <c r="E1011" i="35" a="1"/>
  <c r="E1011" i="35"/>
  <c r="E1012" i="35" a="1"/>
  <c r="E1012" i="35"/>
  <c r="E1013" i="35" a="1"/>
  <c r="E1013" i="35"/>
  <c r="E1014" i="35" a="1"/>
  <c r="E1014" i="35" s="1"/>
  <c r="E1015" i="35" a="1"/>
  <c r="E1015" i="35"/>
  <c r="E1016" i="35" a="1"/>
  <c r="E1016" i="35"/>
  <c r="E1017" i="35" a="1"/>
  <c r="E1017" i="35"/>
  <c r="E1018" i="35" a="1"/>
  <c r="E1018" i="35"/>
  <c r="E1019" i="35" a="1"/>
  <c r="E1019" i="35"/>
  <c r="E1020" i="35" a="1"/>
  <c r="E1020" i="35" s="1"/>
  <c r="E1021" i="35" a="1"/>
  <c r="E1021" i="35"/>
  <c r="E1022" i="35" a="1"/>
  <c r="E1022" i="35"/>
  <c r="E1023" i="35" a="1"/>
  <c r="E1023" i="35"/>
  <c r="E1024" i="35" a="1"/>
  <c r="E1024" i="35"/>
  <c r="E1025" i="35" a="1"/>
  <c r="E1025" i="35"/>
  <c r="E1026" i="35" a="1"/>
  <c r="E1026" i="35" s="1"/>
  <c r="E1027" i="35" a="1"/>
  <c r="E1027" i="35"/>
  <c r="E1028" i="35" a="1"/>
  <c r="E1028" i="35"/>
  <c r="E1029" i="35" a="1"/>
  <c r="E1029" i="35"/>
  <c r="E1030" i="35" a="1"/>
  <c r="E1030" i="35"/>
  <c r="E1031" i="35" a="1"/>
  <c r="E1031" i="35"/>
  <c r="E1032" i="35" a="1"/>
  <c r="E1032" i="35" s="1"/>
  <c r="E1033" i="35" a="1"/>
  <c r="E1033" i="35"/>
  <c r="E1034" i="35" a="1"/>
  <c r="E1034" i="35"/>
  <c r="E1035" i="35" a="1"/>
  <c r="E1035" i="35"/>
  <c r="E1036" i="35" a="1"/>
  <c r="E1036" i="35"/>
  <c r="E1037" i="35" a="1"/>
  <c r="E1037" i="35"/>
  <c r="E1038" i="35" a="1"/>
  <c r="E1038" i="35" s="1"/>
  <c r="E1039" i="35" a="1"/>
  <c r="E1039" i="35"/>
  <c r="E1040" i="35" a="1"/>
  <c r="E1040" i="35"/>
  <c r="E1041" i="35" a="1"/>
  <c r="E1041" i="35"/>
  <c r="E1042" i="35" a="1"/>
  <c r="E1042" i="35"/>
  <c r="E1043" i="35" a="1"/>
  <c r="E1043" i="35"/>
  <c r="E1044" i="35" a="1"/>
  <c r="E1044" i="35" s="1"/>
  <c r="E1045" i="35" a="1"/>
  <c r="E1045" i="35"/>
  <c r="E1046" i="35" a="1"/>
  <c r="E1046" i="35"/>
  <c r="E1047" i="35" a="1"/>
  <c r="E1047" i="35"/>
  <c r="E1048" i="35" a="1"/>
  <c r="E1048" i="35"/>
  <c r="E1049" i="35" a="1"/>
  <c r="E1049" i="35"/>
  <c r="E1050" i="35" a="1"/>
  <c r="E1050" i="35" s="1"/>
  <c r="E1051" i="35" a="1"/>
  <c r="E1051" i="35"/>
  <c r="E1052" i="35" a="1"/>
  <c r="E1052" i="35"/>
  <c r="E1053" i="35" a="1"/>
  <c r="E1053" i="35"/>
  <c r="E1054" i="35" a="1"/>
  <c r="E1054" i="35"/>
  <c r="E1055" i="35" a="1"/>
  <c r="E1055" i="35"/>
  <c r="E1056" i="35" a="1"/>
  <c r="E1056" i="35" s="1"/>
  <c r="E1057" i="35" a="1"/>
  <c r="E1057" i="35"/>
  <c r="E1058" i="35" a="1"/>
  <c r="E1058" i="35"/>
  <c r="E1059" i="35" a="1"/>
  <c r="E1059" i="35"/>
  <c r="E1060" i="35" a="1"/>
  <c r="E1060" i="35"/>
  <c r="E1061" i="35" a="1"/>
  <c r="E1061" i="35"/>
  <c r="E1062" i="35" a="1"/>
  <c r="E1062" i="35" s="1"/>
  <c r="E1063" i="35" a="1"/>
  <c r="E1063" i="35"/>
  <c r="E1064" i="35" a="1"/>
  <c r="E1064" i="35"/>
  <c r="E1065" i="35" a="1"/>
  <c r="E1065" i="35"/>
  <c r="E1066" i="35" a="1"/>
  <c r="E1066" i="35"/>
  <c r="E1067" i="35" a="1"/>
  <c r="E1067" i="35"/>
  <c r="E1068" i="35" a="1"/>
  <c r="E1068" i="35" s="1"/>
  <c r="E1069" i="35" a="1"/>
  <c r="E1069" i="35"/>
  <c r="E1070" i="35" a="1"/>
  <c r="E1070" i="35"/>
  <c r="E1071" i="35" a="1"/>
  <c r="E1071" i="35"/>
  <c r="E1072" i="35" a="1"/>
  <c r="E1072" i="35"/>
  <c r="E1073" i="35" a="1"/>
  <c r="E1073" i="35"/>
  <c r="E1074" i="35" a="1"/>
  <c r="E1074" i="35" s="1"/>
  <c r="E1075" i="35" a="1"/>
  <c r="E1075" i="35"/>
  <c r="E1076" i="35" a="1"/>
  <c r="E1076" i="35"/>
  <c r="E1077" i="35" a="1"/>
  <c r="E1077" i="35"/>
  <c r="E1078" i="35" a="1"/>
  <c r="E1078" i="35"/>
  <c r="E1079" i="35" a="1"/>
  <c r="E1079" i="35"/>
  <c r="E1080" i="35" a="1"/>
  <c r="E1080" i="35" s="1"/>
  <c r="E1081" i="35" a="1"/>
  <c r="E1081" i="35"/>
  <c r="E1082" i="35" a="1"/>
  <c r="E1082" i="35"/>
  <c r="E1083" i="35" a="1"/>
  <c r="E1083" i="35"/>
  <c r="E1084" i="35" a="1"/>
  <c r="E1084" i="35"/>
  <c r="E1085" i="35" a="1"/>
  <c r="E1085" i="35"/>
  <c r="E1086" i="35" a="1"/>
  <c r="E1086" i="35" s="1"/>
  <c r="E1087" i="35" a="1"/>
  <c r="E1087" i="35"/>
  <c r="E1088" i="35" a="1"/>
  <c r="E1088" i="35"/>
  <c r="E1089" i="35" a="1"/>
  <c r="E1089" i="35"/>
  <c r="E1090" i="35" a="1"/>
  <c r="E1090" i="35"/>
  <c r="E1091" i="35" a="1"/>
  <c r="E1091" i="35"/>
  <c r="E1092" i="35" a="1"/>
  <c r="E1092" i="35" s="1"/>
  <c r="E1093" i="35" a="1"/>
  <c r="E1093" i="35" s="1"/>
  <c r="E1094" i="35" a="1"/>
  <c r="E1094" i="35"/>
  <c r="E1095" i="35" a="1"/>
  <c r="E1095" i="35"/>
  <c r="E1096" i="35" a="1"/>
  <c r="E1096" i="35"/>
  <c r="E1097" i="35" a="1"/>
  <c r="E1097" i="35"/>
  <c r="E1098" i="35" a="1"/>
  <c r="E1098" i="35" s="1"/>
  <c r="E1099" i="35" a="1"/>
  <c r="E1099" i="35" s="1"/>
  <c r="E1100" i="35" a="1"/>
  <c r="E1100" i="35"/>
  <c r="E1101" i="35" a="1"/>
  <c r="E1101" i="35"/>
  <c r="E1102" i="35" a="1"/>
  <c r="E1102" i="35"/>
  <c r="E1103" i="35" a="1"/>
  <c r="E1103" i="35"/>
  <c r="E1104" i="35" a="1"/>
  <c r="E1104" i="35" s="1"/>
  <c r="E1105" i="35" a="1"/>
  <c r="E1105" i="35" s="1"/>
  <c r="E1106" i="35" a="1"/>
  <c r="E1106" i="35"/>
  <c r="E1107" i="35" a="1"/>
  <c r="E1107" i="35"/>
  <c r="E1108" i="35" a="1"/>
  <c r="E1108" i="35"/>
  <c r="E1109" i="35" a="1"/>
  <c r="E1109" i="35"/>
  <c r="E1110" i="35" a="1"/>
  <c r="E1110" i="35" s="1"/>
  <c r="E1111" i="35" a="1"/>
  <c r="E1111" i="35" s="1"/>
  <c r="E1112" i="35" a="1"/>
  <c r="E1112" i="35"/>
  <c r="E1113" i="35" a="1"/>
  <c r="E1113" i="35"/>
  <c r="E1114" i="35" a="1"/>
  <c r="E1114" i="35"/>
  <c r="E1115" i="35" a="1"/>
  <c r="E1115" i="35"/>
  <c r="E1116" i="35" a="1"/>
  <c r="E1116" i="35" s="1"/>
  <c r="E1117" i="35" a="1"/>
  <c r="E1117" i="35" s="1"/>
  <c r="E1118" i="35" a="1"/>
  <c r="E1118" i="35"/>
  <c r="E1119" i="35" a="1"/>
  <c r="E1119" i="35"/>
  <c r="E1120" i="35" a="1"/>
  <c r="E1120" i="35"/>
  <c r="E1121" i="35" a="1"/>
  <c r="E1121" i="35"/>
  <c r="E1122" i="35" a="1"/>
  <c r="E1122" i="35" s="1"/>
  <c r="E1123" i="35" a="1"/>
  <c r="E1123" i="35" s="1"/>
  <c r="E1124" i="35" a="1"/>
  <c r="E1124" i="35"/>
  <c r="E1125" i="35" a="1"/>
  <c r="E1125" i="35"/>
  <c r="E1126" i="35" a="1"/>
  <c r="E1126" i="35"/>
  <c r="E1127" i="35" a="1"/>
  <c r="E1127" i="35"/>
  <c r="E1128" i="35" a="1"/>
  <c r="E1128" i="35" s="1"/>
  <c r="E1129" i="35" a="1"/>
  <c r="E1129" i="35" s="1"/>
  <c r="E1130" i="35" a="1"/>
  <c r="E1130" i="35"/>
  <c r="E1131" i="35" a="1"/>
  <c r="E1131" i="35"/>
  <c r="E1132" i="35" a="1"/>
  <c r="E1132" i="35"/>
  <c r="E1133" i="35" a="1"/>
  <c r="E1133" i="35"/>
  <c r="E1134" i="35" a="1"/>
  <c r="E1134" i="35" s="1"/>
  <c r="E1135" i="35" a="1"/>
  <c r="E1135" i="35" s="1"/>
  <c r="E1136" i="35" a="1"/>
  <c r="E1136" i="35"/>
  <c r="E1137" i="35" a="1"/>
  <c r="E1137" i="35"/>
  <c r="E1138" i="35" a="1"/>
  <c r="E1138" i="35"/>
  <c r="E1139" i="35" a="1"/>
  <c r="E1139" i="35"/>
  <c r="E1140" i="35" a="1"/>
  <c r="E1140" i="35" s="1"/>
  <c r="E1141" i="35" a="1"/>
  <c r="E1141" i="35" s="1"/>
  <c r="E1142" i="35" a="1"/>
  <c r="E1142" i="35"/>
  <c r="E1143" i="35" a="1"/>
  <c r="E1143" i="35"/>
  <c r="E1144" i="35" a="1"/>
  <c r="E1144" i="35"/>
  <c r="E1145" i="35" a="1"/>
  <c r="E1145" i="35"/>
  <c r="E1146" i="35" a="1"/>
  <c r="E1146" i="35" s="1"/>
  <c r="E1147" i="35" a="1"/>
  <c r="E1147" i="35" s="1"/>
  <c r="E1148" i="35" a="1"/>
  <c r="E1148" i="35"/>
  <c r="E1149" i="35" a="1"/>
  <c r="E1149" i="35"/>
  <c r="E1150" i="35" a="1"/>
  <c r="E1150" i="35"/>
  <c r="E1151" i="35" a="1"/>
  <c r="E1151" i="35"/>
  <c r="E1152" i="35" a="1"/>
  <c r="E1152" i="35" s="1"/>
  <c r="E1153" i="35" a="1"/>
  <c r="E1153" i="35" s="1"/>
  <c r="E1154" i="35" a="1"/>
  <c r="E1154" i="35"/>
  <c r="E1155" i="35" a="1"/>
  <c r="E1155" i="35"/>
  <c r="E1156" i="35" a="1"/>
  <c r="E1156" i="35"/>
  <c r="E1157" i="35" a="1"/>
  <c r="E1157" i="35"/>
  <c r="E1158" i="35" a="1"/>
  <c r="E1158" i="35" s="1"/>
  <c r="E1159" i="35" a="1"/>
  <c r="E1159" i="35" s="1"/>
  <c r="E1160" i="35" a="1"/>
  <c r="E1160" i="35"/>
  <c r="E1161" i="35" a="1"/>
  <c r="E1161" i="35"/>
  <c r="E1162" i="35" a="1"/>
  <c r="E1162" i="35"/>
  <c r="E1163" i="35" a="1"/>
  <c r="E1163" i="35"/>
  <c r="E1164" i="35" a="1"/>
  <c r="E1164" i="35" s="1"/>
  <c r="E1165" i="35" a="1"/>
  <c r="E1165" i="35" s="1"/>
  <c r="E1166" i="35" a="1"/>
  <c r="E1166" i="35"/>
  <c r="E1167" i="35" a="1"/>
  <c r="E1167" i="35"/>
  <c r="E1168" i="35" a="1"/>
  <c r="E1168" i="35"/>
  <c r="E1169" i="35" a="1"/>
  <c r="E1169" i="35"/>
  <c r="E1170" i="35" a="1"/>
  <c r="E1170" i="35" s="1"/>
  <c r="E1171" i="35" a="1"/>
  <c r="E1171" i="35" s="1"/>
  <c r="E1172" i="35" a="1"/>
  <c r="E1172" i="35"/>
  <c r="E1173" i="35" a="1"/>
  <c r="E1173" i="35"/>
  <c r="E1174" i="35" a="1"/>
  <c r="E1174" i="35"/>
  <c r="E1175" i="35" a="1"/>
  <c r="E1175" i="35"/>
  <c r="E1176" i="35" a="1"/>
  <c r="E1176" i="35" s="1"/>
  <c r="E1177" i="35" a="1"/>
  <c r="E1177" i="35" s="1"/>
  <c r="E1178" i="35" a="1"/>
  <c r="E1178" i="35"/>
  <c r="E1179" i="35" a="1"/>
  <c r="E1179" i="35"/>
  <c r="E1180" i="35" a="1"/>
  <c r="E1180" i="35"/>
  <c r="E1181" i="35" a="1"/>
  <c r="E1181" i="35"/>
  <c r="E1182" i="35" a="1"/>
  <c r="E1182" i="35" s="1"/>
  <c r="E1183" i="35" a="1"/>
  <c r="E1183" i="35" s="1"/>
  <c r="E1184" i="35" a="1"/>
  <c r="E1184" i="35"/>
  <c r="E1185" i="35" a="1"/>
  <c r="E1185" i="35"/>
  <c r="E1186" i="35" a="1"/>
  <c r="E1186" i="35"/>
  <c r="E1187" i="35" a="1"/>
  <c r="E1187" i="35"/>
  <c r="E1188" i="35" a="1"/>
  <c r="E1188" i="35" s="1"/>
  <c r="E1189" i="35" a="1"/>
  <c r="E1189" i="35" s="1"/>
  <c r="E1190" i="35" a="1"/>
  <c r="E1190" i="35"/>
  <c r="E1191" i="35" a="1"/>
  <c r="E1191" i="35"/>
  <c r="E1192" i="35" a="1"/>
  <c r="E1192" i="35"/>
  <c r="E1193" i="35" a="1"/>
  <c r="E1193" i="35"/>
  <c r="E1194" i="35" a="1"/>
  <c r="E1194" i="35" s="1"/>
  <c r="E1195" i="35" a="1"/>
  <c r="E1195" i="35" s="1"/>
  <c r="E1196" i="35" a="1"/>
  <c r="E1196" i="35"/>
  <c r="E1197" i="35" a="1"/>
  <c r="E1197" i="35"/>
  <c r="E1198" i="35" a="1"/>
  <c r="E1198" i="35"/>
  <c r="E1199" i="35" a="1"/>
  <c r="E1199" i="35"/>
  <c r="E1200" i="35" a="1"/>
  <c r="E1200" i="35" s="1"/>
  <c r="E1201" i="35" a="1"/>
  <c r="E1201" i="35" s="1"/>
  <c r="E1202" i="35" a="1"/>
  <c r="E1202" i="35"/>
  <c r="E1203" i="35" a="1"/>
  <c r="E1203" i="35"/>
  <c r="E1204" i="35" a="1"/>
  <c r="E1204" i="35"/>
  <c r="E1205" i="35" a="1"/>
  <c r="E1205" i="35"/>
  <c r="E1206" i="35" a="1"/>
  <c r="E1206" i="35" s="1"/>
  <c r="E1207" i="35" a="1"/>
  <c r="E1207" i="35" s="1"/>
  <c r="E1208" i="35" a="1"/>
  <c r="E1208" i="35"/>
  <c r="E1209" i="35" a="1"/>
  <c r="E1209" i="35"/>
  <c r="E1210" i="35" a="1"/>
  <c r="E1210" i="35"/>
  <c r="E1211" i="35" a="1"/>
  <c r="E1211" i="35"/>
  <c r="E1212" i="35" a="1"/>
  <c r="E1212" i="35" s="1"/>
  <c r="E1213" i="35" a="1"/>
  <c r="E1213" i="35" s="1"/>
  <c r="E1214" i="35" a="1"/>
  <c r="E1214" i="35"/>
  <c r="E1215" i="35" a="1"/>
  <c r="E1215" i="35"/>
  <c r="E1216" i="35" a="1"/>
  <c r="E1216" i="35"/>
  <c r="E1217" i="35" a="1"/>
  <c r="E1217" i="35"/>
  <c r="E1218" i="35" a="1"/>
  <c r="E1218" i="35" s="1"/>
  <c r="E1219" i="35" a="1"/>
  <c r="E1219" i="35" s="1"/>
  <c r="E1220" i="35" a="1"/>
  <c r="E1220" i="35"/>
  <c r="E1221" i="35" a="1"/>
  <c r="E1221" i="35"/>
  <c r="E1222" i="35" a="1"/>
  <c r="E1222" i="35"/>
  <c r="E1223" i="35" a="1"/>
  <c r="E1223" i="35"/>
  <c r="E1224" i="35" a="1"/>
  <c r="E1224" i="35" s="1"/>
  <c r="E1225" i="35" a="1"/>
  <c r="E1225" i="35" s="1"/>
  <c r="E1226" i="35" a="1"/>
  <c r="E1226" i="35"/>
  <c r="E1227" i="35" a="1"/>
  <c r="E1227" i="35"/>
  <c r="E1228" i="35" a="1"/>
  <c r="E1228" i="35"/>
  <c r="E1229" i="35" a="1"/>
  <c r="E1229" i="35"/>
  <c r="E1230" i="35" a="1"/>
  <c r="E1230" i="35" s="1"/>
  <c r="E1231" i="35" a="1"/>
  <c r="E1231" i="35" s="1"/>
  <c r="E1232" i="35" a="1"/>
  <c r="E1232" i="35"/>
  <c r="E1233" i="35" a="1"/>
  <c r="E1233" i="35"/>
  <c r="E1234" i="35" a="1"/>
  <c r="E1234" i="35"/>
  <c r="E1235" i="35" a="1"/>
  <c r="E1235" i="35"/>
  <c r="E1236" i="35" a="1"/>
  <c r="E1236" i="35" s="1"/>
  <c r="E1237" i="35" a="1"/>
  <c r="E1237" i="35" s="1"/>
  <c r="E1238" i="35" a="1"/>
  <c r="E1238" i="35"/>
  <c r="E1239" i="35" a="1"/>
  <c r="E1239" i="35"/>
  <c r="E1240" i="35" a="1"/>
  <c r="E1240" i="35"/>
  <c r="E1241" i="35" a="1"/>
  <c r="E1241" i="35"/>
  <c r="E1242" i="35" a="1"/>
  <c r="E1242" i="35" s="1"/>
  <c r="E1243" i="35" a="1"/>
  <c r="E1243" i="35" s="1"/>
  <c r="E1244" i="35" a="1"/>
  <c r="E1244" i="35"/>
  <c r="E1245" i="35" a="1"/>
  <c r="E1245" i="35"/>
  <c r="E1246" i="35" a="1"/>
  <c r="E1246" i="35"/>
  <c r="E1247" i="35" a="1"/>
  <c r="E1247" i="35"/>
  <c r="E1248" i="35" a="1"/>
  <c r="E1248" i="35" s="1"/>
  <c r="E1249" i="35" a="1"/>
  <c r="E1249" i="35" s="1"/>
  <c r="E1250" i="35" a="1"/>
  <c r="E1250" i="35"/>
  <c r="E1251" i="35" a="1"/>
  <c r="E1251" i="35"/>
  <c r="E1252" i="35" a="1"/>
  <c r="E1252" i="35"/>
  <c r="E1253" i="35" a="1"/>
  <c r="E1253" i="35"/>
  <c r="E1254" i="35" a="1"/>
  <c r="E1254" i="35" s="1"/>
  <c r="E1255" i="35" a="1"/>
  <c r="E1255" i="35" s="1"/>
  <c r="E1256" i="35" a="1"/>
  <c r="E1256" i="35"/>
  <c r="E1257" i="35" a="1"/>
  <c r="E1257" i="35"/>
  <c r="E1258" i="35" a="1"/>
  <c r="E1258" i="35"/>
  <c r="E1259" i="35" a="1"/>
  <c r="E1259" i="35"/>
  <c r="E1260" i="35" a="1"/>
  <c r="E1260" i="35" s="1"/>
  <c r="E1261" i="35" a="1"/>
  <c r="E1261" i="35" s="1"/>
  <c r="E1262" i="35" a="1"/>
  <c r="E1262" i="35"/>
  <c r="E1263" i="35" a="1"/>
  <c r="E1263" i="35"/>
  <c r="E1264" i="35" a="1"/>
  <c r="E1264" i="35"/>
  <c r="E1265" i="35" a="1"/>
  <c r="E1265" i="35"/>
  <c r="E1266" i="35" a="1"/>
  <c r="E1266" i="35" s="1"/>
  <c r="E1267" i="35" a="1"/>
  <c r="E1267" i="35" s="1"/>
  <c r="E1268" i="35" a="1"/>
  <c r="E1268" i="35"/>
  <c r="E1269" i="35" a="1"/>
  <c r="E1269" i="35"/>
  <c r="E1270" i="35" a="1"/>
  <c r="E1270" i="35"/>
  <c r="E1271" i="35" a="1"/>
  <c r="E1271" i="35"/>
  <c r="E1272" i="35" a="1"/>
  <c r="E1272" i="35" s="1"/>
  <c r="E1273" i="35" a="1"/>
  <c r="E1273" i="35" s="1"/>
  <c r="E1274" i="35" a="1"/>
  <c r="E1274" i="35"/>
  <c r="E1275" i="35" a="1"/>
  <c r="E1275" i="35"/>
  <c r="E1276" i="35" a="1"/>
  <c r="E1276" i="35"/>
  <c r="E1277" i="35" a="1"/>
  <c r="E1277" i="35"/>
  <c r="E1278" i="35" a="1"/>
  <c r="E1278" i="35" s="1"/>
  <c r="E1279" i="35" a="1"/>
  <c r="E1279" i="35" s="1"/>
  <c r="E1280" i="35" a="1"/>
  <c r="E1280" i="35"/>
  <c r="E1281" i="35" a="1"/>
  <c r="E1281" i="35"/>
  <c r="E1282" i="35" a="1"/>
  <c r="E1282" i="35"/>
  <c r="E1283" i="35" a="1"/>
  <c r="E1283" i="35"/>
  <c r="E1284" i="35" a="1"/>
  <c r="E1284" i="35" s="1"/>
  <c r="E1285" i="35" a="1"/>
  <c r="E1285" i="35" s="1"/>
  <c r="E1286" i="35" a="1"/>
  <c r="E1286" i="35"/>
  <c r="E1287" i="35" a="1"/>
  <c r="E1287" i="35"/>
  <c r="E1288" i="35" a="1"/>
  <c r="E1288" i="35"/>
  <c r="E1289" i="35" a="1"/>
  <c r="E1289" i="35"/>
  <c r="E1290" i="35" a="1"/>
  <c r="E1290" i="35" s="1"/>
  <c r="E1291" i="35" a="1"/>
  <c r="E1291" i="35" s="1"/>
  <c r="E1292" i="35" a="1"/>
  <c r="E1292" i="35"/>
  <c r="E1293" i="35" a="1"/>
  <c r="E1293" i="35"/>
  <c r="E1294" i="35" a="1"/>
  <c r="E1294" i="35"/>
  <c r="E1295" i="35" a="1"/>
  <c r="E1295" i="35"/>
  <c r="E1296" i="35" a="1"/>
  <c r="E1296" i="35" s="1"/>
  <c r="E1297" i="35" a="1"/>
  <c r="E1297" i="35" s="1"/>
  <c r="E1298" i="35" a="1"/>
  <c r="E1298" i="35"/>
  <c r="E1299" i="35" a="1"/>
  <c r="E1299" i="35"/>
  <c r="E1300" i="35" a="1"/>
  <c r="E1300" i="35"/>
  <c r="E1301" i="35" a="1"/>
  <c r="E1301" i="35"/>
  <c r="E1302" i="35" a="1"/>
  <c r="E1302" i="35" s="1"/>
  <c r="E1303" i="35" a="1"/>
  <c r="E1303" i="35" s="1"/>
  <c r="E1304" i="35" a="1"/>
  <c r="E1304" i="35"/>
  <c r="E1305" i="35" a="1"/>
  <c r="E1305" i="35"/>
  <c r="E1306" i="35" a="1"/>
  <c r="E1306" i="35"/>
  <c r="E1307" i="35" a="1"/>
  <c r="E1307" i="35"/>
  <c r="E1308" i="35" a="1"/>
  <c r="E1308" i="35" s="1"/>
  <c r="E1309" i="35" a="1"/>
  <c r="E1309" i="35" s="1"/>
  <c r="E1310" i="35" a="1"/>
  <c r="E1310" i="35"/>
  <c r="E1311" i="35" a="1"/>
  <c r="E1311" i="35"/>
  <c r="E1312" i="35" a="1"/>
  <c r="E1312" i="35"/>
  <c r="E1313" i="35" a="1"/>
  <c r="E1313" i="35"/>
  <c r="E1314" i="35" a="1"/>
  <c r="E1314" i="35" s="1"/>
  <c r="E1315" i="35" a="1"/>
  <c r="E1315" i="35" s="1"/>
  <c r="E1316" i="35" a="1"/>
  <c r="E1316" i="35"/>
  <c r="E1317" i="35" a="1"/>
  <c r="E1317" i="35"/>
  <c r="E1318" i="35" a="1"/>
  <c r="E1318" i="35"/>
  <c r="E1319" i="35" a="1"/>
  <c r="E1319" i="35"/>
  <c r="E1320" i="35" a="1"/>
  <c r="E1320" i="35" s="1"/>
  <c r="E1321" i="35" a="1"/>
  <c r="E1321" i="35" s="1"/>
  <c r="E1322" i="35" a="1"/>
  <c r="E1322" i="35"/>
  <c r="E1323" i="35" a="1"/>
  <c r="E1323" i="35"/>
  <c r="E1324" i="35" a="1"/>
  <c r="E1324" i="35"/>
  <c r="E1325" i="35" a="1"/>
  <c r="E1325" i="35"/>
  <c r="E1326" i="35" a="1"/>
  <c r="E1326" i="35" s="1"/>
  <c r="E1327" i="35" a="1"/>
  <c r="E1327" i="35" s="1"/>
  <c r="E1328" i="35" a="1"/>
  <c r="E1328" i="35"/>
  <c r="E1329" i="35" a="1"/>
  <c r="E1329" i="35"/>
  <c r="E1330" i="35" a="1"/>
  <c r="E1330" i="35"/>
  <c r="E1331" i="35" a="1"/>
  <c r="E1331" i="35"/>
  <c r="E1332" i="35" a="1"/>
  <c r="E1332" i="35" s="1"/>
  <c r="E1333" i="35" a="1"/>
  <c r="E1333" i="35" s="1"/>
  <c r="E1334" i="35" a="1"/>
  <c r="E1334" i="35"/>
  <c r="E1335" i="35" a="1"/>
  <c r="E1335" i="35"/>
  <c r="E1336" i="35" a="1"/>
  <c r="E1336" i="35"/>
  <c r="E1337" i="35" a="1"/>
  <c r="E1337" i="35"/>
  <c r="E1338" i="35" a="1"/>
  <c r="E1338" i="35" s="1"/>
  <c r="E1339" i="35" a="1"/>
  <c r="E1339" i="35" s="1"/>
  <c r="E1340" i="35" a="1"/>
  <c r="E1340" i="35"/>
  <c r="E1341" i="35" a="1"/>
  <c r="E1341" i="35"/>
  <c r="E1342" i="35" a="1"/>
  <c r="E1342" i="35"/>
  <c r="E1343" i="35" a="1"/>
  <c r="E1343" i="35"/>
  <c r="E1344" i="35" a="1"/>
  <c r="E1344" i="35" s="1"/>
  <c r="E1345" i="35" a="1"/>
  <c r="E1345" i="35" s="1"/>
  <c r="E1346" i="35" a="1"/>
  <c r="E1346" i="35"/>
  <c r="E1347" i="35" a="1"/>
  <c r="E1347" i="35"/>
  <c r="E1348" i="35" a="1"/>
  <c r="E1348" i="35"/>
  <c r="E1349" i="35" a="1"/>
  <c r="E1349" i="35"/>
  <c r="E1350" i="35" a="1"/>
  <c r="E1350" i="35" s="1"/>
  <c r="E1351" i="35" a="1"/>
  <c r="E1351" i="35" s="1"/>
  <c r="E1352" i="35" a="1"/>
  <c r="E1352" i="35"/>
  <c r="E1353" i="35" a="1"/>
  <c r="E1353" i="35" s="1"/>
  <c r="E1354" i="35" a="1"/>
  <c r="E1354" i="35"/>
  <c r="E1355" i="35" a="1"/>
  <c r="E1355" i="35"/>
  <c r="E1356" i="35" a="1"/>
  <c r="E1356" i="35" s="1"/>
  <c r="E1357" i="35" a="1"/>
  <c r="E1357" i="35" s="1"/>
  <c r="E1358" i="35" a="1"/>
  <c r="E1358" i="35"/>
  <c r="E1359" i="35" a="1"/>
  <c r="E1359" i="35"/>
  <c r="E1360" i="35" a="1"/>
  <c r="E1360" i="35"/>
  <c r="E1361" i="35" a="1"/>
  <c r="E1361" i="35"/>
  <c r="E1362" i="35" a="1"/>
  <c r="E1362" i="35" s="1"/>
  <c r="E1363" i="35" a="1"/>
  <c r="E1363" i="35" s="1"/>
  <c r="E1364" i="35" a="1"/>
  <c r="E1364" i="35"/>
  <c r="E1365" i="35" a="1"/>
  <c r="E1365" i="35"/>
  <c r="E1366" i="35" a="1"/>
  <c r="E1366" i="35"/>
  <c r="E1367" i="35" a="1"/>
  <c r="E1367" i="35"/>
  <c r="E1368" i="35" a="1"/>
  <c r="E1368" i="35" s="1"/>
  <c r="E1369" i="35" a="1"/>
  <c r="E1369" i="35" s="1"/>
  <c r="E1370" i="35" a="1"/>
  <c r="E1370" i="35"/>
  <c r="E1371" i="35" a="1"/>
  <c r="E1371" i="35"/>
  <c r="E1372" i="35" a="1"/>
  <c r="E1372" i="35"/>
  <c r="E1373" i="35" a="1"/>
  <c r="E1373" i="35"/>
  <c r="E1374" i="35" a="1"/>
  <c r="E1374" i="35" s="1"/>
  <c r="E1375" i="35" a="1"/>
  <c r="E1375" i="35" s="1"/>
  <c r="E1376" i="35" a="1"/>
  <c r="E1376" i="35"/>
  <c r="E1377" i="35" a="1"/>
  <c r="E1377" i="35"/>
  <c r="E1378" i="35" a="1"/>
  <c r="E1378" i="35"/>
  <c r="E1379" i="35" a="1"/>
  <c r="E1379" i="35"/>
  <c r="E1380" i="35" a="1"/>
  <c r="E1380" i="35" s="1"/>
  <c r="E1381" i="35" a="1"/>
  <c r="E1381" i="35" s="1"/>
  <c r="E1382" i="35" a="1"/>
  <c r="E1382" i="35"/>
  <c r="E1383" i="35" a="1"/>
  <c r="E1383" i="35"/>
  <c r="E1384" i="35" a="1"/>
  <c r="E1384" i="35"/>
  <c r="E1385" i="35" a="1"/>
  <c r="E1385" i="35"/>
  <c r="E1386" i="35" a="1"/>
  <c r="E1386" i="35" s="1"/>
  <c r="E1387" i="35" a="1"/>
  <c r="E1387" i="35" s="1"/>
  <c r="E1388" i="35" a="1"/>
  <c r="E1388" i="35"/>
  <c r="E1389" i="35" a="1"/>
  <c r="E1389" i="35"/>
  <c r="E1390" i="35" a="1"/>
  <c r="E1390" i="35"/>
  <c r="E1391" i="35" a="1"/>
  <c r="E1391" i="35"/>
  <c r="E1392" i="35" a="1"/>
  <c r="E1392" i="35" s="1"/>
  <c r="E1393" i="35" a="1"/>
  <c r="E1393" i="35" s="1"/>
  <c r="E1394" i="35" a="1"/>
  <c r="E1394" i="35"/>
  <c r="E1395" i="35" a="1"/>
  <c r="E1395" i="35"/>
  <c r="E1396" i="35" a="1"/>
  <c r="E1396" i="35"/>
  <c r="E1397" i="35" a="1"/>
  <c r="E1397" i="35"/>
  <c r="E1398" i="35" a="1"/>
  <c r="E1398" i="35" s="1"/>
  <c r="E1399" i="35" a="1"/>
  <c r="E1399" i="35" s="1"/>
  <c r="E1400" i="35" a="1"/>
  <c r="E1400" i="35"/>
  <c r="E1401" i="35" a="1"/>
  <c r="E1401" i="35"/>
  <c r="E1402" i="35" a="1"/>
  <c r="E1402" i="35"/>
  <c r="E1403" i="35" a="1"/>
  <c r="E1403" i="35"/>
  <c r="E1404" i="35" a="1"/>
  <c r="E1404" i="35" s="1"/>
  <c r="E1405" i="35" a="1"/>
  <c r="E1405" i="35" s="1"/>
  <c r="E1406" i="35" a="1"/>
  <c r="E1406" i="35"/>
  <c r="E1407" i="35" a="1"/>
  <c r="E1407" i="35"/>
  <c r="E1408" i="35" a="1"/>
  <c r="E1408" i="35"/>
  <c r="E1409" i="35" a="1"/>
  <c r="E1409" i="35"/>
  <c r="E1410" i="35" a="1"/>
  <c r="E1410" i="35" s="1"/>
  <c r="E1411" i="35" a="1"/>
  <c r="E1411" i="35" s="1"/>
  <c r="E1412" i="35" a="1"/>
  <c r="E1412" i="35"/>
  <c r="E1413" i="35" a="1"/>
  <c r="E1413" i="35"/>
  <c r="E1414" i="35" a="1"/>
  <c r="E1414" i="35"/>
  <c r="E1415" i="35" a="1"/>
  <c r="E1415" i="35"/>
  <c r="E1416" i="35" a="1"/>
  <c r="E1416" i="35" s="1"/>
  <c r="E1417" i="35" a="1"/>
  <c r="E1417" i="35" s="1"/>
  <c r="E1418" i="35" a="1"/>
  <c r="E1418" i="35"/>
  <c r="E1419" i="35" a="1"/>
  <c r="E1419" i="35"/>
  <c r="E1420" i="35" a="1"/>
  <c r="E1420" i="35"/>
  <c r="E197" i="35" a="1"/>
  <c r="E197" i="35" s="1"/>
  <c r="E198" i="35" a="1"/>
  <c r="E198" i="35" s="1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47" i="35"/>
  <c r="E148" i="35"/>
  <c r="E149" i="35"/>
  <c r="E150" i="35"/>
  <c r="E151" i="35"/>
  <c r="E152" i="35"/>
  <c r="E153" i="35"/>
  <c r="E154" i="35"/>
  <c r="E155" i="35"/>
  <c r="E156" i="35"/>
  <c r="E157" i="35"/>
  <c r="E158" i="35"/>
  <c r="E159" i="35"/>
  <c r="E160" i="35"/>
  <c r="E161" i="35"/>
  <c r="E162" i="35"/>
  <c r="E163" i="35"/>
  <c r="E164" i="35"/>
  <c r="E165" i="35"/>
  <c r="E166" i="35"/>
  <c r="E167" i="35"/>
  <c r="E168" i="35"/>
  <c r="E169" i="35"/>
  <c r="E170" i="35"/>
  <c r="E171" i="35"/>
  <c r="E172" i="35"/>
  <c r="E173" i="35"/>
  <c r="E174" i="35"/>
  <c r="E175" i="35"/>
  <c r="E176" i="35"/>
  <c r="E177" i="35"/>
  <c r="E178" i="35"/>
  <c r="E179" i="35"/>
  <c r="E180" i="35"/>
  <c r="E181" i="35"/>
  <c r="E182" i="35"/>
  <c r="E183" i="35"/>
  <c r="E184" i="35"/>
  <c r="E185" i="35"/>
  <c r="E186" i="35"/>
  <c r="E187" i="35"/>
  <c r="E188" i="35"/>
  <c r="E189" i="35"/>
  <c r="E190" i="35"/>
  <c r="E191" i="35"/>
  <c r="E192" i="35"/>
  <c r="E193" i="35"/>
  <c r="E194" i="35"/>
  <c r="E195" i="35"/>
  <c r="E196" i="35"/>
  <c r="E2" i="35"/>
  <c r="G168" i="35"/>
  <c r="I168" i="35"/>
  <c r="H168" i="35"/>
  <c r="G159" i="35"/>
  <c r="G160" i="35"/>
  <c r="G161" i="35"/>
  <c r="G162" i="35"/>
  <c r="G163" i="35"/>
  <c r="G164" i="35"/>
  <c r="G165" i="35"/>
  <c r="G166" i="35"/>
  <c r="G167" i="35"/>
  <c r="G156" i="35"/>
  <c r="G157" i="35"/>
  <c r="G158" i="35"/>
  <c r="G155" i="35"/>
  <c r="C1419" i="35"/>
  <c r="C1411" i="35"/>
  <c r="C1403" i="35"/>
  <c r="F1368" i="35"/>
  <c r="F1369" i="35"/>
  <c r="F1370" i="35"/>
  <c r="F1371" i="35"/>
  <c r="F1372" i="35"/>
  <c r="F1373" i="35"/>
  <c r="F1374" i="35"/>
  <c r="F1375" i="35"/>
  <c r="F1376" i="35"/>
  <c r="F1377" i="35"/>
  <c r="F1378" i="35"/>
  <c r="F1379" i="35"/>
  <c r="F1380" i="35"/>
  <c r="F1381" i="35"/>
  <c r="F1382" i="35"/>
  <c r="F1383" i="35"/>
  <c r="F1384" i="35"/>
  <c r="F1385" i="35"/>
  <c r="F1386" i="35"/>
  <c r="F1387" i="35"/>
  <c r="F1388" i="35"/>
  <c r="F1389" i="35"/>
  <c r="F1390" i="35"/>
  <c r="F1391" i="35"/>
  <c r="F1392" i="35"/>
  <c r="F1393" i="35"/>
  <c r="F1394" i="35"/>
  <c r="F1395" i="35"/>
  <c r="F1396" i="35"/>
  <c r="F1367" i="35"/>
  <c r="F1366" i="35"/>
  <c r="F1338" i="35"/>
  <c r="F1339" i="35"/>
  <c r="F1340" i="35"/>
  <c r="F1341" i="35"/>
  <c r="F1342" i="35"/>
  <c r="F1343" i="35"/>
  <c r="F1344" i="35"/>
  <c r="F1345" i="35"/>
  <c r="F1346" i="35"/>
  <c r="F1347" i="35"/>
  <c r="F1348" i="35"/>
  <c r="F1349" i="35"/>
  <c r="F1350" i="35"/>
  <c r="F1351" i="35"/>
  <c r="F1352" i="35"/>
  <c r="F1353" i="35"/>
  <c r="F1354" i="35"/>
  <c r="F1355" i="35"/>
  <c r="F1356" i="35"/>
  <c r="F1357" i="35"/>
  <c r="F1358" i="35"/>
  <c r="F1359" i="35"/>
  <c r="F1360" i="35"/>
  <c r="F1361" i="35"/>
  <c r="F1362" i="35"/>
  <c r="F1363" i="35"/>
  <c r="F1364" i="35"/>
  <c r="F1365" i="35"/>
  <c r="F1337" i="35"/>
  <c r="F1336" i="35"/>
  <c r="F1308" i="35"/>
  <c r="F1309" i="35"/>
  <c r="F1310" i="35"/>
  <c r="F1311" i="35"/>
  <c r="F1312" i="35"/>
  <c r="F1313" i="35"/>
  <c r="F1314" i="35"/>
  <c r="F1315" i="35"/>
  <c r="F1316" i="35"/>
  <c r="F1317" i="35"/>
  <c r="F1318" i="35"/>
  <c r="F1319" i="35"/>
  <c r="F1320" i="35"/>
  <c r="F1321" i="35"/>
  <c r="F1322" i="35"/>
  <c r="F1323" i="35"/>
  <c r="F1324" i="35"/>
  <c r="F1325" i="35"/>
  <c r="F1326" i="35"/>
  <c r="F1327" i="35"/>
  <c r="F1328" i="35"/>
  <c r="F1329" i="35"/>
  <c r="F1330" i="35"/>
  <c r="F1331" i="35"/>
  <c r="F1332" i="35"/>
  <c r="F1333" i="35"/>
  <c r="F1334" i="35"/>
  <c r="F1335" i="35"/>
  <c r="F1307" i="35"/>
  <c r="F1306" i="35"/>
  <c r="F1038" i="35"/>
  <c r="F1039" i="35"/>
  <c r="F1040" i="35"/>
  <c r="F1041" i="35"/>
  <c r="F1042" i="35"/>
  <c r="F1043" i="35"/>
  <c r="F1044" i="35"/>
  <c r="F1045" i="35"/>
  <c r="F1046" i="35"/>
  <c r="F1047" i="35"/>
  <c r="F1048" i="35"/>
  <c r="F1049" i="35"/>
  <c r="F1050" i="35"/>
  <c r="F1051" i="35"/>
  <c r="F1052" i="35"/>
  <c r="F1053" i="35"/>
  <c r="F1054" i="35"/>
  <c r="F1055" i="35"/>
  <c r="F1056" i="35"/>
  <c r="F1057" i="35"/>
  <c r="F1058" i="35"/>
  <c r="F1059" i="35"/>
  <c r="F1060" i="35"/>
  <c r="F1061" i="35"/>
  <c r="F1062" i="35"/>
  <c r="F1063" i="35"/>
  <c r="F1064" i="35"/>
  <c r="F1065" i="35"/>
  <c r="F1066" i="35"/>
  <c r="F1067" i="35"/>
  <c r="F1068" i="35"/>
  <c r="F1069" i="35"/>
  <c r="F1070" i="35"/>
  <c r="F1071" i="35"/>
  <c r="F1072" i="35"/>
  <c r="F1073" i="35"/>
  <c r="F1074" i="35"/>
  <c r="F1075" i="35"/>
  <c r="F1076" i="35"/>
  <c r="F1077" i="35"/>
  <c r="F1078" i="35"/>
  <c r="F1079" i="35"/>
  <c r="F1080" i="35"/>
  <c r="F1081" i="35"/>
  <c r="F1082" i="35"/>
  <c r="F1083" i="35"/>
  <c r="F1084" i="35"/>
  <c r="F1085" i="35"/>
  <c r="F1086" i="35"/>
  <c r="F1087" i="35"/>
  <c r="F1088" i="35"/>
  <c r="F1089" i="35"/>
  <c r="F1090" i="35"/>
  <c r="F1091" i="35"/>
  <c r="F1092" i="35"/>
  <c r="F1093" i="35"/>
  <c r="F1094" i="35"/>
  <c r="F1095" i="35"/>
  <c r="F1096" i="35"/>
  <c r="F1097" i="35"/>
  <c r="F1098" i="35"/>
  <c r="F1099" i="35"/>
  <c r="F1100" i="35"/>
  <c r="F1101" i="35"/>
  <c r="F1102" i="35"/>
  <c r="F1103" i="35"/>
  <c r="F1104" i="35"/>
  <c r="F1105" i="35"/>
  <c r="F1106" i="35"/>
  <c r="F1107" i="35"/>
  <c r="F1108" i="35"/>
  <c r="F1109" i="35"/>
  <c r="F1110" i="35"/>
  <c r="F1111" i="35"/>
  <c r="F1112" i="35"/>
  <c r="F1113" i="35"/>
  <c r="F1114" i="35"/>
  <c r="F1115" i="35"/>
  <c r="F1116" i="35"/>
  <c r="F1117" i="35"/>
  <c r="F1118" i="35"/>
  <c r="F1119" i="35"/>
  <c r="F1120" i="35"/>
  <c r="F1121" i="35"/>
  <c r="F1122" i="35"/>
  <c r="F1123" i="35"/>
  <c r="F1124" i="35"/>
  <c r="F1125" i="35"/>
  <c r="F1126" i="35"/>
  <c r="F1127" i="35"/>
  <c r="F1128" i="35"/>
  <c r="F1129" i="35"/>
  <c r="F1130" i="35"/>
  <c r="F1131" i="35"/>
  <c r="F1132" i="35"/>
  <c r="F1133" i="35"/>
  <c r="F1134" i="35"/>
  <c r="F1135" i="35"/>
  <c r="F1136" i="35"/>
  <c r="F1137" i="35"/>
  <c r="F1138" i="35"/>
  <c r="F1139" i="35"/>
  <c r="F1140" i="35"/>
  <c r="F1141" i="35"/>
  <c r="F1142" i="35"/>
  <c r="F1143" i="35"/>
  <c r="F1144" i="35"/>
  <c r="F1145" i="35"/>
  <c r="F1146" i="35"/>
  <c r="F1147" i="35"/>
  <c r="F1148" i="35"/>
  <c r="F1149" i="35"/>
  <c r="F1150" i="35"/>
  <c r="F1151" i="35"/>
  <c r="F1152" i="35"/>
  <c r="F1153" i="35"/>
  <c r="F1154" i="35"/>
  <c r="F1155" i="35"/>
  <c r="F1156" i="35"/>
  <c r="F1157" i="35"/>
  <c r="F1158" i="35"/>
  <c r="F1159" i="35"/>
  <c r="F1160" i="35"/>
  <c r="F1161" i="35"/>
  <c r="F1162" i="35"/>
  <c r="F1163" i="35"/>
  <c r="F1164" i="35"/>
  <c r="F1165" i="35"/>
  <c r="F1166" i="35"/>
  <c r="F1167" i="35"/>
  <c r="F1168" i="35"/>
  <c r="F1169" i="35"/>
  <c r="F1170" i="35"/>
  <c r="F1171" i="35"/>
  <c r="F1172" i="35"/>
  <c r="F1173" i="35"/>
  <c r="F1174" i="35"/>
  <c r="F1175" i="35"/>
  <c r="F1176" i="35"/>
  <c r="F1177" i="35"/>
  <c r="F1178" i="35"/>
  <c r="F1179" i="35"/>
  <c r="F1180" i="35"/>
  <c r="F1181" i="35"/>
  <c r="F1182" i="35"/>
  <c r="F1183" i="35"/>
  <c r="F1184" i="35"/>
  <c r="F1185" i="35"/>
  <c r="F1186" i="35"/>
  <c r="F1187" i="35"/>
  <c r="F1188" i="35"/>
  <c r="F1189" i="35"/>
  <c r="F1190" i="35"/>
  <c r="F1191" i="35"/>
  <c r="F1192" i="35"/>
  <c r="F1193" i="35"/>
  <c r="F1194" i="35"/>
  <c r="F1195" i="35"/>
  <c r="F1196" i="35"/>
  <c r="F1197" i="35"/>
  <c r="F1198" i="35"/>
  <c r="F1199" i="35"/>
  <c r="F1200" i="35"/>
  <c r="F1201" i="35"/>
  <c r="F1202" i="35"/>
  <c r="F1203" i="35"/>
  <c r="F1204" i="35"/>
  <c r="F1205" i="35"/>
  <c r="F1206" i="35"/>
  <c r="F1207" i="35"/>
  <c r="F1208" i="35"/>
  <c r="F1209" i="35"/>
  <c r="F1210" i="35"/>
  <c r="F1211" i="35"/>
  <c r="F1212" i="35"/>
  <c r="F1213" i="35"/>
  <c r="F1214" i="35"/>
  <c r="F1215" i="35"/>
  <c r="F1216" i="35"/>
  <c r="F1217" i="35"/>
  <c r="F1218" i="35"/>
  <c r="F1219" i="35"/>
  <c r="F1220" i="35"/>
  <c r="F1221" i="35"/>
  <c r="F1222" i="35"/>
  <c r="F1223" i="35"/>
  <c r="F1224" i="35"/>
  <c r="F1225" i="35"/>
  <c r="F1226" i="35"/>
  <c r="F1227" i="35"/>
  <c r="F1228" i="35"/>
  <c r="F1229" i="35"/>
  <c r="F1230" i="35"/>
  <c r="F1231" i="35"/>
  <c r="F1232" i="35"/>
  <c r="F1233" i="35"/>
  <c r="F1234" i="35"/>
  <c r="F1235" i="35"/>
  <c r="F1236" i="35"/>
  <c r="F1237" i="35"/>
  <c r="F1238" i="35"/>
  <c r="F1239" i="35"/>
  <c r="F1240" i="35"/>
  <c r="F1241" i="35"/>
  <c r="F1242" i="35"/>
  <c r="F1243" i="35"/>
  <c r="F1244" i="35"/>
  <c r="F1245" i="35"/>
  <c r="F1246" i="35"/>
  <c r="F1247" i="35"/>
  <c r="F1248" i="35"/>
  <c r="F1249" i="35"/>
  <c r="F1250" i="35"/>
  <c r="F1251" i="35"/>
  <c r="F1252" i="35"/>
  <c r="F1253" i="35"/>
  <c r="F1254" i="35"/>
  <c r="F1255" i="35"/>
  <c r="F1256" i="35"/>
  <c r="F1257" i="35"/>
  <c r="F1258" i="35"/>
  <c r="F1259" i="35"/>
  <c r="F1260" i="35"/>
  <c r="F1261" i="35"/>
  <c r="F1262" i="35"/>
  <c r="F1263" i="35"/>
  <c r="F1264" i="35"/>
  <c r="F1265" i="35"/>
  <c r="F1266" i="35"/>
  <c r="F1267" i="35"/>
  <c r="F1268" i="35"/>
  <c r="F1269" i="35"/>
  <c r="F1270" i="35"/>
  <c r="F1271" i="35"/>
  <c r="F1272" i="35"/>
  <c r="F1273" i="35"/>
  <c r="F1274" i="35"/>
  <c r="F1275" i="35"/>
  <c r="F1276" i="35"/>
  <c r="F1277" i="35"/>
  <c r="F1278" i="35"/>
  <c r="F1279" i="35"/>
  <c r="F1280" i="35"/>
  <c r="F1281" i="35"/>
  <c r="F1282" i="35"/>
  <c r="F1283" i="35"/>
  <c r="F1284" i="35"/>
  <c r="F1285" i="35"/>
  <c r="F1286" i="35"/>
  <c r="F1287" i="35"/>
  <c r="F1288" i="35"/>
  <c r="F1289" i="35"/>
  <c r="F1290" i="35"/>
  <c r="F1291" i="35"/>
  <c r="F1292" i="35"/>
  <c r="F1293" i="35"/>
  <c r="F1294" i="35"/>
  <c r="F1295" i="35"/>
  <c r="F1296" i="35"/>
  <c r="F1297" i="35"/>
  <c r="F1298" i="35"/>
  <c r="F1299" i="35"/>
  <c r="F1300" i="35"/>
  <c r="F1301" i="35"/>
  <c r="F1302" i="35"/>
  <c r="F1303" i="35"/>
  <c r="F1304" i="35"/>
  <c r="F1305" i="35"/>
  <c r="F1037" i="35"/>
  <c r="F1036" i="35"/>
  <c r="F768" i="35"/>
  <c r="F769" i="35"/>
  <c r="F770" i="35"/>
  <c r="F771" i="35"/>
  <c r="F772" i="35"/>
  <c r="F773" i="35"/>
  <c r="F774" i="35"/>
  <c r="F775" i="35"/>
  <c r="F776" i="35"/>
  <c r="F777" i="35"/>
  <c r="F778" i="35"/>
  <c r="F779" i="35"/>
  <c r="F780" i="35"/>
  <c r="F781" i="35"/>
  <c r="F782" i="35"/>
  <c r="F783" i="35"/>
  <c r="F784" i="35"/>
  <c r="F785" i="35"/>
  <c r="F786" i="35"/>
  <c r="F787" i="35"/>
  <c r="F788" i="35"/>
  <c r="F789" i="35"/>
  <c r="F790" i="35"/>
  <c r="F791" i="35"/>
  <c r="F792" i="35"/>
  <c r="F793" i="35"/>
  <c r="F794" i="35"/>
  <c r="F795" i="35"/>
  <c r="F796" i="35"/>
  <c r="F797" i="35"/>
  <c r="F798" i="35"/>
  <c r="F799" i="35"/>
  <c r="F800" i="35"/>
  <c r="F801" i="35"/>
  <c r="F802" i="35"/>
  <c r="F803" i="35"/>
  <c r="F804" i="35"/>
  <c r="F805" i="35"/>
  <c r="F806" i="35"/>
  <c r="F807" i="35"/>
  <c r="F808" i="35"/>
  <c r="F809" i="35"/>
  <c r="F810" i="35"/>
  <c r="F811" i="35"/>
  <c r="F812" i="35"/>
  <c r="F813" i="35"/>
  <c r="F814" i="35"/>
  <c r="F815" i="35"/>
  <c r="F816" i="35"/>
  <c r="F817" i="35"/>
  <c r="F818" i="35"/>
  <c r="F819" i="35"/>
  <c r="F820" i="35"/>
  <c r="F821" i="35"/>
  <c r="F822" i="35"/>
  <c r="F823" i="35"/>
  <c r="F824" i="35"/>
  <c r="F825" i="35"/>
  <c r="F826" i="35"/>
  <c r="F827" i="35"/>
  <c r="F828" i="35"/>
  <c r="F829" i="35"/>
  <c r="F830" i="35"/>
  <c r="F831" i="35"/>
  <c r="F832" i="35"/>
  <c r="F833" i="35"/>
  <c r="F834" i="35"/>
  <c r="F835" i="35"/>
  <c r="F836" i="35"/>
  <c r="F837" i="35"/>
  <c r="F838" i="35"/>
  <c r="F839" i="35"/>
  <c r="F840" i="35"/>
  <c r="F841" i="35"/>
  <c r="F842" i="35"/>
  <c r="F843" i="35"/>
  <c r="F844" i="35"/>
  <c r="F845" i="35"/>
  <c r="F846" i="35"/>
  <c r="F847" i="35"/>
  <c r="F848" i="35"/>
  <c r="F849" i="35"/>
  <c r="F850" i="35"/>
  <c r="F851" i="35"/>
  <c r="F852" i="35"/>
  <c r="F853" i="35"/>
  <c r="F854" i="35"/>
  <c r="F855" i="35"/>
  <c r="F856" i="35"/>
  <c r="F857" i="35"/>
  <c r="F858" i="35"/>
  <c r="F859" i="35"/>
  <c r="F860" i="35"/>
  <c r="F861" i="35"/>
  <c r="F862" i="35"/>
  <c r="F863" i="35"/>
  <c r="F864" i="35"/>
  <c r="F865" i="35"/>
  <c r="F866" i="35"/>
  <c r="F867" i="35"/>
  <c r="F868" i="35"/>
  <c r="F869" i="35"/>
  <c r="F870" i="35"/>
  <c r="F871" i="35"/>
  <c r="F872" i="35"/>
  <c r="F873" i="35"/>
  <c r="F874" i="35"/>
  <c r="F875" i="35"/>
  <c r="F876" i="35"/>
  <c r="F877" i="35"/>
  <c r="F878" i="35"/>
  <c r="F879" i="35"/>
  <c r="F880" i="35"/>
  <c r="F881" i="35"/>
  <c r="F882" i="35"/>
  <c r="F883" i="35"/>
  <c r="F884" i="35"/>
  <c r="F885" i="35"/>
  <c r="F886" i="35"/>
  <c r="F887" i="35"/>
  <c r="F888" i="35"/>
  <c r="F889" i="35"/>
  <c r="F890" i="35"/>
  <c r="F891" i="35"/>
  <c r="F892" i="35"/>
  <c r="F893" i="35"/>
  <c r="F894" i="35"/>
  <c r="F895" i="35"/>
  <c r="F896" i="35"/>
  <c r="F897" i="35"/>
  <c r="F898" i="35"/>
  <c r="F899" i="35"/>
  <c r="F900" i="35"/>
  <c r="F901" i="35"/>
  <c r="F902" i="35"/>
  <c r="F903" i="35"/>
  <c r="F904" i="35"/>
  <c r="F905" i="35"/>
  <c r="F906" i="35"/>
  <c r="F907" i="35"/>
  <c r="F908" i="35"/>
  <c r="F909" i="35"/>
  <c r="F910" i="35"/>
  <c r="F911" i="35"/>
  <c r="F912" i="35"/>
  <c r="F913" i="35"/>
  <c r="F914" i="35"/>
  <c r="F915" i="35"/>
  <c r="F916" i="35"/>
  <c r="F917" i="35"/>
  <c r="F918" i="35"/>
  <c r="F919" i="35"/>
  <c r="F920" i="35"/>
  <c r="F921" i="35"/>
  <c r="F922" i="35"/>
  <c r="F923" i="35"/>
  <c r="F924" i="35"/>
  <c r="F925" i="35"/>
  <c r="F926" i="35"/>
  <c r="F927" i="35"/>
  <c r="F928" i="35"/>
  <c r="F929" i="35"/>
  <c r="F930" i="35"/>
  <c r="F931" i="35"/>
  <c r="F932" i="35"/>
  <c r="F933" i="35"/>
  <c r="F934" i="35"/>
  <c r="F935" i="35"/>
  <c r="F936" i="35"/>
  <c r="F937" i="35"/>
  <c r="F938" i="35"/>
  <c r="F939" i="35"/>
  <c r="F940" i="35"/>
  <c r="F941" i="35"/>
  <c r="F942" i="35"/>
  <c r="F943" i="35"/>
  <c r="F944" i="35"/>
  <c r="F945" i="35"/>
  <c r="F946" i="35"/>
  <c r="F947" i="35"/>
  <c r="F948" i="35"/>
  <c r="F949" i="35"/>
  <c r="F950" i="35"/>
  <c r="F951" i="35"/>
  <c r="F952" i="35"/>
  <c r="F953" i="35"/>
  <c r="F954" i="35"/>
  <c r="F955" i="35"/>
  <c r="F956" i="35"/>
  <c r="F957" i="35"/>
  <c r="F958" i="35"/>
  <c r="F959" i="35"/>
  <c r="F960" i="35"/>
  <c r="F961" i="35"/>
  <c r="F962" i="35"/>
  <c r="F963" i="35"/>
  <c r="F964" i="35"/>
  <c r="F965" i="35"/>
  <c r="F966" i="35"/>
  <c r="F967" i="35"/>
  <c r="F968" i="35"/>
  <c r="F969" i="35"/>
  <c r="F970" i="35"/>
  <c r="F971" i="35"/>
  <c r="F972" i="35"/>
  <c r="F973" i="35"/>
  <c r="F974" i="35"/>
  <c r="F975" i="35"/>
  <c r="F976" i="35"/>
  <c r="F977" i="35"/>
  <c r="F978" i="35"/>
  <c r="F979" i="35"/>
  <c r="F980" i="35"/>
  <c r="F981" i="35"/>
  <c r="F982" i="35"/>
  <c r="F983" i="35"/>
  <c r="F984" i="35"/>
  <c r="F985" i="35"/>
  <c r="F986" i="35"/>
  <c r="F987" i="35"/>
  <c r="F988" i="35"/>
  <c r="F989" i="35"/>
  <c r="F990" i="35"/>
  <c r="F991" i="35"/>
  <c r="F992" i="35"/>
  <c r="F993" i="35"/>
  <c r="F994" i="35"/>
  <c r="F995" i="35"/>
  <c r="F996" i="35"/>
  <c r="F997" i="35"/>
  <c r="F998" i="35"/>
  <c r="F999" i="35"/>
  <c r="F1000" i="35"/>
  <c r="F1001" i="35"/>
  <c r="F1002" i="35"/>
  <c r="F1003" i="35"/>
  <c r="F1004" i="35"/>
  <c r="F1005" i="35"/>
  <c r="F1006" i="35"/>
  <c r="F1007" i="35"/>
  <c r="F1008" i="35"/>
  <c r="F1009" i="35"/>
  <c r="F1010" i="35"/>
  <c r="F1011" i="35"/>
  <c r="F1012" i="35"/>
  <c r="F1013" i="35"/>
  <c r="F1014" i="35"/>
  <c r="F1015" i="35"/>
  <c r="F1016" i="35"/>
  <c r="F1017" i="35"/>
  <c r="F1018" i="35"/>
  <c r="F1019" i="35"/>
  <c r="F1020" i="35"/>
  <c r="F1021" i="35"/>
  <c r="F1022" i="35"/>
  <c r="F1023" i="35"/>
  <c r="F1024" i="35"/>
  <c r="F1025" i="35"/>
  <c r="F1026" i="35"/>
  <c r="F1027" i="35"/>
  <c r="F1028" i="35"/>
  <c r="F1029" i="35"/>
  <c r="F1030" i="35"/>
  <c r="F1031" i="35"/>
  <c r="F1032" i="35"/>
  <c r="F1033" i="35"/>
  <c r="F1034" i="35"/>
  <c r="F1035" i="35"/>
  <c r="F507" i="35"/>
  <c r="F508" i="35"/>
  <c r="F509" i="35"/>
  <c r="F510" i="35"/>
  <c r="F511" i="35"/>
  <c r="F512" i="35"/>
  <c r="F513" i="35"/>
  <c r="F514" i="35"/>
  <c r="F515" i="35"/>
  <c r="F516" i="35"/>
  <c r="F517" i="35"/>
  <c r="F518" i="35"/>
  <c r="F519" i="35"/>
  <c r="F520" i="35"/>
  <c r="F521" i="35"/>
  <c r="F522" i="35"/>
  <c r="F523" i="35"/>
  <c r="F524" i="35"/>
  <c r="F525" i="35"/>
  <c r="F526" i="35"/>
  <c r="F527" i="35"/>
  <c r="F528" i="35"/>
  <c r="F529" i="35"/>
  <c r="F530" i="35"/>
  <c r="F531" i="35"/>
  <c r="F532" i="35"/>
  <c r="F533" i="35"/>
  <c r="F534" i="35"/>
  <c r="F535" i="35"/>
  <c r="F536" i="35"/>
  <c r="F537" i="35"/>
  <c r="F538" i="35"/>
  <c r="F539" i="35"/>
  <c r="F540" i="35"/>
  <c r="F541" i="35"/>
  <c r="F542" i="35"/>
  <c r="F543" i="35"/>
  <c r="F544" i="35"/>
  <c r="F545" i="35"/>
  <c r="F546" i="35"/>
  <c r="F547" i="35"/>
  <c r="F548" i="35"/>
  <c r="F549" i="35"/>
  <c r="F550" i="35"/>
  <c r="F551" i="35"/>
  <c r="F552" i="35"/>
  <c r="F553" i="35"/>
  <c r="F554" i="35"/>
  <c r="F555" i="35"/>
  <c r="F556" i="35"/>
  <c r="F557" i="35"/>
  <c r="F558" i="35"/>
  <c r="F559" i="35"/>
  <c r="F560" i="35"/>
  <c r="F561" i="35"/>
  <c r="F562" i="35"/>
  <c r="F563" i="35"/>
  <c r="F564" i="35"/>
  <c r="F565" i="35"/>
  <c r="F566" i="35"/>
  <c r="F567" i="35"/>
  <c r="F568" i="35"/>
  <c r="F569" i="35"/>
  <c r="F570" i="35"/>
  <c r="F571" i="35"/>
  <c r="F572" i="35"/>
  <c r="F573" i="35"/>
  <c r="F574" i="35"/>
  <c r="F575" i="35"/>
  <c r="F576" i="35"/>
  <c r="F577" i="35"/>
  <c r="F578" i="35"/>
  <c r="F579" i="35"/>
  <c r="F580" i="35"/>
  <c r="F581" i="35"/>
  <c r="F582" i="35"/>
  <c r="F583" i="35"/>
  <c r="F584" i="35"/>
  <c r="F585" i="35"/>
  <c r="F586" i="35"/>
  <c r="F587" i="35"/>
  <c r="F588" i="35"/>
  <c r="F589" i="35"/>
  <c r="F590" i="35"/>
  <c r="F591" i="35"/>
  <c r="F592" i="35"/>
  <c r="F593" i="35"/>
  <c r="F594" i="35"/>
  <c r="F595" i="35"/>
  <c r="F596" i="35"/>
  <c r="F597" i="35"/>
  <c r="F598" i="35"/>
  <c r="F599" i="35"/>
  <c r="F600" i="35"/>
  <c r="F601" i="35"/>
  <c r="F602" i="35"/>
  <c r="F603" i="35"/>
  <c r="F604" i="35"/>
  <c r="F605" i="35"/>
  <c r="F606" i="35"/>
  <c r="F607" i="35"/>
  <c r="F608" i="35"/>
  <c r="F609" i="35"/>
  <c r="F610" i="35"/>
  <c r="F611" i="35"/>
  <c r="F612" i="35"/>
  <c r="F613" i="35"/>
  <c r="F614" i="35"/>
  <c r="F615" i="35"/>
  <c r="F616" i="35"/>
  <c r="F617" i="35"/>
  <c r="F618" i="35"/>
  <c r="F619" i="35"/>
  <c r="F620" i="35"/>
  <c r="F621" i="35"/>
  <c r="F622" i="35"/>
  <c r="F623" i="35"/>
  <c r="F624" i="35"/>
  <c r="F625" i="35"/>
  <c r="F626" i="35"/>
  <c r="F627" i="35"/>
  <c r="F628" i="35"/>
  <c r="F629" i="35"/>
  <c r="F630" i="35"/>
  <c r="F631" i="35"/>
  <c r="F632" i="35"/>
  <c r="F633" i="35"/>
  <c r="F634" i="35"/>
  <c r="F635" i="35"/>
  <c r="F636" i="35"/>
  <c r="F637" i="35"/>
  <c r="F638" i="35"/>
  <c r="F639" i="35"/>
  <c r="F640" i="35"/>
  <c r="F641" i="35"/>
  <c r="F642" i="35"/>
  <c r="F643" i="35"/>
  <c r="F644" i="35"/>
  <c r="F645" i="35"/>
  <c r="F646" i="35"/>
  <c r="F647" i="35"/>
  <c r="F648" i="35"/>
  <c r="F649" i="35"/>
  <c r="F650" i="35"/>
  <c r="F651" i="35"/>
  <c r="F652" i="35"/>
  <c r="F653" i="35"/>
  <c r="F654" i="35"/>
  <c r="F655" i="35"/>
  <c r="F656" i="35"/>
  <c r="F657" i="35"/>
  <c r="F658" i="35"/>
  <c r="F659" i="35"/>
  <c r="F660" i="35"/>
  <c r="F661" i="35"/>
  <c r="F662" i="35"/>
  <c r="F663" i="35"/>
  <c r="F664" i="35"/>
  <c r="F665" i="35"/>
  <c r="F666" i="35"/>
  <c r="F667" i="35"/>
  <c r="F668" i="35"/>
  <c r="F669" i="35"/>
  <c r="F670" i="35"/>
  <c r="F671" i="35"/>
  <c r="F672" i="35"/>
  <c r="F673" i="35"/>
  <c r="F674" i="35"/>
  <c r="F675" i="35"/>
  <c r="F676" i="35"/>
  <c r="F677" i="35"/>
  <c r="F678" i="35"/>
  <c r="F679" i="35"/>
  <c r="F680" i="35"/>
  <c r="F681" i="35"/>
  <c r="F682" i="35"/>
  <c r="F683" i="35"/>
  <c r="F684" i="35"/>
  <c r="F685" i="35"/>
  <c r="F686" i="35"/>
  <c r="F687" i="35"/>
  <c r="F688" i="35"/>
  <c r="F689" i="35"/>
  <c r="F690" i="35"/>
  <c r="F691" i="35"/>
  <c r="F692" i="35"/>
  <c r="F693" i="35"/>
  <c r="F694" i="35"/>
  <c r="F695" i="35"/>
  <c r="F696" i="35"/>
  <c r="F697" i="35"/>
  <c r="F698" i="35"/>
  <c r="F699" i="35"/>
  <c r="F700" i="35"/>
  <c r="F701" i="35"/>
  <c r="F702" i="35"/>
  <c r="F703" i="35"/>
  <c r="F704" i="35"/>
  <c r="F705" i="35"/>
  <c r="F706" i="35"/>
  <c r="F707" i="35"/>
  <c r="F708" i="35"/>
  <c r="F709" i="35"/>
  <c r="F710" i="35"/>
  <c r="F711" i="35"/>
  <c r="F712" i="35"/>
  <c r="F713" i="35"/>
  <c r="F714" i="35"/>
  <c r="F715" i="35"/>
  <c r="F716" i="35"/>
  <c r="F717" i="35"/>
  <c r="F718" i="35"/>
  <c r="F719" i="35"/>
  <c r="F720" i="35"/>
  <c r="F721" i="35"/>
  <c r="F722" i="35"/>
  <c r="F723" i="35"/>
  <c r="F724" i="35"/>
  <c r="F725" i="35"/>
  <c r="F726" i="35"/>
  <c r="F727" i="35"/>
  <c r="F728" i="35"/>
  <c r="F729" i="35"/>
  <c r="F730" i="35"/>
  <c r="F731" i="35"/>
  <c r="F732" i="35"/>
  <c r="F733" i="35"/>
  <c r="F734" i="35"/>
  <c r="F735" i="35"/>
  <c r="F736" i="35"/>
  <c r="F737" i="35"/>
  <c r="F738" i="35"/>
  <c r="F739" i="35"/>
  <c r="F740" i="35"/>
  <c r="F741" i="35"/>
  <c r="F742" i="35"/>
  <c r="F743" i="35"/>
  <c r="F744" i="35"/>
  <c r="F745" i="35"/>
  <c r="F746" i="35"/>
  <c r="F747" i="35"/>
  <c r="F748" i="35"/>
  <c r="F749" i="35"/>
  <c r="F750" i="35"/>
  <c r="F751" i="35"/>
  <c r="F752" i="35"/>
  <c r="F753" i="35"/>
  <c r="F754" i="35"/>
  <c r="F755" i="35"/>
  <c r="F756" i="35"/>
  <c r="F757" i="35"/>
  <c r="F758" i="35"/>
  <c r="F759" i="35"/>
  <c r="F760" i="35"/>
  <c r="F761" i="35"/>
  <c r="F762" i="35"/>
  <c r="F763" i="35"/>
  <c r="F764" i="35"/>
  <c r="F765" i="35"/>
  <c r="F766" i="35"/>
  <c r="F767" i="35"/>
  <c r="F506" i="35"/>
  <c r="F499" i="35"/>
  <c r="F500" i="35"/>
  <c r="F501" i="35"/>
  <c r="F502" i="35"/>
  <c r="F503" i="35"/>
  <c r="F504" i="35"/>
  <c r="F505" i="35"/>
  <c r="F498" i="35"/>
  <c r="F497" i="35"/>
  <c r="I497" i="35"/>
  <c r="H497" i="35"/>
  <c r="G497" i="35"/>
  <c r="F211" i="35"/>
  <c r="F214" i="35"/>
  <c r="F215" i="35"/>
  <c r="F231" i="35"/>
  <c r="F234" i="35"/>
  <c r="F235" i="35"/>
  <c r="F251" i="35"/>
  <c r="F254" i="35"/>
  <c r="F255" i="35"/>
  <c r="F271" i="35"/>
  <c r="F274" i="35"/>
  <c r="F275" i="35"/>
  <c r="F291" i="35"/>
  <c r="F294" i="35"/>
  <c r="F295" i="35"/>
  <c r="F12" i="35"/>
  <c r="F25" i="35"/>
  <c r="F38" i="35"/>
  <c r="F51" i="35"/>
  <c r="F64" i="35"/>
  <c r="C24" i="33"/>
  <c r="D24" i="33"/>
  <c r="E24" i="33"/>
  <c r="F24" i="33"/>
  <c r="B24" i="33"/>
  <c r="B9" i="1"/>
  <c r="B61" i="29"/>
  <c r="E57" i="29"/>
  <c r="D57" i="29"/>
  <c r="C57" i="29"/>
  <c r="B57" i="29"/>
  <c r="B54" i="29" a="1"/>
  <c r="B54" i="29" s="1"/>
  <c r="B3" i="29" a="1"/>
  <c r="B3" i="29" s="1"/>
  <c r="I3" i="33"/>
  <c r="B2" i="33"/>
  <c r="C2" i="33" s="1"/>
  <c r="D2" i="33" s="1"/>
  <c r="E2" i="33" s="1"/>
  <c r="F2" i="33" s="1"/>
  <c r="J27" i="26"/>
  <c r="J17" i="26"/>
  <c r="J26" i="26"/>
  <c r="J18" i="26" a="1"/>
  <c r="J18" i="26" s="1"/>
  <c r="W8" i="26"/>
  <c r="V8" i="26"/>
  <c r="U8" i="26"/>
  <c r="I8" i="29" a="1"/>
  <c r="I8" i="29" s="1"/>
  <c r="J16" i="26" a="1"/>
  <c r="J16" i="26" s="1"/>
  <c r="J24" i="26" a="1"/>
  <c r="J24" i="26" s="1"/>
  <c r="J23" i="26" a="1"/>
  <c r="J23" i="26" s="1"/>
  <c r="H3" i="1"/>
  <c r="I3" i="1"/>
  <c r="C2" i="23"/>
  <c r="B14" i="1"/>
  <c r="C14" i="1" s="1"/>
  <c r="D14" i="1" s="1"/>
  <c r="E14" i="1" s="1"/>
  <c r="F14" i="1" s="1"/>
  <c r="C54" i="29" a="1"/>
  <c r="C54" i="29" s="1"/>
  <c r="D54" i="29" a="1"/>
  <c r="D54" i="29" s="1"/>
  <c r="E54" i="29" a="1"/>
  <c r="E54" i="29" s="1"/>
  <c r="C52" i="29" a="1"/>
  <c r="C52" i="29" s="1"/>
  <c r="D52" i="29" a="1"/>
  <c r="D52" i="29" s="1"/>
  <c r="E52" i="29" a="1"/>
  <c r="E52" i="29" s="1"/>
  <c r="B52" i="29" a="1"/>
  <c r="B52" i="29" s="1"/>
  <c r="B50" i="29" a="1"/>
  <c r="B50" i="29" s="1"/>
  <c r="C49" i="29" a="1"/>
  <c r="C49" i="29" s="1"/>
  <c r="D49" i="29" a="1"/>
  <c r="D49" i="29"/>
  <c r="E49" i="29" a="1"/>
  <c r="E49" i="29" s="1"/>
  <c r="C50" i="29" a="1"/>
  <c r="C50" i="29" s="1"/>
  <c r="D50" i="29" a="1"/>
  <c r="D50" i="29" s="1"/>
  <c r="E50" i="29" a="1"/>
  <c r="E50" i="29" s="1"/>
  <c r="B49" i="29" a="1"/>
  <c r="B49" i="29" s="1"/>
  <c r="B48" i="29" a="1"/>
  <c r="B48" i="29" s="1"/>
  <c r="C48" i="29" a="1"/>
  <c r="C48" i="29" s="1"/>
  <c r="D48" i="29" a="1"/>
  <c r="D48" i="29" s="1"/>
  <c r="E48" i="29" a="1"/>
  <c r="E48" i="29" s="1"/>
  <c r="E20" i="24" s="1"/>
  <c r="B47" i="29" a="1"/>
  <c r="B47" i="29" s="1"/>
  <c r="C47" i="29" a="1"/>
  <c r="C47" i="29" s="1"/>
  <c r="D47" i="29" a="1"/>
  <c r="D47" i="29" s="1"/>
  <c r="E47" i="29" a="1"/>
  <c r="E47" i="29" s="1"/>
  <c r="B46" i="29" a="1"/>
  <c r="B46" i="29" s="1"/>
  <c r="C46" i="29" a="1"/>
  <c r="C46" i="29" s="1"/>
  <c r="D46" i="29" a="1"/>
  <c r="D46" i="29" s="1"/>
  <c r="E46" i="29" a="1"/>
  <c r="E46" i="29" s="1"/>
  <c r="B15" i="23" s="1"/>
  <c r="B33" i="29" a="1"/>
  <c r="B33" i="29" s="1"/>
  <c r="C40" i="29" a="1"/>
  <c r="C40" i="29" s="1"/>
  <c r="D40" i="29" a="1"/>
  <c r="D40" i="29" s="1"/>
  <c r="E40" i="29" a="1"/>
  <c r="E40" i="29" s="1"/>
  <c r="B39" i="29" a="1"/>
  <c r="B39" i="29" s="1"/>
  <c r="C39" i="29" a="1"/>
  <c r="C39" i="29" s="1"/>
  <c r="D39" i="29" a="1"/>
  <c r="D39" i="29" s="1"/>
  <c r="E39" i="29" a="1"/>
  <c r="E39" i="29" s="1"/>
  <c r="C37" i="29" a="1"/>
  <c r="C37" i="29" s="1"/>
  <c r="D37" i="29" a="1"/>
  <c r="D37" i="29" s="1"/>
  <c r="E37" i="29" a="1"/>
  <c r="E37" i="29" s="1"/>
  <c r="B37" i="29" a="1"/>
  <c r="B37" i="29" s="1"/>
  <c r="C38" i="29" a="1"/>
  <c r="C38" i="29" s="1"/>
  <c r="D38" i="29" a="1"/>
  <c r="D38" i="29" s="1"/>
  <c r="E38" i="29" a="1"/>
  <c r="E38" i="29" s="1"/>
  <c r="B38" i="29" a="1"/>
  <c r="B38" i="29" s="1"/>
  <c r="C35" i="29" a="1"/>
  <c r="C35" i="29" s="1"/>
  <c r="D35" i="29" a="1"/>
  <c r="D35" i="29" s="1"/>
  <c r="E35" i="29" a="1"/>
  <c r="E35" i="29" s="1"/>
  <c r="B35" i="29" a="1"/>
  <c r="B35" i="29" s="1"/>
  <c r="C36" i="29" a="1"/>
  <c r="C36" i="29" s="1"/>
  <c r="D36" i="29" a="1"/>
  <c r="D36" i="29" s="1"/>
  <c r="E36" i="29" a="1"/>
  <c r="E36" i="29" s="1"/>
  <c r="B36" i="29" a="1"/>
  <c r="B36" i="29" s="1"/>
  <c r="W18" i="26"/>
  <c r="V18" i="26"/>
  <c r="C33" i="29" a="1"/>
  <c r="C33" i="29" s="1"/>
  <c r="D33" i="29" a="1"/>
  <c r="D33" i="29" s="1"/>
  <c r="E33" i="29" a="1"/>
  <c r="E33" i="29" s="1"/>
  <c r="B10" i="29" a="1"/>
  <c r="B10" i="29" s="1"/>
  <c r="B31" i="29" a="1"/>
  <c r="B31" i="29" s="1"/>
  <c r="H2" i="23"/>
  <c r="I2" i="23"/>
  <c r="J2" i="23"/>
  <c r="K2" i="23"/>
  <c r="L2" i="23"/>
  <c r="B2" i="23"/>
  <c r="C31" i="29" a="1"/>
  <c r="C31" i="29" s="1"/>
  <c r="D31" i="29" a="1"/>
  <c r="D31" i="29" s="1"/>
  <c r="E31" i="29" a="1"/>
  <c r="E31" i="29" s="1"/>
  <c r="B30" i="29" a="1"/>
  <c r="B30" i="29" s="1"/>
  <c r="C30" i="29" a="1"/>
  <c r="C30" i="29" s="1"/>
  <c r="D30" i="29" a="1"/>
  <c r="D30" i="29" s="1"/>
  <c r="E30" i="29" a="1"/>
  <c r="E30" i="29" s="1"/>
  <c r="B23" i="29" a="1"/>
  <c r="B23" i="29" s="1"/>
  <c r="B12" i="29" a="1"/>
  <c r="B12" i="29" s="1"/>
  <c r="C23" i="29" a="1"/>
  <c r="C23" i="29" s="1"/>
  <c r="D23" i="29" a="1"/>
  <c r="D23" i="29" s="1"/>
  <c r="E23" i="29" a="1"/>
  <c r="E23" i="29" s="1"/>
  <c r="C22" i="29" a="1"/>
  <c r="C22" i="29" s="1"/>
  <c r="D22" i="29" a="1"/>
  <c r="D22" i="29" s="1"/>
  <c r="E22" i="29" a="1"/>
  <c r="E22" i="29" s="1"/>
  <c r="B22" i="29" a="1"/>
  <c r="B22" i="29" s="1"/>
  <c r="C21" i="29" a="1"/>
  <c r="C21" i="29" s="1"/>
  <c r="D21" i="29" a="1"/>
  <c r="D21" i="29" s="1"/>
  <c r="E21" i="29" a="1"/>
  <c r="E21" i="29" s="1"/>
  <c r="B21" i="29" a="1"/>
  <c r="B21" i="29" s="1"/>
  <c r="C20" i="29" a="1"/>
  <c r="C20" i="29" s="1"/>
  <c r="D20" i="29" a="1"/>
  <c r="D20" i="29" s="1"/>
  <c r="E20" i="29" a="1"/>
  <c r="E20" i="29" s="1"/>
  <c r="B20" i="29" a="1"/>
  <c r="B20" i="29" s="1"/>
  <c r="C19" i="29" a="1"/>
  <c r="C19" i="29" s="1"/>
  <c r="D19" i="29" a="1"/>
  <c r="D19" i="29" s="1"/>
  <c r="E19" i="29" a="1"/>
  <c r="E19" i="29" s="1"/>
  <c r="B19" i="29" a="1"/>
  <c r="B19" i="29" s="1"/>
  <c r="C18" i="29" a="1"/>
  <c r="C18" i="29" s="1"/>
  <c r="D18" i="29" a="1"/>
  <c r="D18" i="29" s="1"/>
  <c r="E18" i="29" a="1"/>
  <c r="E18" i="29" s="1"/>
  <c r="B18" i="29" a="1"/>
  <c r="B18" i="29" s="1"/>
  <c r="B17" i="29" a="1"/>
  <c r="B17" i="29" s="1"/>
  <c r="C17" i="29" a="1"/>
  <c r="C17" i="29" s="1"/>
  <c r="D17" i="29" a="1"/>
  <c r="D17" i="29" s="1"/>
  <c r="E17" i="29" a="1"/>
  <c r="E17" i="29" s="1"/>
  <c r="C56" i="29" l="1"/>
  <c r="D56" i="29"/>
  <c r="D2" i="23"/>
  <c r="E2" i="23" s="1"/>
  <c r="F2" i="23" s="1"/>
  <c r="J19" i="26"/>
  <c r="E56" i="29"/>
  <c r="E53" i="29"/>
  <c r="E51" i="29"/>
  <c r="D51" i="29"/>
  <c r="C55" i="29"/>
  <c r="C51" i="29"/>
  <c r="B104" i="29" s="1"/>
  <c r="D51" i="26" s="1"/>
  <c r="B55" i="29"/>
  <c r="E55" i="29"/>
  <c r="B51" i="29"/>
  <c r="D55" i="29"/>
  <c r="C53" i="29"/>
  <c r="D53" i="29"/>
  <c r="B17" i="24"/>
  <c r="C17" i="24" s="1"/>
  <c r="D44" i="29"/>
  <c r="F20" i="24"/>
  <c r="D20" i="24"/>
  <c r="C20" i="24"/>
  <c r="B20" i="24"/>
  <c r="E44" i="29"/>
  <c r="D43" i="29"/>
  <c r="B42" i="29"/>
  <c r="C43" i="29"/>
  <c r="C44" i="29"/>
  <c r="E43" i="29"/>
  <c r="B43" i="29"/>
  <c r="B45" i="29"/>
  <c r="B34" i="29"/>
  <c r="B32" i="29"/>
  <c r="I3" i="24"/>
  <c r="J3" i="24"/>
  <c r="K3" i="24"/>
  <c r="L3" i="24"/>
  <c r="B2" i="24"/>
  <c r="C16" i="29" a="1"/>
  <c r="C16" i="29" s="1"/>
  <c r="D16" i="29" a="1"/>
  <c r="D16" i="29" s="1"/>
  <c r="E16" i="29" a="1"/>
  <c r="E16" i="29" s="1"/>
  <c r="B16" i="29" a="1"/>
  <c r="B16" i="29" s="1"/>
  <c r="B27" i="29"/>
  <c r="B14" i="29" a="1"/>
  <c r="B14" i="29" s="1"/>
  <c r="B41" i="29" s="1"/>
  <c r="J2" i="26"/>
  <c r="K2" i="26" s="1"/>
  <c r="L2" i="26" s="1"/>
  <c r="M2" i="26" s="1"/>
  <c r="N2" i="26" s="1"/>
  <c r="J11" i="29" a="1"/>
  <c r="J11" i="29" s="1"/>
  <c r="K11" i="29" a="1"/>
  <c r="K11" i="29" s="1"/>
  <c r="L11" i="29" a="1"/>
  <c r="L11" i="29" s="1"/>
  <c r="I11" i="29" a="1"/>
  <c r="I11" i="29" s="1"/>
  <c r="J10" i="29" a="1"/>
  <c r="J10" i="29" s="1"/>
  <c r="K10" i="29" a="1"/>
  <c r="K10" i="29" s="1"/>
  <c r="L10" i="29" a="1"/>
  <c r="L10" i="29" s="1"/>
  <c r="I10" i="29" a="1"/>
  <c r="I10" i="29" s="1"/>
  <c r="I9" i="29" a="1"/>
  <c r="I9" i="29" s="1"/>
  <c r="J12" i="29" s="1"/>
  <c r="J9" i="29" a="1"/>
  <c r="J9" i="29" s="1"/>
  <c r="K12" i="29" s="1"/>
  <c r="K9" i="29" a="1"/>
  <c r="K9" i="29" s="1"/>
  <c r="L12" i="29" s="1"/>
  <c r="L9" i="29" a="1"/>
  <c r="L9" i="29" s="1"/>
  <c r="J3" i="26" s="1"/>
  <c r="J8" i="29" a="1"/>
  <c r="J8" i="29" s="1"/>
  <c r="K8" i="29" a="1"/>
  <c r="K8" i="29" s="1"/>
  <c r="L8" i="29" a="1"/>
  <c r="L8" i="29" s="1"/>
  <c r="I7" i="29" a="1"/>
  <c r="I7" i="29" s="1"/>
  <c r="J7" i="29" a="1"/>
  <c r="J7" i="29" s="1"/>
  <c r="K7" i="29" a="1"/>
  <c r="K7" i="29" s="1"/>
  <c r="L7" i="29" a="1"/>
  <c r="L7" i="29" s="1"/>
  <c r="J6" i="29" a="1"/>
  <c r="J6" i="29" s="1"/>
  <c r="K6" i="29" a="1"/>
  <c r="K6" i="29" s="1"/>
  <c r="L6" i="29" a="1"/>
  <c r="L6" i="29" s="1"/>
  <c r="I6" i="29" a="1"/>
  <c r="I6" i="29" s="1"/>
  <c r="I5" i="29" a="1"/>
  <c r="I5" i="29" s="1"/>
  <c r="J5" i="29" a="1"/>
  <c r="J5" i="29" s="1"/>
  <c r="K5" i="29" a="1"/>
  <c r="K5" i="29" s="1"/>
  <c r="L5" i="29" a="1"/>
  <c r="L5" i="29" s="1"/>
  <c r="I4" i="29" a="1"/>
  <c r="I4" i="29" s="1"/>
  <c r="J4" i="29" a="1"/>
  <c r="J4" i="29" s="1"/>
  <c r="K4" i="29" a="1"/>
  <c r="K4" i="29" s="1"/>
  <c r="L4" i="29" a="1"/>
  <c r="L4" i="29" s="1"/>
  <c r="I3" i="29" a="1"/>
  <c r="I3" i="29" s="1"/>
  <c r="J3" i="29" a="1"/>
  <c r="J3" i="29" s="1"/>
  <c r="K3" i="29" a="1"/>
  <c r="K3" i="29" s="1"/>
  <c r="L3" i="29" a="1"/>
  <c r="L3" i="29" s="1"/>
  <c r="B77" i="29"/>
  <c r="C14" i="29" a="1"/>
  <c r="C14" i="29" s="1"/>
  <c r="C41" i="29" s="1"/>
  <c r="D14" i="29" a="1"/>
  <c r="D14" i="29" s="1"/>
  <c r="D41" i="29" s="1"/>
  <c r="E14" i="29" a="1"/>
  <c r="E14" i="29" s="1"/>
  <c r="E41" i="29" s="1"/>
  <c r="B10" i="26"/>
  <c r="C10" i="26" s="1"/>
  <c r="D10" i="26" s="1"/>
  <c r="E10" i="26" s="1"/>
  <c r="F10" i="26" s="1"/>
  <c r="C12" i="29" a="1"/>
  <c r="C12" i="29" s="1"/>
  <c r="D6" i="29" a="1"/>
  <c r="D6" i="29" s="1"/>
  <c r="M2" i="25"/>
  <c r="N2" i="25"/>
  <c r="O2" i="25"/>
  <c r="P2" i="25"/>
  <c r="Q2" i="25"/>
  <c r="R2" i="25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AG2" i="25"/>
  <c r="AH2" i="25"/>
  <c r="B2" i="25"/>
  <c r="C2" i="25" s="1"/>
  <c r="D12" i="29" a="1"/>
  <c r="D12" i="29" s="1"/>
  <c r="E12" i="29" a="1"/>
  <c r="E12" i="29" s="1"/>
  <c r="B6" i="29" a="1"/>
  <c r="B6" i="29" s="1"/>
  <c r="B8" i="29" a="1"/>
  <c r="B8" i="29" s="1"/>
  <c r="B28" i="29" s="1"/>
  <c r="C11" i="29" a="1"/>
  <c r="C11" i="29" s="1"/>
  <c r="D11" i="29" a="1"/>
  <c r="D11" i="29" s="1"/>
  <c r="E11" i="29" a="1"/>
  <c r="E11" i="29" s="1"/>
  <c r="B11" i="29" a="1"/>
  <c r="B11" i="29" s="1"/>
  <c r="C10" i="29" a="1"/>
  <c r="C10" i="29" s="1"/>
  <c r="C42" i="29" s="1"/>
  <c r="D10" i="29" a="1"/>
  <c r="D10" i="29" s="1"/>
  <c r="D42" i="29" s="1"/>
  <c r="E10" i="29" a="1"/>
  <c r="E10" i="29" s="1"/>
  <c r="E42" i="29" s="1"/>
  <c r="C8" i="29" a="1"/>
  <c r="C8" i="29" s="1"/>
  <c r="C28" i="29" s="1"/>
  <c r="D8" i="29" a="1"/>
  <c r="D8" i="29" s="1"/>
  <c r="D28" i="29" s="1"/>
  <c r="E8" i="29" a="1"/>
  <c r="E8" i="29" s="1"/>
  <c r="E28" i="29" s="1"/>
  <c r="C6" i="29" a="1"/>
  <c r="C6" i="29" s="1"/>
  <c r="E6" i="29" a="1"/>
  <c r="E6" i="29" s="1"/>
  <c r="C9" i="29" a="1"/>
  <c r="C9" i="29" s="1"/>
  <c r="D9" i="29" a="1"/>
  <c r="D9" i="29" s="1"/>
  <c r="E9" i="29" a="1"/>
  <c r="E9" i="29" s="1"/>
  <c r="B9" i="29" a="1"/>
  <c r="B9" i="29" s="1"/>
  <c r="C7" i="29" a="1"/>
  <c r="C7" i="29" s="1"/>
  <c r="D7" i="29" a="1"/>
  <c r="D7" i="29" s="1"/>
  <c r="E7" i="29" a="1"/>
  <c r="E7" i="29" s="1"/>
  <c r="B7" i="29" a="1"/>
  <c r="B7" i="29" s="1"/>
  <c r="D4" i="29" a="1"/>
  <c r="D4" i="29" s="1"/>
  <c r="E4" i="29" a="1"/>
  <c r="E4" i="29" s="1"/>
  <c r="C4" i="29" a="1"/>
  <c r="C4" i="29" s="1"/>
  <c r="C3" i="29" a="1"/>
  <c r="C3" i="29" s="1"/>
  <c r="D3" i="29" a="1"/>
  <c r="D3" i="29" s="1"/>
  <c r="D27" i="29" s="1"/>
  <c r="E3" i="29" a="1"/>
  <c r="E3" i="29" s="1"/>
  <c r="E27" i="29" s="1"/>
  <c r="B4" i="26"/>
  <c r="B106" i="29" l="1"/>
  <c r="B53" i="26" s="1"/>
  <c r="C53" i="26" s="1"/>
  <c r="D53" i="26" s="1"/>
  <c r="E53" i="26" s="1"/>
  <c r="F53" i="26" s="1"/>
  <c r="B13" i="25"/>
  <c r="F51" i="26"/>
  <c r="E51" i="26"/>
  <c r="B105" i="29"/>
  <c r="B51" i="26"/>
  <c r="C51" i="26"/>
  <c r="B52" i="26"/>
  <c r="C52" i="26" s="1"/>
  <c r="D52" i="26" s="1"/>
  <c r="E52" i="26" s="1"/>
  <c r="F52" i="26" s="1"/>
  <c r="B21" i="24"/>
  <c r="C21" i="24" s="1"/>
  <c r="D21" i="24" s="1"/>
  <c r="E21" i="24" s="1"/>
  <c r="F21" i="24" s="1"/>
  <c r="B98" i="29"/>
  <c r="B45" i="26" s="1"/>
  <c r="C45" i="26" s="1"/>
  <c r="D45" i="26" s="1"/>
  <c r="E45" i="26" s="1"/>
  <c r="F45" i="26" s="1"/>
  <c r="B100" i="29"/>
  <c r="B101" i="29" s="1"/>
  <c r="B48" i="26" s="1"/>
  <c r="C48" i="26" s="1"/>
  <c r="D48" i="26" s="1"/>
  <c r="E48" i="26" s="1"/>
  <c r="F48" i="26" s="1"/>
  <c r="D17" i="24"/>
  <c r="D45" i="29"/>
  <c r="E45" i="29"/>
  <c r="B96" i="29"/>
  <c r="B43" i="26" s="1"/>
  <c r="C43" i="26" s="1"/>
  <c r="D43" i="26" s="1"/>
  <c r="E43" i="26" s="1"/>
  <c r="F43" i="26" s="1"/>
  <c r="B97" i="29"/>
  <c r="B94" i="29"/>
  <c r="C32" i="29"/>
  <c r="C45" i="29"/>
  <c r="C2" i="24"/>
  <c r="D2" i="24" s="1"/>
  <c r="E2" i="24" s="1"/>
  <c r="F2" i="24" s="1"/>
  <c r="E32" i="29"/>
  <c r="C34" i="29"/>
  <c r="D34" i="29"/>
  <c r="D32" i="29"/>
  <c r="E34" i="29"/>
  <c r="D15" i="29"/>
  <c r="B29" i="29"/>
  <c r="B87" i="29"/>
  <c r="C29" i="29"/>
  <c r="C5" i="29"/>
  <c r="C27" i="29"/>
  <c r="B85" i="29" s="1"/>
  <c r="E24" i="29"/>
  <c r="E5" i="29"/>
  <c r="E29" i="29"/>
  <c r="D24" i="29"/>
  <c r="D29" i="29"/>
  <c r="D5" i="29"/>
  <c r="B5" i="29"/>
  <c r="C24" i="29"/>
  <c r="B24" i="29"/>
  <c r="E15" i="29"/>
  <c r="B78" i="29"/>
  <c r="U11" i="26"/>
  <c r="W11" i="26" s="1"/>
  <c r="B15" i="29"/>
  <c r="K13" i="29"/>
  <c r="K14" i="29" s="1"/>
  <c r="C15" i="29"/>
  <c r="L13" i="29"/>
  <c r="L14" i="29" s="1"/>
  <c r="J13" i="29"/>
  <c r="J14" i="29" s="1"/>
  <c r="U10" i="26"/>
  <c r="W10" i="26" s="1"/>
  <c r="D2" i="25"/>
  <c r="E2" i="25" s="1"/>
  <c r="F2" i="25" s="1"/>
  <c r="H2" i="25" s="1"/>
  <c r="I2" i="25" s="1"/>
  <c r="J2" i="25" s="1"/>
  <c r="K2" i="25" s="1"/>
  <c r="L2" i="25" s="1"/>
  <c r="B13" i="29"/>
  <c r="B69" i="29"/>
  <c r="B17" i="26" s="1"/>
  <c r="C17" i="26" s="1"/>
  <c r="D17" i="26" s="1"/>
  <c r="E17" i="26" s="1"/>
  <c r="F17" i="26" s="1"/>
  <c r="B62" i="29"/>
  <c r="B12" i="26" s="1"/>
  <c r="B64" i="29"/>
  <c r="B65" i="29" s="1"/>
  <c r="D13" i="29"/>
  <c r="C13" i="29"/>
  <c r="B66" i="29"/>
  <c r="B67" i="29" s="1"/>
  <c r="E13" i="29"/>
  <c r="B3" i="25" l="1"/>
  <c r="F2" i="35" s="1"/>
  <c r="C13" i="25"/>
  <c r="D13" i="25" s="1"/>
  <c r="B25" i="26"/>
  <c r="C25" i="26" s="1"/>
  <c r="D25" i="26" s="1"/>
  <c r="E25" i="26" s="1"/>
  <c r="F25" i="26" s="1"/>
  <c r="J21" i="26"/>
  <c r="C16" i="1"/>
  <c r="E16" i="1"/>
  <c r="B16" i="1"/>
  <c r="D16" i="1"/>
  <c r="F16" i="1"/>
  <c r="B14" i="24"/>
  <c r="B50" i="26"/>
  <c r="C50" i="26" s="1"/>
  <c r="D50" i="26" s="1"/>
  <c r="E50" i="26" s="1"/>
  <c r="F50" i="26" s="1"/>
  <c r="B99" i="29"/>
  <c r="B46" i="26" s="1"/>
  <c r="C46" i="26" s="1"/>
  <c r="D46" i="26" s="1"/>
  <c r="E46" i="26" s="1"/>
  <c r="F46" i="26" s="1"/>
  <c r="B47" i="26"/>
  <c r="C47" i="26" s="1"/>
  <c r="D47" i="26" s="1"/>
  <c r="E47" i="26" s="1"/>
  <c r="F47" i="26" s="1"/>
  <c r="E17" i="24"/>
  <c r="B102" i="29"/>
  <c r="C26" i="29"/>
  <c r="C25" i="29"/>
  <c r="B26" i="29"/>
  <c r="B25" i="29"/>
  <c r="E26" i="29"/>
  <c r="E25" i="29"/>
  <c r="D26" i="29"/>
  <c r="D25" i="29"/>
  <c r="B41" i="26"/>
  <c r="C41" i="26" s="1"/>
  <c r="D41" i="26" s="1"/>
  <c r="E41" i="26" s="1"/>
  <c r="F41" i="26" s="1"/>
  <c r="B95" i="29"/>
  <c r="B44" i="26"/>
  <c r="C44" i="26" s="1"/>
  <c r="D44" i="26" s="1"/>
  <c r="E44" i="26" s="1"/>
  <c r="F44" i="26" s="1"/>
  <c r="B92" i="29"/>
  <c r="B93" i="29" s="1"/>
  <c r="B91" i="29"/>
  <c r="E38" i="26" s="1"/>
  <c r="B88" i="29"/>
  <c r="B35" i="26" s="1"/>
  <c r="C35" i="26" s="1"/>
  <c r="D35" i="26" s="1"/>
  <c r="E35" i="26" s="1"/>
  <c r="F35" i="26" s="1"/>
  <c r="B34" i="26"/>
  <c r="C34" i="26" s="1"/>
  <c r="D34" i="26" s="1"/>
  <c r="E34" i="26" s="1"/>
  <c r="F34" i="26" s="1"/>
  <c r="B86" i="29"/>
  <c r="B33" i="26" s="1"/>
  <c r="C33" i="26" s="1"/>
  <c r="D33" i="26" s="1"/>
  <c r="E33" i="26" s="1"/>
  <c r="F33" i="26" s="1"/>
  <c r="B32" i="26"/>
  <c r="C32" i="26" s="1"/>
  <c r="D32" i="26" s="1"/>
  <c r="E32" i="26" s="1"/>
  <c r="F32" i="26" s="1"/>
  <c r="B89" i="29"/>
  <c r="B90" i="29" s="1"/>
  <c r="B79" i="29"/>
  <c r="B23" i="26"/>
  <c r="B75" i="29"/>
  <c r="V10" i="26"/>
  <c r="J4" i="26" s="1"/>
  <c r="V11" i="26"/>
  <c r="J5" i="26" s="1"/>
  <c r="F23" i="26"/>
  <c r="C23" i="26"/>
  <c r="B70" i="29"/>
  <c r="B18" i="26" s="1"/>
  <c r="E23" i="26"/>
  <c r="D23" i="26"/>
  <c r="B72" i="29"/>
  <c r="B19" i="26" s="1"/>
  <c r="C19" i="26" s="1"/>
  <c r="D19" i="26" s="1"/>
  <c r="E19" i="26" s="1"/>
  <c r="F19" i="26" s="1"/>
  <c r="B13" i="26"/>
  <c r="C13" i="26" s="1"/>
  <c r="D13" i="26" s="1"/>
  <c r="E13" i="26" s="1"/>
  <c r="F13" i="26" s="1"/>
  <c r="B14" i="26"/>
  <c r="C14" i="26" s="1"/>
  <c r="D14" i="26" s="1"/>
  <c r="E14" i="26" s="1"/>
  <c r="F14" i="26" s="1"/>
  <c r="B15" i="26"/>
  <c r="C15" i="26" s="1"/>
  <c r="D15" i="26" s="1"/>
  <c r="E15" i="26" s="1"/>
  <c r="F15" i="26" s="1"/>
  <c r="B16" i="26"/>
  <c r="C16" i="26" s="1"/>
  <c r="D16" i="26" s="1"/>
  <c r="E16" i="26" s="1"/>
  <c r="F16" i="26" s="1"/>
  <c r="C12" i="26"/>
  <c r="D12" i="26" s="1"/>
  <c r="E12" i="26" s="1"/>
  <c r="F12" i="26" s="1"/>
  <c r="B11" i="26"/>
  <c r="C11" i="26" s="1"/>
  <c r="D11" i="26" s="1"/>
  <c r="E11" i="26" s="1"/>
  <c r="F11" i="26" s="1"/>
  <c r="B8" i="23" l="1"/>
  <c r="B19" i="1" s="1"/>
  <c r="B12" i="23"/>
  <c r="F208" i="35"/>
  <c r="B3" i="33"/>
  <c r="B20" i="33" s="1"/>
  <c r="E13" i="25"/>
  <c r="B24" i="26"/>
  <c r="C24" i="26" s="1"/>
  <c r="D24" i="26" s="1"/>
  <c r="E24" i="26" s="1"/>
  <c r="F24" i="26" s="1"/>
  <c r="J10" i="26"/>
  <c r="K10" i="26" s="1"/>
  <c r="L10" i="26" s="1"/>
  <c r="M10" i="26" s="1"/>
  <c r="N10" i="26" s="1"/>
  <c r="B49" i="26"/>
  <c r="C49" i="26" s="1"/>
  <c r="D49" i="26" s="1"/>
  <c r="E49" i="26" s="1"/>
  <c r="F49" i="26" s="1"/>
  <c r="B103" i="29"/>
  <c r="B13" i="23" s="1"/>
  <c r="C14" i="24"/>
  <c r="F17" i="24"/>
  <c r="K5" i="26"/>
  <c r="J6" i="26"/>
  <c r="B12" i="24" s="1"/>
  <c r="B9" i="23"/>
  <c r="B19" i="23" s="1"/>
  <c r="B83" i="29"/>
  <c r="B30" i="26" s="1"/>
  <c r="C30" i="26" s="1"/>
  <c r="D30" i="26" s="1"/>
  <c r="E30" i="26" s="1"/>
  <c r="F30" i="26" s="1"/>
  <c r="B81" i="29"/>
  <c r="B82" i="29" s="1"/>
  <c r="B29" i="26" s="1"/>
  <c r="C29" i="26" s="1"/>
  <c r="D29" i="26" s="1"/>
  <c r="E29" i="26" s="1"/>
  <c r="F29" i="26" s="1"/>
  <c r="B42" i="26"/>
  <c r="C42" i="26" s="1"/>
  <c r="D42" i="26" s="1"/>
  <c r="E42" i="26" s="1"/>
  <c r="F42" i="26" s="1"/>
  <c r="K4" i="26"/>
  <c r="B10" i="23"/>
  <c r="B39" i="26"/>
  <c r="C39" i="26" s="1"/>
  <c r="D39" i="26" s="1"/>
  <c r="E39" i="26" s="1"/>
  <c r="F39" i="26" s="1"/>
  <c r="B40" i="26"/>
  <c r="C40" i="26" s="1"/>
  <c r="D40" i="26" s="1"/>
  <c r="E40" i="26" s="1"/>
  <c r="F40" i="26" s="1"/>
  <c r="B5" i="23"/>
  <c r="B38" i="26"/>
  <c r="C38" i="26"/>
  <c r="B8" i="24"/>
  <c r="D38" i="26"/>
  <c r="F38" i="26"/>
  <c r="C18" i="26"/>
  <c r="B6" i="24"/>
  <c r="B26" i="26"/>
  <c r="C26" i="26" s="1"/>
  <c r="D26" i="26" s="1"/>
  <c r="E26" i="26" s="1"/>
  <c r="F26" i="26" s="1"/>
  <c r="B80" i="29"/>
  <c r="B4" i="24" s="1"/>
  <c r="B36" i="26"/>
  <c r="C36" i="26" s="1"/>
  <c r="D36" i="26" s="1"/>
  <c r="E36" i="26" s="1"/>
  <c r="F36" i="26" s="1"/>
  <c r="B76" i="29"/>
  <c r="B22" i="26" s="1"/>
  <c r="J8" i="26"/>
  <c r="B21" i="26"/>
  <c r="C21" i="26" s="1"/>
  <c r="D21" i="26" s="1"/>
  <c r="E21" i="26" s="1"/>
  <c r="F21" i="26" s="1"/>
  <c r="B73" i="29"/>
  <c r="B20" i="26" s="1"/>
  <c r="C20" i="26" s="1"/>
  <c r="D20" i="26" s="1"/>
  <c r="E20" i="26" s="1"/>
  <c r="F20" i="26" s="1"/>
  <c r="B6" i="25"/>
  <c r="B4" i="25"/>
  <c r="F3" i="35" s="1"/>
  <c r="C3" i="25"/>
  <c r="F15" i="35" s="1"/>
  <c r="B5" i="25"/>
  <c r="F4" i="35" s="1"/>
  <c r="F202" i="35" l="1"/>
  <c r="F206" i="35"/>
  <c r="F198" i="35"/>
  <c r="F200" i="35"/>
  <c r="C12" i="23"/>
  <c r="F228" i="35"/>
  <c r="B11" i="24"/>
  <c r="F5" i="35"/>
  <c r="F13" i="25"/>
  <c r="C8" i="24"/>
  <c r="C3" i="33"/>
  <c r="C20" i="33" s="1"/>
  <c r="D14" i="24"/>
  <c r="B28" i="26"/>
  <c r="C28" i="26" s="1"/>
  <c r="D28" i="26" s="1"/>
  <c r="E28" i="26" s="1"/>
  <c r="F28" i="26" s="1"/>
  <c r="B84" i="29"/>
  <c r="B31" i="26" s="1"/>
  <c r="C31" i="26" s="1"/>
  <c r="D31" i="26" s="1"/>
  <c r="E31" i="26" s="1"/>
  <c r="F31" i="26" s="1"/>
  <c r="J9" i="26"/>
  <c r="J11" i="26" s="1"/>
  <c r="J7" i="26"/>
  <c r="L5" i="26"/>
  <c r="K6" i="26"/>
  <c r="C12" i="24" s="1"/>
  <c r="L4" i="26"/>
  <c r="C10" i="23"/>
  <c r="C8" i="23"/>
  <c r="C19" i="1" s="1"/>
  <c r="C13" i="23"/>
  <c r="C5" i="23"/>
  <c r="D18" i="26"/>
  <c r="C6" i="24"/>
  <c r="C4" i="24"/>
  <c r="B10" i="24"/>
  <c r="B37" i="26"/>
  <c r="C37" i="26" s="1"/>
  <c r="D37" i="26" s="1"/>
  <c r="E37" i="26" s="1"/>
  <c r="F37" i="26" s="1"/>
  <c r="B16" i="24"/>
  <c r="C16" i="24"/>
  <c r="B27" i="26"/>
  <c r="C27" i="26" s="1"/>
  <c r="D27" i="26" s="1"/>
  <c r="E27" i="26" s="1"/>
  <c r="F27" i="26" s="1"/>
  <c r="C22" i="26"/>
  <c r="D22" i="26" s="1"/>
  <c r="E22" i="26" s="1"/>
  <c r="F22" i="26" s="1"/>
  <c r="B7" i="25"/>
  <c r="K3" i="26"/>
  <c r="K8" i="26" s="1"/>
  <c r="C6" i="25"/>
  <c r="C4" i="25"/>
  <c r="F16" i="35" s="1"/>
  <c r="C5" i="25"/>
  <c r="F17" i="35" s="1"/>
  <c r="D3" i="25"/>
  <c r="F205" i="35" l="1"/>
  <c r="F230" i="35"/>
  <c r="F226" i="35"/>
  <c r="F210" i="35"/>
  <c r="F204" i="35"/>
  <c r="F218" i="35"/>
  <c r="F220" i="35"/>
  <c r="F222" i="35"/>
  <c r="E14" i="24"/>
  <c r="F248" i="35"/>
  <c r="D3" i="33"/>
  <c r="D20" i="33" s="1"/>
  <c r="F28" i="35"/>
  <c r="C11" i="24"/>
  <c r="F18" i="35"/>
  <c r="B18" i="1"/>
  <c r="F6" i="35"/>
  <c r="G24" i="33"/>
  <c r="D12" i="23"/>
  <c r="B5" i="24"/>
  <c r="B9" i="25"/>
  <c r="F8" i="35" s="1"/>
  <c r="J20" i="26"/>
  <c r="J22" i="26" s="1"/>
  <c r="J25" i="26" s="1"/>
  <c r="L3" i="26"/>
  <c r="L8" i="26" s="1"/>
  <c r="K7" i="26"/>
  <c r="M5" i="26"/>
  <c r="L6" i="26"/>
  <c r="D12" i="24" s="1"/>
  <c r="D8" i="23"/>
  <c r="D19" i="1" s="1"/>
  <c r="B6" i="23"/>
  <c r="B7" i="24"/>
  <c r="C9" i="23"/>
  <c r="C19" i="23" s="1"/>
  <c r="M4" i="26"/>
  <c r="D10" i="23"/>
  <c r="D5" i="23"/>
  <c r="D13" i="23"/>
  <c r="D16" i="24"/>
  <c r="D8" i="24"/>
  <c r="B8" i="25"/>
  <c r="F7" i="35" s="1"/>
  <c r="B4" i="23"/>
  <c r="E18" i="26"/>
  <c r="D7" i="25"/>
  <c r="D4" i="24"/>
  <c r="D6" i="24"/>
  <c r="C5" i="24"/>
  <c r="C10" i="24"/>
  <c r="C7" i="25"/>
  <c r="F19" i="35" s="1"/>
  <c r="K9" i="26"/>
  <c r="K11" i="26" s="1"/>
  <c r="C9" i="25" s="1"/>
  <c r="F21" i="35" s="1"/>
  <c r="E3" i="25"/>
  <c r="F41" i="35" s="1"/>
  <c r="D6" i="25"/>
  <c r="D4" i="25"/>
  <c r="F29" i="35" s="1"/>
  <c r="D5" i="25"/>
  <c r="F30" i="35" s="1"/>
  <c r="F246" i="35" l="1"/>
  <c r="F225" i="35"/>
  <c r="F242" i="35"/>
  <c r="F250" i="35"/>
  <c r="F224" i="35"/>
  <c r="F219" i="35"/>
  <c r="F240" i="35"/>
  <c r="F14" i="24"/>
  <c r="F238" i="35"/>
  <c r="B7" i="23"/>
  <c r="B20" i="1" s="1"/>
  <c r="F199" i="35"/>
  <c r="B15" i="24"/>
  <c r="F201" i="35"/>
  <c r="E12" i="23"/>
  <c r="F268" i="35"/>
  <c r="D18" i="1"/>
  <c r="F32" i="35"/>
  <c r="D11" i="24"/>
  <c r="F31" i="35"/>
  <c r="B5" i="33"/>
  <c r="B18" i="33"/>
  <c r="B12" i="33"/>
  <c r="C12" i="33"/>
  <c r="E12" i="33"/>
  <c r="D12" i="33"/>
  <c r="F12" i="33"/>
  <c r="E13" i="23"/>
  <c r="E3" i="33"/>
  <c r="E20" i="33" s="1"/>
  <c r="D9" i="23"/>
  <c r="D19" i="23" s="1"/>
  <c r="C6" i="23"/>
  <c r="C18" i="1"/>
  <c r="B10" i="25"/>
  <c r="B15" i="1"/>
  <c r="B17" i="1" s="1"/>
  <c r="M3" i="26"/>
  <c r="M8" i="26" s="1"/>
  <c r="L7" i="26"/>
  <c r="N5" i="26"/>
  <c r="N6" i="26" s="1"/>
  <c r="F12" i="24" s="1"/>
  <c r="M6" i="26"/>
  <c r="E12" i="24" s="1"/>
  <c r="C7" i="23"/>
  <c r="C20" i="1" s="1"/>
  <c r="E8" i="23"/>
  <c r="C7" i="24"/>
  <c r="N4" i="26"/>
  <c r="E10" i="23"/>
  <c r="D4" i="23"/>
  <c r="D6" i="23"/>
  <c r="D7" i="24"/>
  <c r="E8" i="24"/>
  <c r="E5" i="23"/>
  <c r="C8" i="25"/>
  <c r="F20" i="35" s="1"/>
  <c r="C4" i="23"/>
  <c r="F18" i="26"/>
  <c r="E7" i="25"/>
  <c r="E6" i="24"/>
  <c r="E4" i="24"/>
  <c r="E16" i="24"/>
  <c r="D10" i="24"/>
  <c r="D5" i="24"/>
  <c r="L9" i="26"/>
  <c r="L11" i="26" s="1"/>
  <c r="D9" i="25" s="1"/>
  <c r="F34" i="35" s="1"/>
  <c r="D8" i="25"/>
  <c r="F33" i="35" s="1"/>
  <c r="F3" i="25"/>
  <c r="F54" i="35" s="1"/>
  <c r="E6" i="25"/>
  <c r="E4" i="25"/>
  <c r="F42" i="35" s="1"/>
  <c r="E5" i="25"/>
  <c r="F43" i="35" s="1"/>
  <c r="F288" i="35" l="1"/>
  <c r="F12" i="23"/>
  <c r="F266" i="35"/>
  <c r="F286" i="35"/>
  <c r="F209" i="35"/>
  <c r="F262" i="35"/>
  <c r="F239" i="35"/>
  <c r="F244" i="35"/>
  <c r="F270" i="35"/>
  <c r="F245" i="35"/>
  <c r="F258" i="35"/>
  <c r="F260" i="35"/>
  <c r="C15" i="24"/>
  <c r="F221" i="35"/>
  <c r="D15" i="24"/>
  <c r="F241" i="35"/>
  <c r="E18" i="1"/>
  <c r="F45" i="35"/>
  <c r="E11" i="24"/>
  <c r="F44" i="35"/>
  <c r="B11" i="25"/>
  <c r="F9" i="35"/>
  <c r="D15" i="1"/>
  <c r="D17" i="1" s="1"/>
  <c r="D5" i="33"/>
  <c r="D18" i="33"/>
  <c r="F13" i="23"/>
  <c r="F3" i="33"/>
  <c r="C18" i="33"/>
  <c r="C5" i="33"/>
  <c r="B21" i="1"/>
  <c r="F8" i="23"/>
  <c r="F19" i="1" s="1"/>
  <c r="F10" i="23"/>
  <c r="E9" i="23"/>
  <c r="E19" i="23" s="1"/>
  <c r="E19" i="1"/>
  <c r="C10" i="25"/>
  <c r="C15" i="1"/>
  <c r="C17" i="1" s="1"/>
  <c r="N3" i="26"/>
  <c r="N8" i="26" s="1"/>
  <c r="M7" i="26"/>
  <c r="D7" i="23"/>
  <c r="D20" i="1" s="1"/>
  <c r="E4" i="23"/>
  <c r="E6" i="23"/>
  <c r="E7" i="24"/>
  <c r="F8" i="24"/>
  <c r="F5" i="23"/>
  <c r="F7" i="25"/>
  <c r="F58" i="35" s="1"/>
  <c r="F4" i="24"/>
  <c r="F6" i="24"/>
  <c r="F16" i="24"/>
  <c r="E10" i="24"/>
  <c r="E5" i="24"/>
  <c r="D10" i="25"/>
  <c r="M9" i="26"/>
  <c r="M11" i="26" s="1"/>
  <c r="E9" i="25" s="1"/>
  <c r="F47" i="35" s="1"/>
  <c r="E8" i="25"/>
  <c r="F46" i="35" s="1"/>
  <c r="F5" i="25"/>
  <c r="F56" i="35" s="1"/>
  <c r="F4" i="25"/>
  <c r="F55" i="35" s="1"/>
  <c r="F6" i="25"/>
  <c r="F249" i="35" l="1"/>
  <c r="F259" i="35"/>
  <c r="F264" i="35"/>
  <c r="F229" i="35"/>
  <c r="F290" i="35"/>
  <c r="F280" i="35"/>
  <c r="F278" i="35"/>
  <c r="F282" i="35"/>
  <c r="F265" i="35"/>
  <c r="E15" i="24"/>
  <c r="F261" i="35"/>
  <c r="C11" i="25"/>
  <c r="F22" i="35"/>
  <c r="F11" i="24"/>
  <c r="F57" i="35"/>
  <c r="B12" i="25"/>
  <c r="F10" i="35"/>
  <c r="D11" i="25"/>
  <c r="F35" i="35"/>
  <c r="D21" i="1"/>
  <c r="D22" i="1" s="1"/>
  <c r="C21" i="1"/>
  <c r="F20" i="33"/>
  <c r="G20" i="33" s="1"/>
  <c r="G3" i="33"/>
  <c r="B22" i="1"/>
  <c r="B8" i="33"/>
  <c r="B10" i="33" s="1"/>
  <c r="E15" i="1"/>
  <c r="E17" i="1" s="1"/>
  <c r="E5" i="33"/>
  <c r="E18" i="33"/>
  <c r="F9" i="23"/>
  <c r="F19" i="23" s="1"/>
  <c r="F7" i="24"/>
  <c r="F18" i="1"/>
  <c r="N9" i="26"/>
  <c r="N11" i="26" s="1"/>
  <c r="F9" i="25" s="1"/>
  <c r="F60" i="35" s="1"/>
  <c r="N7" i="26"/>
  <c r="B13" i="24" s="1" a="1"/>
  <c r="E7" i="23"/>
  <c r="E20" i="1" s="1"/>
  <c r="F4" i="23"/>
  <c r="F6" i="23"/>
  <c r="F10" i="24"/>
  <c r="F5" i="24"/>
  <c r="E10" i="25"/>
  <c r="F8" i="25"/>
  <c r="F59" i="35" s="1"/>
  <c r="F279" i="35" l="1"/>
  <c r="F285" i="35"/>
  <c r="F284" i="35"/>
  <c r="F269" i="35"/>
  <c r="F247" i="35"/>
  <c r="F267" i="35"/>
  <c r="F227" i="35"/>
  <c r="F287" i="35"/>
  <c r="F15" i="24"/>
  <c r="F281" i="35"/>
  <c r="E11" i="25"/>
  <c r="F48" i="35"/>
  <c r="D12" i="25"/>
  <c r="F36" i="35"/>
  <c r="F11" i="35"/>
  <c r="B6" i="33"/>
  <c r="B14" i="25"/>
  <c r="B15" i="25"/>
  <c r="B11" i="23"/>
  <c r="B3" i="23"/>
  <c r="B18" i="23" s="1"/>
  <c r="D8" i="33"/>
  <c r="D10" i="33" s="1"/>
  <c r="C12" i="25"/>
  <c r="F23" i="35"/>
  <c r="F5" i="33"/>
  <c r="G5" i="33" s="1"/>
  <c r="F18" i="33"/>
  <c r="G18" i="33" s="1"/>
  <c r="E21" i="1"/>
  <c r="C22" i="1"/>
  <c r="C8" i="33"/>
  <c r="C10" i="33" s="1"/>
  <c r="F10" i="25"/>
  <c r="F15" i="1"/>
  <c r="F17" i="1" s="1"/>
  <c r="B13" i="24"/>
  <c r="F7" i="23"/>
  <c r="F20" i="1" s="1"/>
  <c r="F289" i="35" l="1"/>
  <c r="F207" i="35"/>
  <c r="F24" i="35"/>
  <c r="C3" i="23"/>
  <c r="C18" i="23" s="1"/>
  <c r="C14" i="25"/>
  <c r="C15" i="25"/>
  <c r="C6" i="33"/>
  <c r="C11" i="23"/>
  <c r="F11" i="25"/>
  <c r="F61" i="35"/>
  <c r="B19" i="24"/>
  <c r="B19" i="33"/>
  <c r="B20" i="23"/>
  <c r="B14" i="23" s="1"/>
  <c r="B16" i="23" s="1"/>
  <c r="F14" i="35"/>
  <c r="B17" i="33"/>
  <c r="B4" i="33"/>
  <c r="B9" i="33" s="1"/>
  <c r="F13" i="35"/>
  <c r="B7" i="33"/>
  <c r="B22" i="33"/>
  <c r="F37" i="35"/>
  <c r="D14" i="25"/>
  <c r="D3" i="23"/>
  <c r="D18" i="23" s="1"/>
  <c r="D15" i="25"/>
  <c r="D11" i="23"/>
  <c r="D6" i="33"/>
  <c r="E12" i="25"/>
  <c r="F49" i="35"/>
  <c r="BJ82" i="24"/>
  <c r="E22" i="1"/>
  <c r="E8" i="33"/>
  <c r="E10" i="33" s="1"/>
  <c r="F21" i="1"/>
  <c r="F8" i="33" s="1"/>
  <c r="C19" i="24" l="1"/>
  <c r="F213" i="35"/>
  <c r="F50" i="35"/>
  <c r="E3" i="23"/>
  <c r="E18" i="23" s="1"/>
  <c r="E11" i="23"/>
  <c r="E14" i="25"/>
  <c r="E15" i="25"/>
  <c r="E6" i="33"/>
  <c r="B3" i="24"/>
  <c r="C15" i="23"/>
  <c r="D19" i="33"/>
  <c r="D20" i="23"/>
  <c r="D14" i="23" s="1"/>
  <c r="F40" i="35"/>
  <c r="D4" i="33"/>
  <c r="D9" i="33" s="1"/>
  <c r="D17" i="33"/>
  <c r="F39" i="35"/>
  <c r="D7" i="33"/>
  <c r="D22" i="33"/>
  <c r="F12" i="25"/>
  <c r="F62" i="35"/>
  <c r="C20" i="23"/>
  <c r="C14" i="23" s="1"/>
  <c r="C19" i="33"/>
  <c r="F27" i="35"/>
  <c r="C4" i="33"/>
  <c r="C9" i="33" s="1"/>
  <c r="C17" i="33"/>
  <c r="F26" i="35"/>
  <c r="C7" i="33"/>
  <c r="C22" i="33"/>
  <c r="G8" i="33"/>
  <c r="F10" i="33"/>
  <c r="B3" i="1"/>
  <c r="F22" i="1"/>
  <c r="D19" i="24" l="1"/>
  <c r="F253" i="35" s="1"/>
  <c r="F197" i="35"/>
  <c r="C22" i="24"/>
  <c r="B22" i="24"/>
  <c r="F233" i="35"/>
  <c r="C16" i="23"/>
  <c r="F63" i="35"/>
  <c r="F14" i="25"/>
  <c r="F15" i="25"/>
  <c r="F3" i="23"/>
  <c r="F18" i="23" s="1"/>
  <c r="F11" i="23"/>
  <c r="F6" i="33"/>
  <c r="G6" i="33" s="1"/>
  <c r="F53" i="35"/>
  <c r="E4" i="33"/>
  <c r="E9" i="33" s="1"/>
  <c r="E17" i="33"/>
  <c r="F52" i="35"/>
  <c r="E7" i="33"/>
  <c r="E22" i="33"/>
  <c r="E19" i="33"/>
  <c r="E20" i="23"/>
  <c r="E14" i="23" s="1"/>
  <c r="E19" i="24" l="1"/>
  <c r="F19" i="24" s="1"/>
  <c r="F22" i="24" s="1"/>
  <c r="D22" i="24"/>
  <c r="B26" i="24"/>
  <c r="F216" i="35"/>
  <c r="C26" i="24"/>
  <c r="F236" i="35"/>
  <c r="F20" i="23"/>
  <c r="F14" i="23" s="1"/>
  <c r="F19" i="33"/>
  <c r="G19" i="33" s="1"/>
  <c r="F66" i="35"/>
  <c r="B4" i="1"/>
  <c r="B5" i="1" s="1"/>
  <c r="B6" i="1" s="1"/>
  <c r="F4" i="33"/>
  <c r="F17" i="33"/>
  <c r="G17" i="33" s="1"/>
  <c r="F65" i="35"/>
  <c r="F7" i="33"/>
  <c r="G7" i="33" s="1"/>
  <c r="F22" i="33"/>
  <c r="G22" i="33" s="1"/>
  <c r="D15" i="23"/>
  <c r="D16" i="23" s="1"/>
  <c r="C3" i="24"/>
  <c r="F273" i="35" l="1"/>
  <c r="C18" i="24"/>
  <c r="F217" i="35"/>
  <c r="F26" i="24"/>
  <c r="F14" i="33" s="1"/>
  <c r="F296" i="35"/>
  <c r="C14" i="33"/>
  <c r="C11" i="33"/>
  <c r="C13" i="33" s="1"/>
  <c r="E22" i="24"/>
  <c r="F293" i="35"/>
  <c r="B11" i="33"/>
  <c r="B13" i="33" s="1"/>
  <c r="B14" i="33"/>
  <c r="B18" i="24"/>
  <c r="D26" i="24"/>
  <c r="F256" i="35"/>
  <c r="D3" i="24"/>
  <c r="E15" i="23"/>
  <c r="E16" i="23" s="1"/>
  <c r="F9" i="33"/>
  <c r="G4" i="33"/>
  <c r="F11" i="33" l="1"/>
  <c r="F13" i="33" s="1"/>
  <c r="G13" i="33" s="1"/>
  <c r="B25" i="24"/>
  <c r="B9" i="24" s="1"/>
  <c r="F212" i="35"/>
  <c r="G14" i="33"/>
  <c r="E26" i="24"/>
  <c r="F276" i="35"/>
  <c r="D18" i="24"/>
  <c r="F237" i="35"/>
  <c r="D11" i="33"/>
  <c r="D13" i="33" s="1"/>
  <c r="D14" i="33"/>
  <c r="C25" i="24"/>
  <c r="C9" i="24" s="1"/>
  <c r="F232" i="35"/>
  <c r="F15" i="23"/>
  <c r="F16" i="23" s="1"/>
  <c r="E3" i="24"/>
  <c r="G11" i="33" l="1"/>
  <c r="C24" i="24"/>
  <c r="F223" i="35"/>
  <c r="B24" i="24"/>
  <c r="B15" i="33" s="1"/>
  <c r="F203" i="35"/>
  <c r="D25" i="24"/>
  <c r="D9" i="24" s="1"/>
  <c r="F252" i="35"/>
  <c r="E11" i="33"/>
  <c r="E13" i="33" s="1"/>
  <c r="E14" i="33"/>
  <c r="E18" i="24"/>
  <c r="F257" i="35"/>
  <c r="B8" i="1"/>
  <c r="B10" i="1" s="1"/>
  <c r="G21" i="33" s="1"/>
  <c r="B21" i="33" s="1"/>
  <c r="F3" i="24"/>
  <c r="B7" i="1"/>
  <c r="B27" i="24" l="1"/>
  <c r="E25" i="24"/>
  <c r="E9" i="24" s="1"/>
  <c r="F272" i="35"/>
  <c r="D24" i="24"/>
  <c r="F243" i="35"/>
  <c r="F18" i="24"/>
  <c r="F277" i="35"/>
  <c r="C15" i="33"/>
  <c r="C27" i="24"/>
  <c r="C21" i="33"/>
  <c r="B25" i="33"/>
  <c r="B16" i="33" s="1"/>
  <c r="B23" i="33"/>
  <c r="D27" i="24" l="1"/>
  <c r="D15" i="33"/>
  <c r="F25" i="24"/>
  <c r="F9" i="24" s="1"/>
  <c r="F292" i="35"/>
  <c r="E24" i="24"/>
  <c r="F263" i="35"/>
  <c r="D21" i="33"/>
  <c r="C25" i="33"/>
  <c r="C16" i="33" s="1"/>
  <c r="C23" i="33"/>
  <c r="E15" i="33" l="1"/>
  <c r="E27" i="24"/>
  <c r="F24" i="24"/>
  <c r="F283" i="35"/>
  <c r="E21" i="33"/>
  <c r="D25" i="33"/>
  <c r="D16" i="33" s="1"/>
  <c r="D23" i="33"/>
  <c r="F27" i="24" l="1"/>
  <c r="F15" i="33"/>
  <c r="G15" i="33" s="1"/>
  <c r="F21" i="33"/>
  <c r="E25" i="33"/>
  <c r="E16" i="33" s="1"/>
  <c r="E23" i="33"/>
  <c r="F25" i="33" l="1"/>
  <c r="F23" i="33"/>
  <c r="G23" i="33" s="1"/>
  <c r="F16" i="33" l="1"/>
  <c r="G16" i="33" s="1"/>
  <c r="G25" i="3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C9E513-F82B-4EC4-BEFF-97333A8D4C7F}" keepAlive="1" name="ModelConnection_ExternalData_1" description="Data Model" type="5" refreshedVersion="8" minRefreshableVersion="5" saveData="1">
    <dbPr connection="Data Model Connection" command="balance_sheet_fa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F0658FC-9E4E-4DA9-86C9-6C88511D6210}" keepAlive="1" name="ModelConnection_ExternalData_10" description="Data Model" type="5" refreshedVersion="8" minRefreshableVersion="5" saveData="1">
    <dbPr connection="Data Model Connection" command="stock_dividend_yield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9D443506-DC88-4B1B-BD7B-CCAF2E178B8F}" keepAlive="1" name="ModelConnection_ExternalData_11" description="Data Model" type="5" refreshedVersion="8" minRefreshableVersion="5" saveData="1">
    <dbPr connection="Data Model Connection" command="stock_history_fac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5AAFE67-7B7C-4AA5-A991-3C8D19091C10}" keepAlive="1" name="ModelConnection_ExternalData_12" description="Data Model" type="5" refreshedVersion="8" minRefreshableVersion="5" saveData="1">
    <dbPr connection="Data Model Connection" command="stock_pe_ratio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CEDDC58-F5F9-4AEB-A82F-8B8BC17B780A}" keepAlive="1" name="ModelConnection_ExternalData_13" description="Data Model" type="5" refreshedVersion="8" minRefreshableVersion="5" saveData="1">
    <dbPr connection="Data Model Connection" command="stock_volatility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BEC9D571-D94F-46A1-8CBD-5B758E56AD74}" keepAlive="1" name="ModelConnection_ExternalData_14" description="Data Model" type="5" refreshedVersion="8" minRefreshableVersion="5" saveData="1">
    <dbPr connection="Data Model Connection" command="stock_yearly_avg_clos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EECB43B-8F57-4066-BF19-FA75DBFFC62E}" keepAlive="1" name="ModelConnection_ExternalData_15" description="Data Model" type="5" refreshedVersion="8" minRefreshableVersion="5" saveData="1">
    <dbPr connection="Data Model Connection" command="stock_yoy_chang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CB56B433-C301-4EDA-B674-7609B32BFB8B}" keepAlive="1" name="ModelConnection_ExternalData_16" description="Data Model" type="5" refreshedVersion="8" minRefreshableVersion="5" saveData="1">
    <dbPr connection="Data Model Connection" command="balance_shee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673491C0-1F0C-43CE-A370-6198B524BB03}" keepAlive="1" name="ModelConnection_ExternalData_17" description="Data Model" type="5" refreshedVersion="8" minRefreshableVersion="5" saveData="1">
    <dbPr connection="Data Model Connection" command="cash_flow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D30C7984-06BB-4D00-967B-A2F16BF729E9}" keepAlive="1" name="ModelConnection_ExternalData_18" description="Data Model" type="5" refreshedVersion="8" minRefreshableVersion="5" saveData="1">
    <dbPr connection="Data Model Connection" command="date_dim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716456DF-0F62-4D0F-A9AD-1029CC2A663D}" keepAlive="1" name="ModelConnection_ExternalData_19" description="Data Model" type="5" refreshedVersion="8" minRefreshableVersion="5" saveData="1">
    <dbPr connection="Data Model Connection" command="income_statement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71BDF3AC-2865-4756-989E-C34F2AAECC2A}" keepAlive="1" name="ModelConnection_ExternalData_2" description="Data Model" type="5" refreshedVersion="8" minRefreshableVersion="5" saveData="1">
    <dbPr connection="Data Model Connection" command="balance_sheet_fact_advanced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6213026-C759-4577-A5A0-42452A575DB5}" keepAlive="1" name="ModelConnection_ExternalData_20" description="Data Model" type="5" refreshedVersion="8" minRefreshableVersion="5" saveData="1">
    <dbPr connection="Data Model Connection" command="stock_history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C9CC5144-CB76-4F49-A3A8-3DB14E29CA54}" keepAlive="1" name="ModelConnection_ExternalData_3" description="Data Model" type="5" refreshedVersion="8" minRefreshableVersion="5" saveData="1">
    <dbPr connection="Data Model Connection" command="balance_sheet_ratios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0EB891E-B4F9-46F2-8E8B-D8D4653FEBB9}" keepAlive="1" name="ModelConnection_ExternalData_4" description="Data Model" type="5" refreshedVersion="8" minRefreshableVersion="5" saveData="1">
    <dbPr connection="Data Model Connection" command="cash_flow_fact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72810C20-8DF5-434E-A6F6-FADDD5E4D242}" keepAlive="1" name="ModelConnection_ExternalData_5" description="Data Model" type="5" refreshedVersion="8" minRefreshableVersion="5" saveData="1">
    <dbPr connection="Data Model Connection" command="cash_flow_fact_advanced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E1275F66-03C8-4A00-90CD-DE428B54E4EC}" keepAlive="1" name="ModelConnection_ExternalData_6" description="Data Model" type="5" refreshedVersion="8" minRefreshableVersion="5" saveData="1">
    <dbPr connection="Data Model Connection" command="cash_flow_rati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515E31C9-4F8B-47C7-9A44-904193715C49}" keepAlive="1" name="ModelConnection_ExternalData_7" description="Data Model" type="5" refreshedVersion="8" minRefreshableVersion="5" saveData="1">
    <dbPr connection="Data Model Connection" command="financial_fact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30B261F5-E104-49BB-A6E2-298AB4FBCB23}" keepAlive="1" name="ModelConnection_ExternalData_8" description="Data Model" type="5" refreshedVersion="8" minRefreshableVersion="5" saveData="1">
    <dbPr connection="Data Model Connection" command="financial_fact_advanced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1A9EB1D-C2C2-435F-B26E-D49F93821118}" keepAlive="1" name="ModelConnection_ExternalData_9" description="Data Model" type="5" refreshedVersion="8" minRefreshableVersion="5" saveData="1">
    <dbPr connection="Data Model Connection" command="stock_daily_returns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5E05A100-F526-4BD7-90E8-227CBACEEB00}" name="Query - balance_sheet" description="Connection to the 'balance_sheet' query in the workbook." type="100" refreshedVersion="8" minRefreshableVersion="5">
    <extLst>
      <ext xmlns:x15="http://schemas.microsoft.com/office/spreadsheetml/2010/11/main" uri="{DE250136-89BD-433C-8126-D09CA5730AF9}">
        <x15:connection id="201734a3-052c-4878-a4b4-056ba087cdff"/>
      </ext>
    </extLst>
  </connection>
  <connection id="22" xr16:uid="{8F74135A-85EC-45BE-84F7-9DD80984033A}" name="Query - balance_sheet_fact" description="Connection to the 'balance_sheet_fact' query in the workbook." type="100" refreshedVersion="8" minRefreshableVersion="5">
    <extLst>
      <ext xmlns:x15="http://schemas.microsoft.com/office/spreadsheetml/2010/11/main" uri="{DE250136-89BD-433C-8126-D09CA5730AF9}">
        <x15:connection id="baf3b97e-e9d3-49ba-b406-66acbbd23216"/>
      </ext>
    </extLst>
  </connection>
  <connection id="23" xr16:uid="{F936344B-B2D9-4A27-AF8F-B555A455F89D}" name="Query - balance_sheet_fact_advanced" description="Connection to the 'balance_sheet_fact_advanced' query in the workbook." type="100" refreshedVersion="8" minRefreshableVersion="5">
    <extLst>
      <ext xmlns:x15="http://schemas.microsoft.com/office/spreadsheetml/2010/11/main" uri="{DE250136-89BD-433C-8126-D09CA5730AF9}">
        <x15:connection id="1c0eb2bd-dea9-41c6-831c-d091008c1f35"/>
      </ext>
    </extLst>
  </connection>
  <connection id="24" xr16:uid="{947330E7-A32E-4E4C-B1B8-ED13BF085FA9}" name="Query - balance_sheet_ratios" description="Connection to the 'balance_sheet_ratios' query in the workbook." type="100" refreshedVersion="8" minRefreshableVersion="5">
    <extLst>
      <ext xmlns:x15="http://schemas.microsoft.com/office/spreadsheetml/2010/11/main" uri="{DE250136-89BD-433C-8126-D09CA5730AF9}">
        <x15:connection id="db8c5148-6521-4fd2-a33a-ac07932fdf47"/>
      </ext>
    </extLst>
  </connection>
  <connection id="25" xr16:uid="{3465A277-B05E-4FF7-A1CA-68F0E51B0A18}" name="Query - cash_flow" description="Connection to the 'cash_flow' query in the workbook." type="100" refreshedVersion="8" minRefreshableVersion="5">
    <extLst>
      <ext xmlns:x15="http://schemas.microsoft.com/office/spreadsheetml/2010/11/main" uri="{DE250136-89BD-433C-8126-D09CA5730AF9}">
        <x15:connection id="049f2c23-2bf1-43f2-bd94-94a0d04d3f11"/>
      </ext>
    </extLst>
  </connection>
  <connection id="26" xr16:uid="{E6DA7323-6476-4A28-B514-B5175F8FCF27}" name="Query - cash_flow_fact" description="Connection to the 'cash_flow_fact' query in the workbook." type="100" refreshedVersion="8" minRefreshableVersion="5">
    <extLst>
      <ext xmlns:x15="http://schemas.microsoft.com/office/spreadsheetml/2010/11/main" uri="{DE250136-89BD-433C-8126-D09CA5730AF9}">
        <x15:connection id="83d26844-995f-4634-94ae-1c70f41138da"/>
      </ext>
    </extLst>
  </connection>
  <connection id="27" xr16:uid="{0F8474B7-1B53-431F-9FE3-397E2FE48D4F}" name="Query - cash_flow_fact_advanced" description="Connection to the 'cash_flow_fact_advanced' query in the workbook." type="100" refreshedVersion="8" minRefreshableVersion="5">
    <extLst>
      <ext xmlns:x15="http://schemas.microsoft.com/office/spreadsheetml/2010/11/main" uri="{DE250136-89BD-433C-8126-D09CA5730AF9}">
        <x15:connection id="53aa804a-3b65-4b2d-9209-39dfd289f821"/>
      </ext>
    </extLst>
  </connection>
  <connection id="28" xr16:uid="{1DDAE9F1-540A-47D0-8944-8076D94E0740}" name="Query - cash_flow_ratios" description="Connection to the 'cash_flow_ratios' query in the workbook." type="100" refreshedVersion="8" minRefreshableVersion="5">
    <extLst>
      <ext xmlns:x15="http://schemas.microsoft.com/office/spreadsheetml/2010/11/main" uri="{DE250136-89BD-433C-8126-D09CA5730AF9}">
        <x15:connection id="4b7ff968-d4ae-4b98-9989-2faa4c3238ef"/>
      </ext>
    </extLst>
  </connection>
  <connection id="29" xr16:uid="{78CD9B1C-D733-4D4A-97C2-319E0E2853B9}" name="Query - date_dim" description="Connection to the 'date_dim' query in the workbook." type="100" refreshedVersion="8" minRefreshableVersion="5">
    <extLst>
      <ext xmlns:x15="http://schemas.microsoft.com/office/spreadsheetml/2010/11/main" uri="{DE250136-89BD-433C-8126-D09CA5730AF9}">
        <x15:connection id="3a29a931-1963-44ce-81ec-294561c7c117"/>
      </ext>
    </extLst>
  </connection>
  <connection id="30" xr16:uid="{A471D058-FD26-49D7-A0F1-DDC220057EE7}" keepAlive="1" name="Query - ev_ebitda_comps" description="Connection to the 'ev_ebitda_comps' query in the workbook." type="5" refreshedVersion="8" background="1" saveData="1">
    <dbPr connection="Provider=Microsoft.Mashup.OleDb.1;Data Source=$Workbook$;Location=ev_ebitda_comps;Extended Properties=&quot;&quot;" command="SELECT * FROM [ev_ebitda_comps]"/>
  </connection>
  <connection id="31" xr16:uid="{B7E4D3F9-5C69-4091-A849-E0636156E0EA}" name="Query - financial_fact" description="Connection to the 'financial_fact' query in the workbook." type="100" refreshedVersion="8" minRefreshableVersion="5">
    <extLst>
      <ext xmlns:x15="http://schemas.microsoft.com/office/spreadsheetml/2010/11/main" uri="{DE250136-89BD-433C-8126-D09CA5730AF9}">
        <x15:connection id="b5ccfe15-a37b-41be-8370-ce51ba2018e5"/>
      </ext>
    </extLst>
  </connection>
  <connection id="32" xr16:uid="{E0C7A859-0671-4C96-B372-0DA2E6771BB8}" name="Query - financial_fact_advanced" description="Connection to the 'financial_fact_advanced' query in the workbook." type="100" refreshedVersion="8" minRefreshableVersion="5">
    <extLst>
      <ext xmlns:x15="http://schemas.microsoft.com/office/spreadsheetml/2010/11/main" uri="{DE250136-89BD-433C-8126-D09CA5730AF9}">
        <x15:connection id="611fba6a-f128-41fd-8195-2e892ef8f6ad"/>
      </ext>
    </extLst>
  </connection>
  <connection id="33" xr16:uid="{0BD2152B-EC9F-4854-A633-3EAD3AE6EF8B}" name="Query - income_statement" description="Connection to the 'income_statement' query in the workbook." type="100" refreshedVersion="8" minRefreshableVersion="5">
    <extLst>
      <ext xmlns:x15="http://schemas.microsoft.com/office/spreadsheetml/2010/11/main" uri="{DE250136-89BD-433C-8126-D09CA5730AF9}">
        <x15:connection id="42af5144-1e1e-4f7e-a637-490655fc72d4"/>
      </ext>
    </extLst>
  </connection>
  <connection id="34" xr16:uid="{4B6A7815-28F6-4662-91ED-F3F4E97C1092}" keepAlive="1" name="Query - risk_free_rate" description="Connection to the 'risk_free_rate' query in the workbook." type="5" refreshedVersion="8" background="1" saveData="1">
    <dbPr connection="Provider=Microsoft.Mashup.OleDb.1;Data Source=$Workbook$;Location=risk_free_rate;Extended Properties=&quot;&quot;" command="SELECT * FROM [risk_free_rate]"/>
  </connection>
  <connection id="35" xr16:uid="{7AD5FC58-8C1C-4B69-ABA2-6BC045DEF736}" name="Query - stock_daily_returns" description="Connection to the 'stock_daily_returns' query in the workbook." type="100" refreshedVersion="8" minRefreshableVersion="5">
    <extLst>
      <ext xmlns:x15="http://schemas.microsoft.com/office/spreadsheetml/2010/11/main" uri="{DE250136-89BD-433C-8126-D09CA5730AF9}">
        <x15:connection id="b6465227-822f-44cc-887c-9a8eeb1bb824"/>
      </ext>
    </extLst>
  </connection>
  <connection id="36" xr16:uid="{9A62F788-80DC-493D-AB3C-F4B595DF2847}" name="Query - stock_dividend_yield" description="Connection to the 'stock_dividend_yield' query in the workbook." type="100" refreshedVersion="8" minRefreshableVersion="5">
    <extLst>
      <ext xmlns:x15="http://schemas.microsoft.com/office/spreadsheetml/2010/11/main" uri="{DE250136-89BD-433C-8126-D09CA5730AF9}">
        <x15:connection id="b5be1952-63d6-47f1-8f0b-1cce2cf77852"/>
      </ext>
    </extLst>
  </connection>
  <connection id="37" xr16:uid="{7D502AC9-39C6-4B4A-B361-6730A326A53F}" name="Query - stock_history" description="Connection to the 'stock_history' query in the workbook." type="100" refreshedVersion="8" minRefreshableVersion="5">
    <extLst>
      <ext xmlns:x15="http://schemas.microsoft.com/office/spreadsheetml/2010/11/main" uri="{DE250136-89BD-433C-8126-D09CA5730AF9}">
        <x15:connection id="8b64e816-56f4-496d-8962-d4e73f0af3e1"/>
      </ext>
    </extLst>
  </connection>
  <connection id="38" xr16:uid="{28DCEE48-56B4-4912-A315-342ADD6FFD04}" name="Query - stock_history_fact" description="Connection to the 'stock_history_fact' query in the workbook." type="100" refreshedVersion="8" minRefreshableVersion="5">
    <extLst>
      <ext xmlns:x15="http://schemas.microsoft.com/office/spreadsheetml/2010/11/main" uri="{DE250136-89BD-433C-8126-D09CA5730AF9}">
        <x15:connection id="a75cd62e-d81a-48c9-90d6-53cf77154d46"/>
      </ext>
    </extLst>
  </connection>
  <connection id="39" xr16:uid="{668109EF-8A0E-4E86-9BC9-CC0CE6130F0E}" name="Query - stock_pe_ratio" description="Connection to the 'stock_pe_ratio' query in the workbook." type="100" refreshedVersion="8" minRefreshableVersion="5">
    <extLst>
      <ext xmlns:x15="http://schemas.microsoft.com/office/spreadsheetml/2010/11/main" uri="{DE250136-89BD-433C-8126-D09CA5730AF9}">
        <x15:connection id="3a6ba3c7-ad4c-49fb-affd-e3c58a712387"/>
      </ext>
    </extLst>
  </connection>
  <connection id="40" xr16:uid="{2F5C1923-1FF8-437A-B9E3-C7B0F79AE248}" name="Query - stock_volatility" description="Connection to the 'stock_volatility' query in the workbook." type="100" refreshedVersion="8" minRefreshableVersion="5">
    <extLst>
      <ext xmlns:x15="http://schemas.microsoft.com/office/spreadsheetml/2010/11/main" uri="{DE250136-89BD-433C-8126-D09CA5730AF9}">
        <x15:connection id="8db02be9-abcc-4f5c-89dd-c81c6f177166"/>
      </ext>
    </extLst>
  </connection>
  <connection id="41" xr16:uid="{9621179B-1981-4E5B-B47E-FDE86A9A25E2}" name="Query - stock_yearly_avg_close" description="Connection to the 'stock_yearly_avg_close' query in the workbook." type="100" refreshedVersion="8" minRefreshableVersion="5">
    <extLst>
      <ext xmlns:x15="http://schemas.microsoft.com/office/spreadsheetml/2010/11/main" uri="{DE250136-89BD-433C-8126-D09CA5730AF9}">
        <x15:connection id="a32b8869-5dc4-46e4-8c16-5ae06b654a82"/>
      </ext>
    </extLst>
  </connection>
  <connection id="42" xr16:uid="{3553BA97-B021-498F-B073-1CCA0013FEEF}" name="Query - stock_yoy_change" description="Connection to the 'stock_yoy_change' query in the workbook." type="100" refreshedVersion="8" minRefreshableVersion="5">
    <extLst>
      <ext xmlns:x15="http://schemas.microsoft.com/office/spreadsheetml/2010/11/main" uri="{DE250136-89BD-433C-8126-D09CA5730AF9}">
        <x15:connection id="e09e7416-a84d-4308-8d6a-fbcb7d8633a6"/>
      </ext>
    </extLst>
  </connection>
  <connection id="43" xr16:uid="{315CDAA9-BE9D-434C-9166-4F319F82BF4D}" keepAlive="1" name="Query - target_capital_structure" description="Connection to the 'target_capital_structure' query in the workbook." type="5" refreshedVersion="8" background="1" saveData="1">
    <dbPr connection="Provider=Microsoft.Mashup.OleDb.1;Data Source=$Workbook$;Location=target_capital_structure;Extended Properties=&quot;&quot;" command="SELECT * FROM [target_capital_structure]"/>
  </connection>
  <connection id="44" xr16:uid="{2D176F1E-6815-4D0F-A31F-6B44FE07FD58}" keepAlive="1" name="Query - target_valuation_history" description="Connection to the 'target_valuation_history' query in the workbook." type="5" refreshedVersion="8" background="1" saveData="1">
    <dbPr connection="Provider=Microsoft.Mashup.OleDb.1;Data Source=$Workbook$;Location=target_valuation_history;Extended Properties=&quot;&quot;" command="SELECT * FROM [target_valuation_history]"/>
  </connection>
  <connection id="45" xr16:uid="{31BCF3DA-92A1-4DD5-A377-6B010EE933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<sst xmlns="http://schemas.openxmlformats.org/spreadsheetml/2006/main" count="64146" uniqueCount="6114">
  <si>
    <t>date_key</t>
  </si>
  <si>
    <t>category</t>
  </si>
  <si>
    <t>metric</t>
  </si>
  <si>
    <t>value</t>
  </si>
  <si>
    <t>unit</t>
  </si>
  <si>
    <t>20250131</t>
  </si>
  <si>
    <t>Assets - Current</t>
  </si>
  <si>
    <t>Cash and Cash Equivalents</t>
  </si>
  <si>
    <t>USD</t>
  </si>
  <si>
    <t>20240131</t>
  </si>
  <si>
    <t>20230131</t>
  </si>
  <si>
    <t>20220131</t>
  </si>
  <si>
    <t>Accounts Receivable</t>
  </si>
  <si>
    <t>Inventory</t>
  </si>
  <si>
    <t>Prepaid Assets</t>
  </si>
  <si>
    <t>Other Current Assets</t>
  </si>
  <si>
    <t>Assets - Non-Current</t>
  </si>
  <si>
    <t>Net PPE</t>
  </si>
  <si>
    <t>Goodwill</t>
  </si>
  <si>
    <t>Other Non Current Assets</t>
  </si>
  <si>
    <t>Investments And Advances</t>
  </si>
  <si>
    <t>Liabilities - Current</t>
  </si>
  <si>
    <t>Accounts Payable</t>
  </si>
  <si>
    <t>Current Debt</t>
  </si>
  <si>
    <t>Other Current Liabilities</t>
  </si>
  <si>
    <t>Liabilities - Non-Current</t>
  </si>
  <si>
    <t>Long Term Debt</t>
  </si>
  <si>
    <t>Other Non Current Liabilities</t>
  </si>
  <si>
    <t>Non Current Deferred Taxes Liabilities</t>
  </si>
  <si>
    <t>Equity</t>
  </si>
  <si>
    <t>Common Stock Equity</t>
  </si>
  <si>
    <t>Retained Earnings</t>
  </si>
  <si>
    <t>Additional Paid In Capital</t>
  </si>
  <si>
    <t>Tangible Book Value</t>
  </si>
  <si>
    <t>Total Equity Gross Minority Interest</t>
  </si>
  <si>
    <t>Total</t>
  </si>
  <si>
    <t>Total Assets</t>
  </si>
  <si>
    <t>Total Liabilities Net Minority Interest</t>
  </si>
  <si>
    <t>Total Non Current Liabilities Net Minority Interest</t>
  </si>
  <si>
    <t>Total Non Current Assets</t>
  </si>
  <si>
    <t>fiscal_year</t>
  </si>
  <si>
    <t>yoy_pct_change</t>
  </si>
  <si>
    <t>rolling_3yr_avg</t>
  </si>
  <si>
    <t>yoy_growth_flag</t>
  </si>
  <si>
    <t>current_ratio</t>
  </si>
  <si>
    <t>quick_ratio</t>
  </si>
  <si>
    <t>debt_to_equity_ratio</t>
  </si>
  <si>
    <t>equity_ratio</t>
  </si>
  <si>
    <t>debt_ratio</t>
  </si>
  <si>
    <t>tangible_book_value_per_share</t>
  </si>
  <si>
    <t>Operating Activities</t>
  </si>
  <si>
    <t>Operating Cash Flow</t>
  </si>
  <si>
    <t>Cash Flow From Continuing Operating Activities</t>
  </si>
  <si>
    <t>Net Income From Continuing Operations</t>
  </si>
  <si>
    <t>Change In Working Capital</t>
  </si>
  <si>
    <t>Change In Other Current Assets</t>
  </si>
  <si>
    <t>Change In Inventory</t>
  </si>
  <si>
    <t>Change In Payables And Accrued Expense</t>
  </si>
  <si>
    <t>Change In Accrued Expense</t>
  </si>
  <si>
    <t>Change In Payable</t>
  </si>
  <si>
    <t>Change In Account Payable</t>
  </si>
  <si>
    <t>Stock Based Compensation</t>
  </si>
  <si>
    <t>Deferred Tax</t>
  </si>
  <si>
    <t>Deferred Income Tax</t>
  </si>
  <si>
    <t>Depreciation Amortization Depletion</t>
  </si>
  <si>
    <t>Depreciation And Amortization</t>
  </si>
  <si>
    <t>Other Non Cash Items</t>
  </si>
  <si>
    <t>Investing Activities</t>
  </si>
  <si>
    <t>Investing Cash Flow</t>
  </si>
  <si>
    <t>Cash Flow From Continuing Investing Activities</t>
  </si>
  <si>
    <t>Net Investment Purchase And Sale</t>
  </si>
  <si>
    <t>Net Business Purchase And Sale</t>
  </si>
  <si>
    <t>Sale Of Business</t>
  </si>
  <si>
    <t>Net PPE Purchase And Sale</t>
  </si>
  <si>
    <t>Sale Of PPE</t>
  </si>
  <si>
    <t>Purchase Of PPE</t>
  </si>
  <si>
    <t>Capital Expenditure</t>
  </si>
  <si>
    <t>Capital Expenditure Reported</t>
  </si>
  <si>
    <t>Financing Activities</t>
  </si>
  <si>
    <t>Financing Cash Flow</t>
  </si>
  <si>
    <t>Cash Flow From Continuing Financing Activities</t>
  </si>
  <si>
    <t>Repurchase Of Capital Stock</t>
  </si>
  <si>
    <t>Repayment Of Debt</t>
  </si>
  <si>
    <t>Issuance Of Debt</t>
  </si>
  <si>
    <t>Net Issuance Payments Of Debt</t>
  </si>
  <si>
    <t>Long Term Debt Payments</t>
  </si>
  <si>
    <t>Long Term Debt Issuance</t>
  </si>
  <si>
    <t>Proceeds From Stock Option Exercised</t>
  </si>
  <si>
    <t>Common Stock Dividend Paid</t>
  </si>
  <si>
    <t>Cash Dividends Paid</t>
  </si>
  <si>
    <t>Net Common Stock Issuance</t>
  </si>
  <si>
    <t>Common Stock Payments</t>
  </si>
  <si>
    <t>Cash Position</t>
  </si>
  <si>
    <t>Beginning Cash Position</t>
  </si>
  <si>
    <t>End Cash Position</t>
  </si>
  <si>
    <t>Changes In Cash</t>
  </si>
  <si>
    <t>free_cash_flow_margin</t>
  </si>
  <si>
    <t>capex_ratio</t>
  </si>
  <si>
    <t>dividend_payout_ratio</t>
  </si>
  <si>
    <t>debt_repayment_ratio</t>
  </si>
  <si>
    <t>Revenue &amp; Top Line</t>
  </si>
  <si>
    <t>Total_Revenue</t>
  </si>
  <si>
    <t>Operating_Revenue</t>
  </si>
  <si>
    <t>Gross_Profit</t>
  </si>
  <si>
    <t>Cost_Of_Revenue</t>
  </si>
  <si>
    <t>Operating Performance</t>
  </si>
  <si>
    <t>Operating_Income</t>
  </si>
  <si>
    <t>Operating_Expenses</t>
  </si>
  <si>
    <t>SGA</t>
  </si>
  <si>
    <t>EBITDA</t>
  </si>
  <si>
    <t>EBIT</t>
  </si>
  <si>
    <t>Depreciation_Amortization</t>
  </si>
  <si>
    <t>Profitability</t>
  </si>
  <si>
    <t>Net_Income</t>
  </si>
  <si>
    <t>Net_Income_Continuing_Operations</t>
  </si>
  <si>
    <t>Net_Income_Including_Noncontrolling_Interests</t>
  </si>
  <si>
    <t>Pretax_Income</t>
  </si>
  <si>
    <t>Tax_Provision</t>
  </si>
  <si>
    <t>Per Share &amp; Earnings</t>
  </si>
  <si>
    <t>EPS_Diluted</t>
  </si>
  <si>
    <t>EPS_Basic</t>
  </si>
  <si>
    <t>Diluted_Average_Shares</t>
  </si>
  <si>
    <t>Basic_Average_Shares</t>
  </si>
  <si>
    <t>Other Income &amp; Interest</t>
  </si>
  <si>
    <t>Interest_Expense</t>
  </si>
  <si>
    <t>Net_Interest_Income</t>
  </si>
  <si>
    <t>Other_Income_Expense</t>
  </si>
  <si>
    <t>Normalized_Income</t>
  </si>
  <si>
    <t>Normalized_EBITDA</t>
  </si>
  <si>
    <t>Operational Add-ons</t>
  </si>
  <si>
    <t>Reconciled_Cost_Of_Revenue</t>
  </si>
  <si>
    <t>Reconciled_Depreciation</t>
  </si>
  <si>
    <t>close_price</t>
  </si>
  <si>
    <t>prev_close</t>
  </si>
  <si>
    <t>daily_return</t>
  </si>
  <si>
    <t>total_dividends</t>
  </si>
  <si>
    <t>avg_close_price</t>
  </si>
  <si>
    <t>dividend_yield_pct</t>
  </si>
  <si>
    <t>20150716</t>
  </si>
  <si>
    <t>Stock Splits</t>
  </si>
  <si>
    <t>Ratio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</si>
  <si>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</si>
  <si>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</si>
  <si>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</si>
  <si>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</si>
  <si>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</si>
  <si>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</si>
  <si>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</si>
  <si>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</si>
  <si>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</si>
  <si>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</si>
  <si>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</si>
  <si>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</si>
  <si>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</si>
  <si>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</si>
  <si>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</si>
  <si>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</si>
  <si>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</si>
  <si>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</si>
  <si>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</si>
  <si>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</si>
  <si>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</si>
  <si>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</si>
  <si>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</si>
  <si>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</si>
  <si>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</si>
  <si>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</si>
  <si>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</si>
  <si>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</si>
  <si>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</si>
  <si>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</si>
  <si>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</si>
  <si>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</si>
  <si>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</si>
  <si>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</si>
  <si>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</si>
  <si>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</si>
  <si>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</si>
  <si>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</si>
  <si>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</si>
  <si>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</si>
  <si>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</si>
  <si>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</si>
  <si>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</si>
  <si>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</si>
  <si>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</si>
  <si>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</si>
  <si>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</si>
  <si>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</si>
  <si>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</si>
  <si>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</si>
  <si>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</si>
  <si>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</si>
  <si>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</si>
  <si>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</si>
  <si>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</si>
  <si>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</si>
  <si>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</si>
  <si>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</si>
  <si>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</si>
  <si>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</si>
  <si>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</si>
  <si>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</si>
  <si>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</si>
  <si>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</si>
  <si>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</si>
  <si>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</si>
  <si>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</si>
  <si>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</si>
  <si>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</si>
  <si>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</si>
  <si>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</si>
  <si>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</si>
  <si>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</si>
  <si>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</si>
  <si>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</si>
  <si>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</si>
  <si>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</si>
  <si>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</si>
  <si>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</si>
  <si>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</si>
  <si>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</si>
  <si>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</si>
  <si>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</si>
  <si>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</si>
  <si>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</si>
  <si>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</si>
  <si>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</si>
  <si>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</si>
  <si>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</si>
  <si>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</si>
  <si>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</si>
  <si>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</si>
  <si>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</si>
  <si>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</si>
  <si>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</si>
  <si>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</si>
  <si>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</si>
  <si>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</si>
  <si>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</si>
  <si>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</si>
  <si>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</si>
  <si>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</si>
  <si>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</si>
  <si>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</si>
  <si>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</si>
  <si>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</si>
  <si>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</si>
  <si>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</si>
  <si>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</si>
  <si>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</si>
  <si>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</si>
  <si>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</si>
  <si>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</si>
  <si>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</si>
  <si>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</si>
  <si>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</si>
  <si>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</si>
  <si>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</si>
  <si>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</si>
  <si>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</si>
  <si>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</si>
  <si>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</si>
  <si>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</si>
  <si>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</si>
  <si>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</si>
  <si>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</si>
  <si>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</si>
  <si>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</si>
  <si>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</si>
  <si>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</si>
  <si>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</si>
  <si>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</si>
  <si>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</si>
  <si>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</si>
  <si>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</si>
  <si>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</si>
  <si>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</si>
  <si>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</si>
  <si>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</si>
  <si>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</si>
  <si>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</si>
  <si>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</si>
  <si>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</si>
  <si>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</si>
  <si>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</si>
  <si>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</si>
  <si>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</si>
  <si>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</si>
  <si>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</si>
  <si>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</si>
  <si>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</si>
  <si>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</si>
  <si>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</si>
  <si>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</si>
  <si>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</si>
  <si>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</si>
  <si>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</si>
  <si>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</si>
  <si>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</si>
  <si>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</si>
  <si>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</si>
  <si>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</si>
  <si>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</si>
  <si>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</si>
  <si>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</si>
  <si>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</si>
  <si>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</si>
  <si>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</si>
  <si>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</si>
  <si>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</si>
  <si>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</si>
  <si>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</si>
  <si>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</si>
  <si>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</si>
  <si>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</si>
  <si>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</si>
  <si>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</si>
  <si>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</si>
  <si>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</si>
  <si>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</si>
  <si>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</si>
  <si>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</si>
  <si>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</si>
  <si>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</si>
  <si>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</si>
  <si>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</si>
  <si>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</si>
  <si>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</si>
  <si>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</si>
  <si>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</si>
  <si>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</si>
  <si>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</si>
  <si>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</si>
  <si>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</si>
  <si>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</si>
  <si>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</si>
  <si>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</si>
  <si>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</si>
  <si>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</si>
  <si>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</si>
  <si>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</si>
  <si>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</si>
  <si>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</si>
  <si>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</si>
  <si>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</si>
  <si>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</si>
  <si>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</si>
  <si>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</si>
  <si>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</si>
  <si>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</si>
  <si>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</si>
  <si>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</si>
  <si>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</si>
  <si>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</si>
  <si>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</si>
  <si>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</si>
  <si>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</si>
  <si>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</si>
  <si>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</si>
  <si>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</si>
  <si>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</si>
  <si>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</si>
  <si>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</si>
  <si>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</si>
  <si>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</si>
  <si>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</si>
  <si>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</si>
  <si>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</si>
  <si>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</si>
  <si>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</si>
  <si>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</si>
  <si>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</si>
  <si>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</si>
  <si>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</si>
  <si>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</si>
  <si>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</si>
  <si>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</si>
  <si>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</si>
  <si>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</si>
  <si>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</si>
  <si>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</si>
  <si>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</si>
  <si>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</si>
  <si>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</si>
  <si>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</si>
  <si>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</si>
  <si>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</si>
  <si>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</si>
  <si>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</si>
  <si>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</si>
  <si>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</si>
  <si>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</si>
  <si>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</si>
  <si>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</si>
  <si>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</si>
  <si>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</si>
  <si>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</si>
  <si>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</si>
  <si>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</si>
  <si>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</si>
  <si>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</si>
  <si>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</si>
  <si>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</si>
  <si>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</si>
  <si>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</si>
  <si>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</si>
  <si>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</si>
  <si>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</si>
  <si>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</si>
  <si>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</si>
  <si>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</si>
  <si>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</si>
  <si>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</si>
  <si>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</si>
  <si>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</si>
  <si>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</si>
  <si>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</si>
  <si>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</si>
  <si>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</si>
  <si>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</si>
  <si>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</si>
  <si>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</si>
  <si>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</si>
  <si>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</si>
  <si>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</si>
  <si>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</si>
  <si>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</si>
  <si>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</si>
  <si>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</si>
  <si>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</si>
  <si>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</si>
  <si>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</si>
  <si>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</si>
  <si>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</si>
  <si>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</si>
  <si>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</si>
  <si>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</si>
  <si>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</si>
  <si>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</si>
  <si>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</si>
  <si>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</si>
  <si>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</si>
  <si>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</si>
  <si>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</si>
  <si>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</si>
  <si>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</si>
  <si>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</si>
  <si>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</si>
  <si>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</si>
  <si>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</si>
  <si>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</si>
  <si>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</si>
  <si>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</si>
  <si>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</si>
  <si>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</si>
  <si>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</si>
  <si>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</si>
  <si>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</si>
  <si>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</si>
  <si>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</si>
  <si>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</si>
  <si>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</si>
  <si>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</si>
  <si>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</si>
  <si>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</si>
  <si>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</si>
  <si>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</si>
  <si>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</si>
  <si>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</si>
  <si>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</si>
  <si>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</si>
  <si>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</si>
  <si>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</si>
  <si>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</si>
  <si>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</si>
  <si>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</si>
  <si>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</si>
  <si>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</si>
  <si>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</si>
  <si>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</si>
  <si>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</si>
  <si>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</si>
  <si>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</si>
  <si>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</si>
  <si>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</si>
  <si>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</si>
  <si>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</si>
  <si>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</si>
  <si>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</si>
  <si>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</si>
  <si>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</si>
  <si>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</si>
  <si>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</si>
  <si>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</si>
  <si>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</si>
  <si>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</si>
  <si>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</si>
  <si>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</si>
  <si>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</si>
  <si>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</si>
  <si>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</si>
  <si>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</si>
  <si>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</si>
  <si>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</si>
  <si>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</si>
  <si>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</si>
  <si>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</si>
  <si>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</si>
  <si>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</si>
  <si>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</si>
  <si>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</si>
  <si>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</si>
  <si>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</si>
  <si>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</si>
  <si>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</si>
  <si>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</si>
  <si>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</si>
  <si>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</si>
  <si>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</si>
  <si>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</si>
  <si>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</si>
  <si>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</si>
  <si>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</si>
  <si>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</si>
  <si>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</si>
  <si>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</si>
  <si>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</si>
  <si>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</si>
  <si>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</si>
  <si>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</si>
  <si>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</si>
  <si>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</si>
  <si>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</si>
  <si>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</si>
  <si>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</si>
  <si>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</si>
  <si>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</si>
  <si>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</si>
  <si>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</si>
  <si>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</si>
  <si>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</si>
  <si>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</si>
  <si>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</si>
  <si>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</si>
  <si>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</si>
  <si>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</si>
  <si>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</si>
  <si>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</si>
  <si>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</si>
  <si>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</si>
  <si>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</si>
  <si>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</si>
  <si>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</si>
  <si>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</si>
  <si>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</si>
  <si>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</si>
  <si>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</si>
  <si>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</si>
  <si>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</si>
  <si>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</si>
  <si>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</si>
  <si>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</si>
  <si>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</si>
  <si>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</si>
  <si>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</si>
  <si>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</si>
  <si>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</si>
  <si>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</si>
  <si>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</si>
  <si>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</si>
  <si>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</si>
  <si>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</si>
  <si>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</si>
  <si>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</si>
  <si>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</si>
  <si>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</si>
  <si>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</si>
  <si>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</si>
  <si>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</si>
  <si>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</si>
  <si>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</si>
  <si>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</si>
  <si>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</si>
  <si>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</si>
  <si>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</si>
  <si>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</si>
  <si>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</si>
  <si>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</si>
  <si>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</si>
  <si>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</si>
  <si>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20170501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</si>
  <si>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</si>
  <si>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</si>
  <si>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</si>
  <si>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</si>
  <si>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</si>
  <si>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</si>
  <si>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</si>
  <si>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</si>
  <si>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</si>
  <si>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</si>
  <si>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</si>
  <si>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</si>
  <si>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</si>
  <si>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</si>
  <si>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</si>
  <si>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</si>
  <si>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</si>
  <si>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</si>
  <si>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</si>
  <si>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20170530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</si>
  <si>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</si>
  <si>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</si>
  <si>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</si>
  <si>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</si>
  <si>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</si>
  <si>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</si>
  <si>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</si>
  <si>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</si>
  <si>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</si>
  <si>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</si>
  <si>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</si>
  <si>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</si>
  <si>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</si>
  <si>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</si>
  <si>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</si>
  <si>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</si>
  <si>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</si>
  <si>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</si>
  <si>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</si>
  <si>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</si>
  <si>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</si>
  <si>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</si>
  <si>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</si>
  <si>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</si>
  <si>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</si>
  <si>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</si>
  <si>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</si>
  <si>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</si>
  <si>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</si>
  <si>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</si>
  <si>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</si>
  <si>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</si>
  <si>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</si>
  <si>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</si>
  <si>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</si>
  <si>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</si>
  <si>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</si>
  <si>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</si>
  <si>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</si>
  <si>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</si>
  <si>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</si>
  <si>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</si>
  <si>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</si>
  <si>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</si>
  <si>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</si>
  <si>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</si>
  <si>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</si>
  <si>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</si>
  <si>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</si>
  <si>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</si>
  <si>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</si>
  <si>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</si>
  <si>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</si>
  <si>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</si>
  <si>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</si>
  <si>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</si>
  <si>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</si>
  <si>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</si>
  <si>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</si>
  <si>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</si>
  <si>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</si>
  <si>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</si>
  <si>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</si>
  <si>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</si>
  <si>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</si>
  <si>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</si>
  <si>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</si>
  <si>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</si>
  <si>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</si>
  <si>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</si>
  <si>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</si>
  <si>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</si>
  <si>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</si>
  <si>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</si>
  <si>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</si>
  <si>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</si>
  <si>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</si>
  <si>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</si>
  <si>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</si>
  <si>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</si>
  <si>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</si>
  <si>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</si>
  <si>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</si>
  <si>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</si>
  <si>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</si>
  <si>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</si>
  <si>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20171002</t>
  </si>
  <si>
    <t>20171003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</si>
  <si>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</si>
  <si>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</si>
  <si>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</si>
  <si>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</si>
  <si>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</si>
  <si>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</si>
  <si>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</si>
  <si>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</si>
  <si>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</si>
  <si>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</si>
  <si>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</si>
  <si>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</si>
  <si>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</si>
  <si>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</si>
  <si>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</si>
  <si>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</si>
  <si>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</si>
  <si>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</si>
  <si>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</si>
  <si>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</si>
  <si>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</si>
  <si>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</si>
  <si>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</si>
  <si>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</si>
  <si>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</si>
  <si>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</si>
  <si>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</si>
  <si>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</si>
  <si>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</si>
  <si>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</si>
  <si>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</si>
  <si>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</si>
  <si>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</si>
  <si>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</si>
  <si>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</si>
  <si>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</si>
  <si>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</si>
  <si>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</si>
  <si>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</si>
  <si>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</si>
  <si>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</si>
  <si>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</si>
  <si>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</si>
  <si>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</si>
  <si>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</si>
  <si>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</si>
  <si>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</si>
  <si>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</si>
  <si>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</si>
  <si>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</si>
  <si>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</si>
  <si>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</si>
  <si>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</si>
  <si>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</si>
  <si>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</si>
  <si>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</si>
  <si>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</si>
  <si>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</si>
  <si>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</si>
  <si>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</si>
  <si>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</si>
  <si>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</si>
  <si>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</si>
  <si>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</si>
  <si>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</si>
  <si>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</si>
  <si>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</si>
  <si>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</si>
  <si>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</si>
  <si>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</si>
  <si>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</si>
  <si>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</si>
  <si>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</si>
  <si>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</si>
  <si>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</si>
  <si>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</si>
  <si>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</si>
  <si>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</si>
  <si>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</si>
  <si>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</si>
  <si>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</si>
  <si>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</si>
  <si>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</si>
  <si>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</si>
  <si>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</si>
  <si>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</si>
  <si>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</si>
  <si>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</si>
  <si>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</si>
  <si>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</si>
  <si>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</si>
  <si>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</si>
  <si>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20180215</t>
  </si>
  <si>
    <t>20180216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</si>
  <si>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</si>
  <si>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</si>
  <si>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</si>
  <si>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</si>
  <si>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</si>
  <si>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</si>
  <si>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</si>
  <si>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</si>
  <si>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</si>
  <si>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</si>
  <si>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</si>
  <si>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</si>
  <si>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</si>
  <si>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</si>
  <si>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</si>
  <si>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</si>
  <si>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</si>
  <si>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</si>
  <si>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</si>
  <si>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</si>
  <si>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</si>
  <si>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</si>
  <si>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</si>
  <si>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</si>
  <si>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</si>
  <si>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</si>
  <si>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</si>
  <si>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</si>
  <si>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</si>
  <si>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</si>
  <si>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</si>
  <si>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</si>
  <si>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</si>
  <si>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</si>
  <si>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</si>
  <si>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</si>
  <si>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</si>
  <si>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</si>
  <si>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</si>
  <si>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</si>
  <si>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</si>
  <si>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</si>
  <si>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</si>
  <si>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</si>
  <si>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</si>
  <si>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</si>
  <si>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</si>
  <si>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</si>
  <si>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</si>
  <si>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</si>
  <si>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</si>
  <si>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</si>
  <si>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</si>
  <si>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</si>
  <si>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</si>
  <si>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</si>
  <si>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</si>
  <si>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</si>
  <si>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</si>
  <si>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</si>
  <si>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</si>
  <si>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</si>
  <si>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</si>
  <si>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</si>
  <si>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</si>
  <si>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</si>
  <si>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</si>
  <si>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</si>
  <si>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</si>
  <si>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</si>
  <si>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</si>
  <si>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</si>
  <si>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</si>
  <si>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</si>
  <si>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</si>
  <si>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</si>
  <si>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</si>
  <si>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</si>
  <si>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</si>
  <si>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</si>
  <si>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</si>
  <si>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</si>
  <si>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</si>
  <si>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</si>
  <si>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</si>
  <si>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</si>
  <si>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</si>
  <si>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</si>
  <si>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</si>
  <si>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</si>
  <si>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</si>
  <si>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</si>
  <si>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</si>
  <si>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</si>
  <si>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</si>
  <si>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</si>
  <si>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</si>
  <si>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</si>
  <si>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</si>
  <si>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</si>
  <si>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</si>
  <si>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</si>
  <si>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</si>
  <si>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</si>
  <si>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</si>
  <si>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</si>
  <si>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</si>
  <si>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</si>
  <si>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</si>
  <si>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</si>
  <si>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</si>
  <si>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</si>
  <si>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</si>
  <si>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</si>
  <si>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</si>
  <si>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</si>
  <si>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</si>
  <si>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</si>
  <si>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</si>
  <si>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</si>
  <si>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</si>
  <si>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</si>
  <si>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</si>
  <si>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</si>
  <si>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</si>
  <si>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</si>
  <si>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</si>
  <si>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</si>
  <si>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</si>
  <si>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</si>
  <si>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</si>
  <si>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</si>
  <si>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</si>
  <si>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</si>
  <si>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</si>
  <si>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</si>
  <si>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</si>
  <si>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</si>
  <si>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</si>
  <si>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</si>
  <si>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</si>
  <si>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</si>
  <si>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</si>
  <si>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</si>
  <si>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</si>
  <si>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</si>
  <si>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</si>
  <si>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</si>
  <si>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</si>
  <si>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</si>
  <si>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</si>
  <si>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</si>
  <si>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</si>
  <si>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</si>
  <si>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</si>
  <si>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20181001</t>
  </si>
  <si>
    <t>20181002</t>
  </si>
  <si>
    <t>20181003</t>
  </si>
  <si>
    <t>20181004</t>
  </si>
  <si>
    <t>20181005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</si>
  <si>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</si>
  <si>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</si>
  <si>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</si>
  <si>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</si>
  <si>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</si>
  <si>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</si>
  <si>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</si>
  <si>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</si>
  <si>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</si>
  <si>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</si>
  <si>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</si>
  <si>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</si>
  <si>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</si>
  <si>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</si>
  <si>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</si>
  <si>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</si>
  <si>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</si>
  <si>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</si>
  <si>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</si>
  <si>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</si>
  <si>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</si>
  <si>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</si>
  <si>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</si>
  <si>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</si>
  <si>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</si>
  <si>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</si>
  <si>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</si>
  <si>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</si>
  <si>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</si>
  <si>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</si>
  <si>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</si>
  <si>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</si>
  <si>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</si>
  <si>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</si>
  <si>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</si>
  <si>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</si>
  <si>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</si>
  <si>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</si>
  <si>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</si>
  <si>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</si>
  <si>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</si>
  <si>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</si>
  <si>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</si>
  <si>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</si>
  <si>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</si>
  <si>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</si>
  <si>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</si>
  <si>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</si>
  <si>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</si>
  <si>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</si>
  <si>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</si>
  <si>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</si>
  <si>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</si>
  <si>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</si>
  <si>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</si>
  <si>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</si>
  <si>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</si>
  <si>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20181231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</si>
  <si>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</si>
  <si>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</si>
  <si>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</si>
  <si>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</si>
  <si>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</si>
  <si>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</si>
  <si>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</si>
  <si>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</si>
  <si>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</si>
  <si>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</si>
  <si>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</si>
  <si>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</si>
  <si>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</si>
  <si>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</si>
  <si>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</si>
  <si>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</si>
  <si>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</si>
  <si>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</si>
  <si>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</si>
  <si>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</si>
  <si>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</si>
  <si>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</si>
  <si>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</si>
  <si>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</si>
  <si>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</si>
  <si>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</si>
  <si>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</si>
  <si>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</si>
  <si>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</si>
  <si>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</si>
  <si>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</si>
  <si>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</si>
  <si>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</si>
  <si>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</si>
  <si>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</si>
  <si>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</si>
  <si>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</si>
  <si>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</si>
  <si>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</si>
  <si>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</si>
  <si>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</si>
  <si>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</si>
  <si>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</si>
  <si>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</si>
  <si>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</si>
  <si>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</si>
  <si>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</si>
  <si>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</si>
  <si>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</si>
  <si>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</si>
  <si>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</si>
  <si>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</si>
  <si>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</si>
  <si>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</si>
  <si>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</si>
  <si>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</si>
  <si>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</si>
  <si>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</si>
  <si>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</si>
  <si>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</si>
  <si>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</si>
  <si>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</si>
  <si>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</si>
  <si>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</si>
  <si>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</si>
  <si>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</si>
  <si>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</si>
  <si>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</si>
  <si>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</si>
  <si>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</si>
  <si>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</si>
  <si>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</si>
  <si>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</si>
  <si>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</si>
  <si>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</si>
  <si>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20190422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</si>
  <si>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</si>
  <si>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</si>
  <si>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</si>
  <si>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</si>
  <si>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</si>
  <si>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</si>
  <si>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</si>
  <si>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</si>
  <si>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</si>
  <si>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</si>
  <si>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</si>
  <si>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</si>
  <si>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</si>
  <si>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</si>
  <si>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</si>
  <si>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</si>
  <si>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</si>
  <si>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</si>
  <si>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</si>
  <si>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</si>
  <si>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</si>
  <si>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</si>
  <si>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</si>
  <si>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</si>
  <si>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</si>
  <si>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</si>
  <si>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</si>
  <si>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</si>
  <si>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</si>
  <si>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</si>
  <si>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</si>
  <si>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</si>
  <si>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</si>
  <si>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</si>
  <si>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</si>
  <si>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</si>
  <si>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</si>
  <si>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</si>
  <si>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</si>
  <si>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</si>
  <si>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</si>
  <si>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</si>
  <si>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</si>
  <si>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</si>
  <si>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</si>
  <si>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</si>
  <si>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</si>
  <si>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</si>
  <si>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</si>
  <si>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</si>
  <si>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</si>
  <si>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</si>
  <si>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</si>
  <si>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</si>
  <si>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</si>
  <si>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</si>
  <si>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</si>
  <si>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</si>
  <si>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</si>
  <si>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</si>
  <si>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</si>
  <si>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</si>
  <si>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</si>
  <si>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</si>
  <si>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</si>
  <si>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</si>
  <si>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</si>
  <si>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</si>
  <si>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</si>
  <si>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</si>
  <si>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</si>
  <si>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</si>
  <si>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</si>
  <si>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</si>
  <si>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</si>
  <si>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</si>
  <si>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</si>
  <si>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</si>
  <si>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</si>
  <si>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</si>
  <si>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</si>
  <si>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</si>
  <si>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</si>
  <si>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</si>
  <si>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</si>
  <si>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</si>
  <si>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</si>
  <si>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</si>
  <si>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</si>
  <si>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</si>
  <si>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</si>
  <si>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</si>
  <si>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</si>
  <si>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</si>
  <si>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</si>
  <si>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</si>
  <si>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</si>
  <si>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</si>
  <si>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</si>
  <si>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</si>
  <si>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</si>
  <si>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</si>
  <si>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</si>
  <si>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</si>
  <si>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</si>
  <si>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</si>
  <si>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</si>
  <si>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</si>
  <si>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</si>
  <si>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</si>
  <si>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</si>
  <si>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</si>
  <si>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</si>
  <si>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</si>
  <si>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20191003</t>
  </si>
  <si>
    <t>20191004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</si>
  <si>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</si>
  <si>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</si>
  <si>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</si>
  <si>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</si>
  <si>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</si>
  <si>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</si>
  <si>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</si>
  <si>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</si>
  <si>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</si>
  <si>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</si>
  <si>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</si>
  <si>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</si>
  <si>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</si>
  <si>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</si>
  <si>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</si>
  <si>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</si>
  <si>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</si>
  <si>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</si>
  <si>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</si>
  <si>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</si>
  <si>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</si>
  <si>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</si>
  <si>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</si>
  <si>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</si>
  <si>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</si>
  <si>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</si>
  <si>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</si>
  <si>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</si>
  <si>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</si>
  <si>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</si>
  <si>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</si>
  <si>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</si>
  <si>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</si>
  <si>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</si>
  <si>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</si>
  <si>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</si>
  <si>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</si>
  <si>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</si>
  <si>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</si>
  <si>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</si>
  <si>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</si>
  <si>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</si>
  <si>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</si>
  <si>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</si>
  <si>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</si>
  <si>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</si>
  <si>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</si>
  <si>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</si>
  <si>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</si>
  <si>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</si>
  <si>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</si>
  <si>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</si>
  <si>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</si>
  <si>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</si>
  <si>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</si>
  <si>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</si>
  <si>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</si>
  <si>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</si>
  <si>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</si>
  <si>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</si>
  <si>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</si>
  <si>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</si>
  <si>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</si>
  <si>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</si>
  <si>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</si>
  <si>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</si>
  <si>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</si>
  <si>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</si>
  <si>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</si>
  <si>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</si>
  <si>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</si>
  <si>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</si>
  <si>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</si>
  <si>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</si>
  <si>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</si>
  <si>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</si>
  <si>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</si>
  <si>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</si>
  <si>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</si>
  <si>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</si>
  <si>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</si>
  <si>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</si>
  <si>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</si>
  <si>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</si>
  <si>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</si>
  <si>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</si>
  <si>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</si>
  <si>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</si>
  <si>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</si>
  <si>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</si>
  <si>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</si>
  <si>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</si>
  <si>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</si>
  <si>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</si>
  <si>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</si>
  <si>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</si>
  <si>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</si>
  <si>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</si>
  <si>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</si>
  <si>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</si>
  <si>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</si>
  <si>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</si>
  <si>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</si>
  <si>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</si>
  <si>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</si>
  <si>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</si>
  <si>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</si>
  <si>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</si>
  <si>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</si>
  <si>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</si>
  <si>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</si>
  <si>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</si>
  <si>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</si>
  <si>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</si>
  <si>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</si>
  <si>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</si>
  <si>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</si>
  <si>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</si>
  <si>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</si>
  <si>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</si>
  <si>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</si>
  <si>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</si>
  <si>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</si>
  <si>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</si>
  <si>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</si>
  <si>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</si>
  <si>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</si>
  <si>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</si>
  <si>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</si>
  <si>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</si>
  <si>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</si>
  <si>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</si>
  <si>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</si>
  <si>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</si>
  <si>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</si>
  <si>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</si>
  <si>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</si>
  <si>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</si>
  <si>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</si>
  <si>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</si>
  <si>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</si>
  <si>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</si>
  <si>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</si>
  <si>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20200501</t>
  </si>
  <si>
    <t>20200504</t>
  </si>
  <si>
    <t>20200505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</si>
  <si>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</si>
  <si>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</si>
  <si>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</si>
  <si>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</si>
  <si>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</si>
  <si>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</si>
  <si>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</si>
  <si>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</si>
  <si>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</si>
  <si>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</si>
  <si>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</si>
  <si>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</si>
  <si>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</si>
  <si>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</si>
  <si>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</si>
  <si>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</si>
  <si>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</si>
  <si>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</si>
  <si>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</si>
  <si>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</si>
  <si>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</si>
  <si>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</si>
  <si>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</si>
  <si>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</si>
  <si>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</si>
  <si>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</si>
  <si>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</si>
  <si>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</si>
  <si>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</si>
  <si>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</si>
  <si>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</si>
  <si>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</si>
  <si>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</si>
  <si>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</si>
  <si>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</si>
  <si>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</si>
  <si>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20200626</t>
  </si>
  <si>
    <t>20200629</t>
  </si>
  <si>
    <t>20200630</t>
  </si>
  <si>
    <t>20200701</t>
  </si>
  <si>
    <t>20200702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</si>
  <si>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</si>
  <si>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</si>
  <si>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</si>
  <si>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</si>
  <si>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</si>
  <si>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</si>
  <si>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</si>
  <si>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</si>
  <si>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</si>
  <si>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</si>
  <si>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</si>
  <si>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</si>
  <si>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</si>
  <si>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</si>
  <si>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</si>
  <si>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</si>
  <si>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</si>
  <si>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</si>
  <si>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</si>
  <si>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</si>
  <si>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</si>
  <si>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</si>
  <si>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</si>
  <si>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</si>
  <si>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</si>
  <si>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</si>
  <si>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</si>
  <si>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</si>
  <si>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</si>
  <si>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</si>
  <si>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</si>
  <si>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</si>
  <si>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</si>
  <si>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</si>
  <si>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</si>
  <si>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</si>
  <si>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</si>
  <si>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</si>
  <si>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</si>
  <si>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</si>
  <si>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</si>
  <si>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</si>
  <si>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</si>
  <si>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</si>
  <si>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</si>
  <si>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</si>
  <si>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</si>
  <si>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</si>
  <si>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</si>
  <si>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</si>
  <si>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</si>
  <si>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</si>
  <si>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</si>
  <si>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</si>
  <si>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</si>
  <si>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</si>
  <si>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</si>
  <si>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</si>
  <si>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</si>
  <si>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</si>
  <si>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</si>
  <si>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</si>
  <si>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20201001</t>
  </si>
  <si>
    <t>20201002</t>
  </si>
  <si>
    <t>20201005</t>
  </si>
  <si>
    <t>20201006</t>
  </si>
  <si>
    <t>20201007</t>
  </si>
  <si>
    <t>20201008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</si>
  <si>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</si>
  <si>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</si>
  <si>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</si>
  <si>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</si>
  <si>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</si>
  <si>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</si>
  <si>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</si>
  <si>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</si>
  <si>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</si>
  <si>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</si>
  <si>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</si>
  <si>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</si>
  <si>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</si>
  <si>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</si>
  <si>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</si>
  <si>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</si>
  <si>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</si>
  <si>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</si>
  <si>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</si>
  <si>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</si>
  <si>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</si>
  <si>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</si>
  <si>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</si>
  <si>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</si>
  <si>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</si>
  <si>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</si>
  <si>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</si>
  <si>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</si>
  <si>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</si>
  <si>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</si>
  <si>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</si>
  <si>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</si>
  <si>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</si>
  <si>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</si>
  <si>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</si>
  <si>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</si>
  <si>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</si>
  <si>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</si>
  <si>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</si>
  <si>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</si>
  <si>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</si>
  <si>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</si>
  <si>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</si>
  <si>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</si>
  <si>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</si>
  <si>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</si>
  <si>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</si>
  <si>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</si>
  <si>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</si>
  <si>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</si>
  <si>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</si>
  <si>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</si>
  <si>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</si>
  <si>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</si>
  <si>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</si>
  <si>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</si>
  <si>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</si>
  <si>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</si>
  <si>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</si>
  <si>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</si>
  <si>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</si>
  <si>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</si>
  <si>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</si>
  <si>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</si>
  <si>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</si>
  <si>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</si>
  <si>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</si>
  <si>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</si>
  <si>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</si>
  <si>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</si>
  <si>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</si>
  <si>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</si>
  <si>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</si>
  <si>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</si>
  <si>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</si>
  <si>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</si>
  <si>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</si>
  <si>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</si>
  <si>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</si>
  <si>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</si>
  <si>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</si>
  <si>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</si>
  <si>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</si>
  <si>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</si>
  <si>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</si>
  <si>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20210211</t>
  </si>
  <si>
    <t>20210212</t>
  </si>
  <si>
    <t>20210216</t>
  </si>
  <si>
    <t>20210217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</si>
  <si>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</si>
  <si>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</si>
  <si>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</si>
  <si>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</si>
  <si>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</si>
  <si>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</si>
  <si>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</si>
  <si>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</si>
  <si>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</si>
  <si>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</si>
  <si>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</si>
  <si>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</si>
  <si>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</si>
  <si>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</si>
  <si>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</si>
  <si>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</si>
  <si>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</si>
  <si>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</si>
  <si>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</si>
  <si>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</si>
  <si>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</si>
  <si>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</si>
  <si>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</si>
  <si>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</si>
  <si>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</si>
  <si>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</si>
  <si>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</si>
  <si>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</si>
  <si>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</si>
  <si>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</si>
  <si>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</si>
  <si>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20210405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</si>
  <si>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</si>
  <si>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</si>
  <si>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</si>
  <si>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</si>
  <si>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</si>
  <si>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</si>
  <si>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</si>
  <si>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</si>
  <si>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</si>
  <si>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</si>
  <si>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</si>
  <si>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</si>
  <si>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</si>
  <si>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</si>
  <si>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</si>
  <si>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</si>
  <si>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</si>
  <si>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</si>
  <si>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</si>
  <si>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20210503</t>
  </si>
  <si>
    <t>20210504</t>
  </si>
  <si>
    <t>20210505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</si>
  <si>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</si>
  <si>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</si>
  <si>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</si>
  <si>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</si>
  <si>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</si>
  <si>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</si>
  <si>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</si>
  <si>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</si>
  <si>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</si>
  <si>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</si>
  <si>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</si>
  <si>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</si>
  <si>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</si>
  <si>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</si>
  <si>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</si>
  <si>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</si>
  <si>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</si>
  <si>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</si>
  <si>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</si>
  <si>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</si>
  <si>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</si>
  <si>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</si>
  <si>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</si>
  <si>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</si>
  <si>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</si>
  <si>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</si>
  <si>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</si>
  <si>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</si>
  <si>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</si>
  <si>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</si>
  <si>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</si>
  <si>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</si>
  <si>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</si>
  <si>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</si>
  <si>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</si>
  <si>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</si>
  <si>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</si>
  <si>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</si>
  <si>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</si>
  <si>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</si>
  <si>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</si>
  <si>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</si>
  <si>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</si>
  <si>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</si>
  <si>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</si>
  <si>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</si>
  <si>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</si>
  <si>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</si>
  <si>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</si>
  <si>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</si>
  <si>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</si>
  <si>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</si>
  <si>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</si>
  <si>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</si>
  <si>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</si>
  <si>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</si>
  <si>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</si>
  <si>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</si>
  <si>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</si>
  <si>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</si>
  <si>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</si>
  <si>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</si>
  <si>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</si>
  <si>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</si>
  <si>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</si>
  <si>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</si>
  <si>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</si>
  <si>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</si>
  <si>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</si>
  <si>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</si>
  <si>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</si>
  <si>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</si>
  <si>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</si>
  <si>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</si>
  <si>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</si>
  <si>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</si>
  <si>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</si>
  <si>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</si>
  <si>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</si>
  <si>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</si>
  <si>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</si>
  <si>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</si>
  <si>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</si>
  <si>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</si>
  <si>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</si>
  <si>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</si>
  <si>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</si>
  <si>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</si>
  <si>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</si>
  <si>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</si>
  <si>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</si>
  <si>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</si>
  <si>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</si>
  <si>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</si>
  <si>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20210920</t>
  </si>
  <si>
    <t>20210921</t>
  </si>
  <si>
    <t>20210922</t>
  </si>
  <si>
    <t>20210923</t>
  </si>
  <si>
    <t>20210924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</si>
  <si>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</si>
  <si>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</si>
  <si>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</si>
  <si>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</si>
  <si>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</si>
  <si>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</si>
  <si>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</si>
  <si>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</si>
  <si>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20211007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</si>
  <si>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</si>
  <si>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</si>
  <si>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</si>
  <si>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</si>
  <si>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</si>
  <si>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</si>
  <si>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</si>
  <si>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</si>
  <si>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</si>
  <si>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</si>
  <si>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</si>
  <si>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</si>
  <si>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</si>
  <si>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</si>
  <si>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</si>
  <si>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</si>
  <si>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</si>
  <si>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</si>
  <si>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</si>
  <si>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</si>
  <si>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</si>
  <si>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</si>
  <si>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</si>
  <si>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</si>
  <si>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</si>
  <si>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</si>
  <si>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</si>
  <si>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</si>
  <si>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</si>
  <si>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</si>
  <si>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</si>
  <si>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</si>
  <si>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</si>
  <si>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</si>
  <si>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</si>
  <si>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</si>
  <si>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</si>
  <si>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</si>
  <si>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</si>
  <si>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</si>
  <si>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</si>
  <si>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</si>
  <si>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</si>
  <si>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</si>
  <si>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</si>
  <si>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</si>
  <si>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</si>
  <si>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</si>
  <si>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</si>
  <si>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</si>
  <si>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</si>
  <si>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</si>
  <si>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</si>
  <si>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</si>
  <si>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20211227</t>
  </si>
  <si>
    <t>20211228</t>
  </si>
  <si>
    <t>20211229</t>
  </si>
  <si>
    <t>20211230</t>
  </si>
  <si>
    <t>20211231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</si>
  <si>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</si>
  <si>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</si>
  <si>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</si>
  <si>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</si>
  <si>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</si>
  <si>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</si>
  <si>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</si>
  <si>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</si>
  <si>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</si>
  <si>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</si>
  <si>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</si>
  <si>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</si>
  <si>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</si>
  <si>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</si>
  <si>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</si>
  <si>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</si>
  <si>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</si>
  <si>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</si>
  <si>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</si>
  <si>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20220201</t>
  </si>
  <si>
    <t>20220202</t>
  </si>
  <si>
    <t>20220203</t>
  </si>
  <si>
    <t>20220204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</si>
  <si>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</si>
  <si>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</si>
  <si>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</si>
  <si>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</si>
  <si>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</si>
  <si>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</si>
  <si>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</si>
  <si>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</si>
  <si>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</si>
  <si>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</si>
  <si>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</si>
  <si>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</si>
  <si>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</si>
  <si>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</si>
  <si>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</si>
  <si>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</si>
  <si>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</si>
  <si>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</si>
  <si>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</si>
  <si>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</si>
  <si>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</si>
  <si>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</si>
  <si>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</si>
  <si>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</si>
  <si>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</si>
  <si>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</si>
  <si>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</si>
  <si>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</si>
  <si>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</si>
  <si>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</si>
  <si>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</si>
  <si>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</si>
  <si>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</si>
  <si>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</si>
  <si>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</si>
  <si>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</si>
  <si>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</si>
  <si>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</si>
  <si>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</si>
  <si>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20220404</t>
  </si>
  <si>
    <t>20220405</t>
  </si>
  <si>
    <t>20220406</t>
  </si>
  <si>
    <t>20220407</t>
  </si>
  <si>
    <t>20220408</t>
  </si>
  <si>
    <t>20220411</t>
  </si>
  <si>
    <t>20220412</t>
  </si>
  <si>
    <t>20220413</t>
  </si>
  <si>
    <t>20220414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</si>
  <si>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</si>
  <si>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</si>
  <si>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</si>
  <si>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</si>
  <si>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</si>
  <si>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</si>
  <si>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</si>
  <si>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</si>
  <si>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</si>
  <si>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</si>
  <si>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</si>
  <si>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</si>
  <si>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</si>
  <si>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</si>
  <si>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</si>
  <si>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</si>
  <si>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</si>
  <si>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</si>
  <si>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</si>
  <si>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</si>
  <si>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</si>
  <si>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</si>
  <si>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</si>
  <si>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</si>
  <si>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</si>
  <si>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</si>
  <si>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</si>
  <si>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</si>
  <si>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</si>
  <si>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</si>
  <si>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20220531</t>
  </si>
  <si>
    <t>20220601</t>
  </si>
  <si>
    <t>20220602</t>
  </si>
  <si>
    <t>20220603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</si>
  <si>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</si>
  <si>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</si>
  <si>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</si>
  <si>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</si>
  <si>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</si>
  <si>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</si>
  <si>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</si>
  <si>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</si>
  <si>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</si>
  <si>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</si>
  <si>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</si>
  <si>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</si>
  <si>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</si>
  <si>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</si>
  <si>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</si>
  <si>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</si>
  <si>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</si>
  <si>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</si>
  <si>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</si>
  <si>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</si>
  <si>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</si>
  <si>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</si>
  <si>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</si>
  <si>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</si>
  <si>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</si>
  <si>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</si>
  <si>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</si>
  <si>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</si>
  <si>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</si>
  <si>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</si>
  <si>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</si>
  <si>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</si>
  <si>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</si>
  <si>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</si>
  <si>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</si>
  <si>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</si>
  <si>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</si>
  <si>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</si>
  <si>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</si>
  <si>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</si>
  <si>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</si>
  <si>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</si>
  <si>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</si>
  <si>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</si>
  <si>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</si>
  <si>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</si>
  <si>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</si>
  <si>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</si>
  <si>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</si>
  <si>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</si>
  <si>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</si>
  <si>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</si>
  <si>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</si>
  <si>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</si>
  <si>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</si>
  <si>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</si>
  <si>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</si>
  <si>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</si>
  <si>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</si>
  <si>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</si>
  <si>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</si>
  <si>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</si>
  <si>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</si>
  <si>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</si>
  <si>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</si>
  <si>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</si>
  <si>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</si>
  <si>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</si>
  <si>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</si>
  <si>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</si>
  <si>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</si>
  <si>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</si>
  <si>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</si>
  <si>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</si>
  <si>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</si>
  <si>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</si>
  <si>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</si>
  <si>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</si>
  <si>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</si>
  <si>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</si>
  <si>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</si>
  <si>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</si>
  <si>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</si>
  <si>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</si>
  <si>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</si>
  <si>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</si>
  <si>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</si>
  <si>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</si>
  <si>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</si>
  <si>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</si>
  <si>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</si>
  <si>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</si>
  <si>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</si>
  <si>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</si>
  <si>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</si>
  <si>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</si>
  <si>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</si>
  <si>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</si>
  <si>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</si>
  <si>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</si>
  <si>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</si>
  <si>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</si>
  <si>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</si>
  <si>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</si>
  <si>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</si>
  <si>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</si>
  <si>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</si>
  <si>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</si>
  <si>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</si>
  <si>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</si>
  <si>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</si>
  <si>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</si>
  <si>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</si>
  <si>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</si>
  <si>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</si>
  <si>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</si>
  <si>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</si>
  <si>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</si>
  <si>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</si>
  <si>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</si>
  <si>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</si>
  <si>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</si>
  <si>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</si>
  <si>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</si>
  <si>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</si>
  <si>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</si>
  <si>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</si>
  <si>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</si>
  <si>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</si>
  <si>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</si>
  <si>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</si>
  <si>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</si>
  <si>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</si>
  <si>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</si>
  <si>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</si>
  <si>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</si>
  <si>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</si>
  <si>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</si>
  <si>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</si>
  <si>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</si>
  <si>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</si>
  <si>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</si>
  <si>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</si>
  <si>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</si>
  <si>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</si>
  <si>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</si>
  <si>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</si>
  <si>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</si>
  <si>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</si>
  <si>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</si>
  <si>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</si>
  <si>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</si>
  <si>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</si>
  <si>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</si>
  <si>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</si>
  <si>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</si>
  <si>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</si>
  <si>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</si>
  <si>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</si>
  <si>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</si>
  <si>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</si>
  <si>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</si>
  <si>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20230127</t>
  </si>
  <si>
    <t>20230130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</si>
  <si>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</si>
  <si>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</si>
  <si>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</si>
  <si>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</si>
  <si>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</si>
  <si>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</si>
  <si>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</si>
  <si>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</si>
  <si>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</si>
  <si>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</si>
  <si>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</si>
  <si>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</si>
  <si>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</si>
  <si>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</si>
  <si>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</si>
  <si>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</si>
  <si>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</si>
  <si>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</si>
  <si>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</si>
  <si>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</si>
  <si>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</si>
  <si>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</si>
  <si>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</si>
  <si>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</si>
  <si>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</si>
  <si>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</si>
  <si>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</si>
  <si>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</si>
  <si>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</si>
  <si>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</si>
  <si>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</si>
  <si>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</si>
  <si>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</si>
  <si>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</si>
  <si>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</si>
  <si>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</si>
  <si>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</si>
  <si>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</si>
  <si>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</si>
  <si>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</si>
  <si>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</si>
  <si>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</si>
  <si>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</si>
  <si>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</si>
  <si>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</si>
  <si>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</si>
  <si>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</si>
  <si>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</si>
  <si>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</si>
  <si>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</si>
  <si>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</si>
  <si>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</si>
  <si>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</si>
  <si>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</si>
  <si>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</si>
  <si>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</si>
  <si>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</si>
  <si>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</si>
  <si>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</si>
  <si>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</si>
  <si>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</si>
  <si>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20230501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</si>
  <si>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</si>
  <si>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</si>
  <si>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</si>
  <si>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</si>
  <si>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</si>
  <si>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</si>
  <si>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</si>
  <si>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</si>
  <si>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</si>
  <si>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</si>
  <si>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</si>
  <si>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</si>
  <si>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</si>
  <si>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</si>
  <si>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</si>
  <si>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</si>
  <si>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</si>
  <si>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</si>
  <si>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</si>
  <si>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</si>
  <si>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</si>
  <si>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</si>
  <si>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</si>
  <si>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</si>
  <si>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</si>
  <si>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</si>
  <si>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</si>
  <si>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</si>
  <si>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</si>
  <si>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</si>
  <si>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</si>
  <si>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</si>
  <si>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</si>
  <si>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</si>
  <si>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</si>
  <si>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</si>
  <si>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</si>
  <si>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</si>
  <si>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</si>
  <si>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</si>
  <si>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</si>
  <si>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</si>
  <si>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</si>
  <si>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</si>
  <si>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</si>
  <si>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</si>
  <si>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</si>
  <si>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</si>
  <si>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</si>
  <si>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</si>
  <si>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</si>
  <si>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</si>
  <si>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</si>
  <si>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</si>
  <si>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</si>
  <si>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</si>
  <si>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</si>
  <si>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</si>
  <si>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</si>
  <si>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</si>
  <si>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</si>
  <si>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</si>
  <si>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</si>
  <si>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</si>
  <si>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</si>
  <si>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</si>
  <si>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</si>
  <si>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</si>
  <si>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</si>
  <si>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</si>
  <si>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</si>
  <si>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</si>
  <si>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</si>
  <si>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</si>
  <si>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</si>
  <si>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</si>
  <si>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</si>
  <si>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</si>
  <si>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</si>
  <si>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</si>
  <si>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</si>
  <si>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</si>
  <si>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</si>
  <si>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</si>
  <si>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</si>
  <si>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</si>
  <si>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</si>
  <si>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</si>
  <si>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</si>
  <si>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</si>
  <si>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</si>
  <si>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</si>
  <si>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</si>
  <si>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</si>
  <si>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</si>
  <si>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</si>
  <si>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</si>
  <si>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</si>
  <si>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</si>
  <si>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</si>
  <si>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</si>
  <si>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</si>
  <si>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</si>
  <si>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</si>
  <si>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20230929</t>
  </si>
  <si>
    <t>20231002</t>
  </si>
  <si>
    <t>20231003</t>
  </si>
  <si>
    <t>20231004</t>
  </si>
  <si>
    <t>20231005</t>
  </si>
  <si>
    <t>20231006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</si>
  <si>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</si>
  <si>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</si>
  <si>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</si>
  <si>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</si>
  <si>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</si>
  <si>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</si>
  <si>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</si>
  <si>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</si>
  <si>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</si>
  <si>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</si>
  <si>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</si>
  <si>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</si>
  <si>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</si>
  <si>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</si>
  <si>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</si>
  <si>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</si>
  <si>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</si>
  <si>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</si>
  <si>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</si>
  <si>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</si>
  <si>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</si>
  <si>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</si>
  <si>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</si>
  <si>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</si>
  <si>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</si>
  <si>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</si>
  <si>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</si>
  <si>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</si>
  <si>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</si>
  <si>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</si>
  <si>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</si>
  <si>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</si>
  <si>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</si>
  <si>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</si>
  <si>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</si>
  <si>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</si>
  <si>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</si>
  <si>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</si>
  <si>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</si>
  <si>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</si>
  <si>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</si>
  <si>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</si>
  <si>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</si>
  <si>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</si>
  <si>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</si>
  <si>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</si>
  <si>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</si>
  <si>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</si>
  <si>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</si>
  <si>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</si>
  <si>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</si>
  <si>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</si>
  <si>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</si>
  <si>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</si>
  <si>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</si>
  <si>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</si>
  <si>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</si>
  <si>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</si>
  <si>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</si>
  <si>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</si>
  <si>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</si>
  <si>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</si>
  <si>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</si>
  <si>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</si>
  <si>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</si>
  <si>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</si>
  <si>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</si>
  <si>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</si>
  <si>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</si>
  <si>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</si>
  <si>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</si>
  <si>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</si>
  <si>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</si>
  <si>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</si>
  <si>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</si>
  <si>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</si>
  <si>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</si>
  <si>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</si>
  <si>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20240201</t>
  </si>
  <si>
    <t>20240202</t>
  </si>
  <si>
    <t>20240205</t>
  </si>
  <si>
    <t>20240206</t>
  </si>
  <si>
    <t>20240207</t>
  </si>
  <si>
    <t>20240208</t>
  </si>
  <si>
    <t>20240209</t>
  </si>
  <si>
    <t>20240212</t>
  </si>
  <si>
    <t>20240213</t>
  </si>
  <si>
    <t>20240214</t>
  </si>
  <si>
    <t>20240215</t>
  </si>
  <si>
    <t>20240216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</si>
  <si>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</si>
  <si>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</si>
  <si>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</si>
  <si>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</si>
  <si>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</si>
  <si>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</si>
  <si>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</si>
  <si>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</si>
  <si>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</si>
  <si>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</si>
  <si>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</si>
  <si>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</si>
  <si>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</si>
  <si>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</si>
  <si>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</si>
  <si>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</si>
  <si>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</si>
  <si>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</si>
  <si>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</si>
  <si>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</si>
  <si>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</si>
  <si>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</si>
  <si>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</si>
  <si>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</si>
  <si>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</si>
  <si>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</si>
  <si>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</si>
  <si>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</si>
  <si>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20240401</t>
  </si>
  <si>
    <t>20240402</t>
  </si>
  <si>
    <t>20240403</t>
  </si>
  <si>
    <t>20240404</t>
  </si>
  <si>
    <t>20240405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</si>
  <si>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</si>
  <si>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</si>
  <si>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</si>
  <si>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</si>
  <si>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</si>
  <si>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</si>
  <si>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</si>
  <si>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</si>
  <si>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</si>
  <si>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</si>
  <si>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</si>
  <si>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</si>
  <si>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</si>
  <si>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</si>
  <si>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</si>
  <si>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</si>
  <si>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</si>
  <si>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20240501</t>
  </si>
  <si>
    <t>20240502</t>
  </si>
  <si>
    <t>20240503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</si>
  <si>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</si>
  <si>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</si>
  <si>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</si>
  <si>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</si>
  <si>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</si>
  <si>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</si>
  <si>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</si>
  <si>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</si>
  <si>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</si>
  <si>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</si>
  <si>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</si>
  <si>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</si>
  <si>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</si>
  <si>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</si>
  <si>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</si>
  <si>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</si>
  <si>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</si>
  <si>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</si>
  <si>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</si>
  <si>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</si>
  <si>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</si>
  <si>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</si>
  <si>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</si>
  <si>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</si>
  <si>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20240610</t>
  </si>
  <si>
    <t>20240611</t>
  </si>
  <si>
    <t>20240612</t>
  </si>
  <si>
    <t>20240613</t>
  </si>
  <si>
    <t>20240614</t>
  </si>
  <si>
    <t>20240617</t>
  </si>
  <si>
    <t>20240618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</si>
  <si>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</si>
  <si>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</si>
  <si>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</si>
  <si>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</si>
  <si>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</si>
  <si>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</si>
  <si>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</si>
  <si>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</si>
  <si>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</si>
  <si>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</si>
  <si>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</si>
  <si>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</si>
  <si>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</si>
  <si>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</si>
  <si>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</si>
  <si>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</si>
  <si>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</si>
  <si>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</si>
  <si>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</si>
  <si>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</si>
  <si>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</si>
  <si>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</si>
  <si>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</si>
  <si>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</si>
  <si>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</si>
  <si>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</si>
  <si>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</si>
  <si>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</si>
  <si>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</si>
  <si>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</si>
  <si>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</si>
  <si>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</si>
  <si>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</si>
  <si>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</si>
  <si>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</si>
  <si>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</si>
  <si>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</si>
  <si>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</si>
  <si>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</si>
  <si>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</si>
  <si>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</si>
  <si>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</si>
  <si>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</si>
  <si>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</si>
  <si>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</si>
  <si>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</si>
  <si>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</si>
  <si>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</si>
  <si>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</si>
  <si>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</si>
  <si>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</si>
  <si>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</si>
  <si>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</si>
  <si>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</si>
  <si>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</si>
  <si>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</si>
  <si>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</si>
  <si>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</si>
  <si>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</si>
  <si>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</si>
  <si>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20240916</t>
  </si>
  <si>
    <t>20240917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</si>
  <si>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</si>
  <si>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</si>
  <si>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</si>
  <si>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</si>
  <si>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</si>
  <si>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</si>
  <si>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</si>
  <si>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</si>
  <si>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</si>
  <si>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20241001</t>
  </si>
  <si>
    <t>20241002</t>
  </si>
  <si>
    <t>20241003</t>
  </si>
  <si>
    <t>20241004</t>
  </si>
  <si>
    <t>20241007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</si>
  <si>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</si>
  <si>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</si>
  <si>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</si>
  <si>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</si>
  <si>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</si>
  <si>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</si>
  <si>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</si>
  <si>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</si>
  <si>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</si>
  <si>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</si>
  <si>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</si>
  <si>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</si>
  <si>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</si>
  <si>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</si>
  <si>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</si>
  <si>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</si>
  <si>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</si>
  <si>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</si>
  <si>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</si>
  <si>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</si>
  <si>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</si>
  <si>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</si>
  <si>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</si>
  <si>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</si>
  <si>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</si>
  <si>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</si>
  <si>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</si>
  <si>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</si>
  <si>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</si>
  <si>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</si>
  <si>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</si>
  <si>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</si>
  <si>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</si>
  <si>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</si>
  <si>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</si>
  <si>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</si>
  <si>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</si>
  <si>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</si>
  <si>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</si>
  <si>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</si>
  <si>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</si>
  <si>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</si>
  <si>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</si>
  <si>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</si>
  <si>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</si>
  <si>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</si>
  <si>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</si>
  <si>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</si>
  <si>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</si>
  <si>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</si>
  <si>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</si>
  <si>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</si>
  <si>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</si>
  <si>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</si>
  <si>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</si>
  <si>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</si>
  <si>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</si>
  <si>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</si>
  <si>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</si>
  <si>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</si>
  <si>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</si>
  <si>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</si>
  <si>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</si>
  <si>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</si>
  <si>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20250110</t>
  </si>
  <si>
    <t>20250113</t>
  </si>
  <si>
    <t>20250114</t>
  </si>
  <si>
    <t>20250115</t>
  </si>
  <si>
    <t>20250116</t>
  </si>
  <si>
    <t>20250117</t>
  </si>
  <si>
    <t>20250121</t>
  </si>
  <si>
    <t>20250122</t>
  </si>
  <si>
    <t>20250123</t>
  </si>
  <si>
    <t>20250124</t>
  </si>
  <si>
    <t>20250127</t>
  </si>
  <si>
    <t>20250128</t>
  </si>
  <si>
    <t>20250129</t>
  </si>
  <si>
    <t>20250130</t>
  </si>
  <si>
    <t>20250203</t>
  </si>
  <si>
    <t>20250204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</si>
  <si>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</si>
  <si>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</si>
  <si>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</si>
  <si>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</si>
  <si>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</si>
  <si>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</si>
  <si>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</si>
  <si>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</si>
  <si>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</si>
  <si>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</si>
  <si>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</si>
  <si>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</si>
  <si>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</si>
  <si>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</si>
  <si>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</si>
  <si>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</si>
  <si>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</si>
  <si>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</si>
  <si>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</si>
  <si>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</si>
  <si>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</si>
  <si>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</si>
  <si>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</si>
  <si>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</si>
  <si>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</si>
  <si>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</si>
  <si>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</si>
  <si>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</si>
  <si>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</si>
  <si>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</si>
  <si>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</si>
  <si>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</si>
  <si>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</si>
  <si>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</si>
  <si>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</si>
  <si>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</si>
  <si>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</si>
  <si>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</si>
  <si>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</si>
  <si>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</si>
  <si>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</si>
  <si>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20250404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</si>
  <si>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</si>
  <si>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</si>
  <si>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</si>
  <si>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</si>
  <si>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</si>
  <si>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</si>
  <si>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</si>
  <si>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</si>
  <si>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</si>
  <si>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</si>
  <si>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</si>
  <si>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</si>
  <si>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</si>
  <si>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</si>
  <si>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</si>
  <si>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</si>
  <si>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</si>
  <si>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20250501</t>
  </si>
  <si>
    <t>20250502</t>
  </si>
  <si>
    <t>20250505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</si>
  <si>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</si>
  <si>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</si>
  <si>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</si>
  <si>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</si>
  <si>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</si>
  <si>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</si>
  <si>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</si>
  <si>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</si>
  <si>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</si>
  <si>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</si>
  <si>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</si>
  <si>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</si>
  <si>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</si>
  <si>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</si>
  <si>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20250527</t>
  </si>
  <si>
    <t>20250528</t>
  </si>
  <si>
    <t>20250529</t>
  </si>
  <si>
    <t>20250530</t>
  </si>
  <si>
    <t>20250602</t>
  </si>
  <si>
    <t>20250603</t>
  </si>
  <si>
    <t>20250604</t>
  </si>
  <si>
    <t>20250605</t>
  </si>
  <si>
    <t>20250606</t>
  </si>
  <si>
    <t>20250609</t>
  </si>
  <si>
    <t>20250610</t>
  </si>
  <si>
    <t>20250611</t>
  </si>
  <si>
    <t>20250612</t>
  </si>
  <si>
    <t>20250613</t>
  </si>
  <si>
    <t>20250616</t>
  </si>
  <si>
    <t>20250617</t>
  </si>
  <si>
    <t>20250618</t>
  </si>
  <si>
    <t>20250620</t>
  </si>
  <si>
    <t>20250623</t>
  </si>
  <si>
    <t>20250624</t>
  </si>
  <si>
    <t>20250625</t>
  </si>
  <si>
    <t>20250626</t>
  </si>
  <si>
    <t>20250627</t>
  </si>
  <si>
    <t>20250630</t>
  </si>
  <si>
    <t>20250701</t>
  </si>
  <si>
    <t>20250702</t>
  </si>
  <si>
    <t>20250703</t>
  </si>
  <si>
    <t>20250707</t>
  </si>
  <si>
    <t>20250708</t>
  </si>
  <si>
    <t>20250709</t>
  </si>
  <si>
    <t>20250710</t>
  </si>
  <si>
    <t>20250711</t>
  </si>
  <si>
    <t>20250714</t>
  </si>
  <si>
    <t>20250715</t>
  </si>
  <si>
    <t>Dividends</t>
  </si>
  <si>
    <t>Volume</t>
  </si>
  <si>
    <t>Shares</t>
  </si>
  <si>
    <t>Close</t>
  </si>
  <si>
    <t>Low</t>
  </si>
  <si>
    <t>High</t>
  </si>
  <si>
    <t>Open</t>
  </si>
  <si>
    <t>eps</t>
  </si>
  <si>
    <t>pe_ratio</t>
  </si>
  <si>
    <t>volatility</t>
  </si>
  <si>
    <t>prev_year_avg_close</t>
  </si>
  <si>
    <t>Fiscal Year</t>
  </si>
  <si>
    <t>Ordinary Shares Number</t>
  </si>
  <si>
    <t>Share Issued</t>
  </si>
  <si>
    <t>Net Debt</t>
  </si>
  <si>
    <t>Total Debt</t>
  </si>
  <si>
    <t>Invested Capital</t>
  </si>
  <si>
    <t>Working Capital</t>
  </si>
  <si>
    <t>Net Tangible Assets</t>
  </si>
  <si>
    <t>Capital Lease Obligations</t>
  </si>
  <si>
    <t>Total Capitalization</t>
  </si>
  <si>
    <t>Stockholders Equity</t>
  </si>
  <si>
    <t>Gains Losses Not Affecting Retained Earnings</t>
  </si>
  <si>
    <t>Other Equity Adjustments</t>
  </si>
  <si>
    <t>Capital Stock</t>
  </si>
  <si>
    <t>Common Stock</t>
  </si>
  <si>
    <t>Derivative Product Liabilities</t>
  </si>
  <si>
    <t>Employee Benefits</t>
  </si>
  <si>
    <t>Non Current Pension And Other Postretirement Benefit Plans</t>
  </si>
  <si>
    <t>Tradeand Other Payables Non Current</t>
  </si>
  <si>
    <t>Non Current Deferred Liabilities</t>
  </si>
  <si>
    <t>Non Current Deferred Revenue</t>
  </si>
  <si>
    <t>Long Term Debt And Capital Lease Obligation</t>
  </si>
  <si>
    <t>Long Term Capital Lease Obligation</t>
  </si>
  <si>
    <t>Current Liabilities</t>
  </si>
  <si>
    <t>Current Deferred Liabilities</t>
  </si>
  <si>
    <t>Current Deferred Revenue</t>
  </si>
  <si>
    <t>Current Debt And Capital Lease Obligation</t>
  </si>
  <si>
    <t>Current Capital Lease Obligation</t>
  </si>
  <si>
    <t>Other Current Borrowings</t>
  </si>
  <si>
    <t>Pensionand Other Post Retirement Benefit Plans Current</t>
  </si>
  <si>
    <t>Payables And Accrued Expenses</t>
  </si>
  <si>
    <t>Current Accrued Expenses</t>
  </si>
  <si>
    <t>Interest Payable</t>
  </si>
  <si>
    <t>Payables</t>
  </si>
  <si>
    <t>Dividends Payable</t>
  </si>
  <si>
    <t>Total Tax Payable</t>
  </si>
  <si>
    <t>Income Tax Payable</t>
  </si>
  <si>
    <t>Defined Pension Benefit</t>
  </si>
  <si>
    <t>Goodwill And Other Intangible Assets</t>
  </si>
  <si>
    <t>Other Intangible Assets</t>
  </si>
  <si>
    <t>Accumulated Depreciation</t>
  </si>
  <si>
    <t>Gross PPE</t>
  </si>
  <si>
    <t>Construction In Progress</t>
  </si>
  <si>
    <t>Other Properties</t>
  </si>
  <si>
    <t>Machinery Furniture Equipment</t>
  </si>
  <si>
    <t>Buildings And Improvements</t>
  </si>
  <si>
    <t>Land And Improvements</t>
  </si>
  <si>
    <t>Properties</t>
  </si>
  <si>
    <t>Current Assets</t>
  </si>
  <si>
    <t>Inventories Adjustments Allowances</t>
  </si>
  <si>
    <t>Other Inventories</t>
  </si>
  <si>
    <t>Receivables</t>
  </si>
  <si>
    <t>Other Receivables</t>
  </si>
  <si>
    <t>Cash Cash Equivalents And Short Term Investments</t>
  </si>
  <si>
    <t>Other Short Term Investments</t>
  </si>
  <si>
    <t>Cash And Cash Equivalents</t>
  </si>
  <si>
    <t>Cash Equivalents</t>
  </si>
  <si>
    <t>Cash Financial</t>
  </si>
  <si>
    <t>1/31/2025</t>
  </si>
  <si>
    <t>1/31/2024</t>
  </si>
  <si>
    <t>1/31/2023</t>
  </si>
  <si>
    <t>1/31/2022</t>
  </si>
  <si>
    <t>Free Cash Flow</t>
  </si>
  <si>
    <t>Interest Paid Supplemental Data</t>
  </si>
  <si>
    <t>Income Tax Paid Supplemental Data</t>
  </si>
  <si>
    <t>Net Other Financing Charges</t>
  </si>
  <si>
    <t>Net Long Term Debt Issuance</t>
  </si>
  <si>
    <t>Cash From Discontinued Operating Activities</t>
  </si>
  <si>
    <t>Operating Gains Losses</t>
  </si>
  <si>
    <t>Gain Loss On Sale Of Business</t>
  </si>
  <si>
    <t>date_id</t>
  </si>
  <si>
    <t>date</t>
  </si>
  <si>
    <t>year</t>
  </si>
  <si>
    <t>quarter</t>
  </si>
  <si>
    <t>month</t>
  </si>
  <si>
    <t>month_name</t>
  </si>
  <si>
    <t>day</t>
  </si>
  <si>
    <t>day_of_week</t>
  </si>
  <si>
    <t>day_name</t>
  </si>
  <si>
    <t>is_weekend</t>
  </si>
  <si>
    <t>is_month_start</t>
  </si>
  <si>
    <t>is_month_end</t>
  </si>
  <si>
    <t>is_quarter_start</t>
  </si>
  <si>
    <t>is_quarter_end</t>
  </si>
  <si>
    <t>is_year_start</t>
  </si>
  <si>
    <t>is_year_end</t>
  </si>
  <si>
    <t>fiscal_quarter</t>
  </si>
  <si>
    <t>fiscal_month</t>
  </si>
  <si>
    <t>January</t>
  </si>
  <si>
    <t>Monday</t>
  </si>
  <si>
    <t>Tuesday</t>
  </si>
  <si>
    <t>Wednesday</t>
  </si>
  <si>
    <t>Friday</t>
  </si>
  <si>
    <t>Tax Effect Of Unusual Items</t>
  </si>
  <si>
    <t>Tax Rate For Calcs</t>
  </si>
  <si>
    <t>Normalized EBITDA</t>
  </si>
  <si>
    <t>Net Income From Continuing Operation Net Minority Interest</t>
  </si>
  <si>
    <t>Reconciled Depreciation</t>
  </si>
  <si>
    <t>Reconciled Cost Of Revenue</t>
  </si>
  <si>
    <t>Net Interest Income</t>
  </si>
  <si>
    <t>Interest Expense</t>
  </si>
  <si>
    <t>Normalized Income</t>
  </si>
  <si>
    <t>Net Income From Continuing And Discontinued Operation</t>
  </si>
  <si>
    <t>Total Expenses</t>
  </si>
  <si>
    <t>Total Operating Income As Reported</t>
  </si>
  <si>
    <t>Diluted Average Shares</t>
  </si>
  <si>
    <t>Basic Average Shares</t>
  </si>
  <si>
    <t>Diluted EPS</t>
  </si>
  <si>
    <t>Basic EPS</t>
  </si>
  <si>
    <t>Diluted NI Availto Com Stockholders</t>
  </si>
  <si>
    <t>Net Income Common Stockholders</t>
  </si>
  <si>
    <t>Net Income</t>
  </si>
  <si>
    <t>Net Income Including Noncontrolling Interests</t>
  </si>
  <si>
    <t>Net Income Discontinuous Operations</t>
  </si>
  <si>
    <t>Net Income Continuous Operations</t>
  </si>
  <si>
    <t>Tax Provision</t>
  </si>
  <si>
    <t>Pretax Income</t>
  </si>
  <si>
    <t>Other Income Expense</t>
  </si>
  <si>
    <t>Other Non Operating Income Expenses</t>
  </si>
  <si>
    <t>Net Non Operating Interest Income Expense</t>
  </si>
  <si>
    <t>Interest Expense Non Operating</t>
  </si>
  <si>
    <t>Operating Income</t>
  </si>
  <si>
    <t>Operating Expense</t>
  </si>
  <si>
    <t>Depreciation Amortization Depletion Income Statement</t>
  </si>
  <si>
    <t>Depreciation And Amortization In Income Statement</t>
  </si>
  <si>
    <t>Selling General And Administration</t>
  </si>
  <si>
    <t>Gross Profit</t>
  </si>
  <si>
    <t>Cost Of Revenue</t>
  </si>
  <si>
    <t>Total Revenue</t>
  </si>
  <si>
    <t>Operating Revenue</t>
  </si>
  <si>
    <t>Date</t>
  </si>
  <si>
    <t>2015-07-16 00:00:00-04:00</t>
  </si>
  <si>
    <t>20150715</t>
  </si>
  <si>
    <t>2015-07-17 00:00:00-04:00</t>
  </si>
  <si>
    <t>2015-07-20 00:00:00-04:00</t>
  </si>
  <si>
    <t>20150719</t>
  </si>
  <si>
    <t>2015-07-21 00:00:00-04:00</t>
  </si>
  <si>
    <t>2015-07-22 00:00:00-04:00</t>
  </si>
  <si>
    <t>2015-07-23 00:00:00-04:00</t>
  </si>
  <si>
    <t>2015-07-24 00:00:00-04:00</t>
  </si>
  <si>
    <t>2015-07-27 00:00:00-04:00</t>
  </si>
  <si>
    <t>20150726</t>
  </si>
  <si>
    <t>2015-07-28 00:00:00-04:00</t>
  </si>
  <si>
    <t>2015-07-29 00:00:00-04:00</t>
  </si>
  <si>
    <t>2015-07-30 00:00:00-04:00</t>
  </si>
  <si>
    <t>2015-07-31 00:00:00-04:00</t>
  </si>
  <si>
    <t>2015-08-03 00:00:00-04:00</t>
  </si>
  <si>
    <t>20150802</t>
  </si>
  <si>
    <t>2015-08-04 00:00:00-04:00</t>
  </si>
  <si>
    <t>2015-08-05 00:00:00-04:00</t>
  </si>
  <si>
    <t>2015-08-06 00:00:00-04:00</t>
  </si>
  <si>
    <t>2015-08-07 00:00:00-04:00</t>
  </si>
  <si>
    <t>2015-08-10 00:00:00-04:00</t>
  </si>
  <si>
    <t>20150809</t>
  </si>
  <si>
    <t>2015-08-11 00:00:00-04:00</t>
  </si>
  <si>
    <t>2015-08-12 00:00:00-04:00</t>
  </si>
  <si>
    <t>2015-08-13 00:00:00-04:00</t>
  </si>
  <si>
    <t>2015-08-14 00:00:00-04:00</t>
  </si>
  <si>
    <t>2015-08-18 00:00:00-04:00</t>
  </si>
  <si>
    <t>2015-08-19 00:00:00-04:00</t>
  </si>
  <si>
    <t>2015-08-20 00:00:00-04:00</t>
  </si>
  <si>
    <t>2015-08-21 00:00:00-04:00</t>
  </si>
  <si>
    <t>2015-08-24 00:00:00-04:00</t>
  </si>
  <si>
    <t>20150823</t>
  </si>
  <si>
    <t>2015-08-25 00:00:00-04:00</t>
  </si>
  <si>
    <t>2015-08-26 00:00:00-04:00</t>
  </si>
  <si>
    <t>2015-08-27 00:00:00-04:00</t>
  </si>
  <si>
    <t>2015-08-28 00:00:00-04:00</t>
  </si>
  <si>
    <t>2015-08-31 00:00:00-04:00</t>
  </si>
  <si>
    <t>20150830</t>
  </si>
  <si>
    <t>2015-09-01 00:00:00-04:00</t>
  </si>
  <si>
    <t>2015-09-02 00:00:00-04:00</t>
  </si>
  <si>
    <t>2015-09-03 00:00:00-04:00</t>
  </si>
  <si>
    <t>2015-09-04 00:00:00-04:00</t>
  </si>
  <si>
    <t>2015-09-08 00:00:00-04:00</t>
  </si>
  <si>
    <t>20150907</t>
  </si>
  <si>
    <t>2015-09-09 00:00:00-04:00</t>
  </si>
  <si>
    <t>2015-09-10 00:00:00-04:00</t>
  </si>
  <si>
    <t>2015-09-11 00:00:00-04:00</t>
  </si>
  <si>
    <t>2015-09-14 00:00:00-04:00</t>
  </si>
  <si>
    <t>20150913</t>
  </si>
  <si>
    <t>2015-09-15 00:00:00-04:00</t>
  </si>
  <si>
    <t>2015-09-16 00:00:00-04:00</t>
  </si>
  <si>
    <t>2015-09-17 00:00:00-04:00</t>
  </si>
  <si>
    <t>2015-09-18 00:00:00-04:00</t>
  </si>
  <si>
    <t>2015-09-21 00:00:00-04:00</t>
  </si>
  <si>
    <t>20150920</t>
  </si>
  <si>
    <t>2015-09-22 00:00:00-04:00</t>
  </si>
  <si>
    <t>2015-09-23 00:00:00-04:00</t>
  </si>
  <si>
    <t>2015-09-24 00:00:00-04:00</t>
  </si>
  <si>
    <t>2015-09-25 00:00:00-04:00</t>
  </si>
  <si>
    <t>2015-09-28 00:00:00-04:00</t>
  </si>
  <si>
    <t>20150927</t>
  </si>
  <si>
    <t>2015-09-29 00:00:00-04:00</t>
  </si>
  <si>
    <t>2015-09-30 00:00:00-04:00</t>
  </si>
  <si>
    <t>2015-10-01 00:00:00-04:00</t>
  </si>
  <si>
    <t>2015-10-02 00:00:00-04:00</t>
  </si>
  <si>
    <t>2015-10-05 00:00:00-04:00</t>
  </si>
  <si>
    <t>20151004</t>
  </si>
  <si>
    <t>2015-10-06 00:00:00-04:00</t>
  </si>
  <si>
    <t>2015-10-07 00:00:00-04:00</t>
  </si>
  <si>
    <t>2015-10-08 00:00:00-04:00</t>
  </si>
  <si>
    <t>2015-10-09 00:00:00-04:00</t>
  </si>
  <si>
    <t>2015-10-12 00:00:00-04:00</t>
  </si>
  <si>
    <t>20151011</t>
  </si>
  <si>
    <t>2015-10-13 00:00:00-04:00</t>
  </si>
  <si>
    <t>2015-10-14 00:00:00-04:00</t>
  </si>
  <si>
    <t>2015-10-15 00:00:00-04:00</t>
  </si>
  <si>
    <t>2015-10-16 00:00:00-04:00</t>
  </si>
  <si>
    <t>2015-10-19 00:00:00-04:00</t>
  </si>
  <si>
    <t>20151018</t>
  </si>
  <si>
    <t>2015-10-20 00:00:00-04:00</t>
  </si>
  <si>
    <t>2015-10-21 00:00:00-04:00</t>
  </si>
  <si>
    <t>2015-10-22 00:00:00-04:00</t>
  </si>
  <si>
    <t>2015-10-23 00:00:00-04:00</t>
  </si>
  <si>
    <t>2015-10-26 00:00:00-04:00</t>
  </si>
  <si>
    <t>20151025</t>
  </si>
  <si>
    <t>2015-10-27 00:00:00-04:00</t>
  </si>
  <si>
    <t>2015-10-28 00:00:00-04:00</t>
  </si>
  <si>
    <t>2015-10-29 00:00:00-04:00</t>
  </si>
  <si>
    <t>2015-10-30 00:00:00-04:00</t>
  </si>
  <si>
    <t>2015-11-02 00:00:00-05:00</t>
  </si>
  <si>
    <t>20151101</t>
  </si>
  <si>
    <t>2015-11-03 00:00:00-05:00</t>
  </si>
  <si>
    <t>2015-11-04 00:00:00-05:00</t>
  </si>
  <si>
    <t>2015-11-05 00:00:00-05:00</t>
  </si>
  <si>
    <t>2015-11-06 00:00:00-05:00</t>
  </si>
  <si>
    <t>2015-11-09 00:00:00-05:00</t>
  </si>
  <si>
    <t>20151108</t>
  </si>
  <si>
    <t>2015-11-10 00:00:00-05:00</t>
  </si>
  <si>
    <t>2015-11-11 00:00:00-05:00</t>
  </si>
  <si>
    <t>2015-11-12 00:00:00-05:00</t>
  </si>
  <si>
    <t>2015-11-13 00:00:00-05:00</t>
  </si>
  <si>
    <t>2015-11-17 00:00:00-05:00</t>
  </si>
  <si>
    <t>2015-11-18 00:00:00-05:00</t>
  </si>
  <si>
    <t>2015-11-19 00:00:00-05:00</t>
  </si>
  <si>
    <t>2015-11-20 00:00:00-05:00</t>
  </si>
  <si>
    <t>2015-11-23 00:00:00-05:00</t>
  </si>
  <si>
    <t>20151122</t>
  </si>
  <si>
    <t>2015-11-24 00:00:00-05:00</t>
  </si>
  <si>
    <t>2015-11-25 00:00:00-05:00</t>
  </si>
  <si>
    <t>2015-11-27 00:00:00-05:00</t>
  </si>
  <si>
    <t>20151126</t>
  </si>
  <si>
    <t>2015-11-30 00:00:00-05:00</t>
  </si>
  <si>
    <t>20151129</t>
  </si>
  <si>
    <t>2015-12-01 00:00:00-05:00</t>
  </si>
  <si>
    <t>2015-12-02 00:00:00-05:00</t>
  </si>
  <si>
    <t>2015-12-03 00:00:00-05:00</t>
  </si>
  <si>
    <t>2015-12-04 00:00:00-05:00</t>
  </si>
  <si>
    <t>2015-12-07 00:00:00-05:00</t>
  </si>
  <si>
    <t>20151206</t>
  </si>
  <si>
    <t>2015-12-08 00:00:00-05:00</t>
  </si>
  <si>
    <t>2015-12-09 00:00:00-05:00</t>
  </si>
  <si>
    <t>2015-12-10 00:00:00-05:00</t>
  </si>
  <si>
    <t>2015-12-11 00:00:00-05:00</t>
  </si>
  <si>
    <t>2015-12-14 00:00:00-05:00</t>
  </si>
  <si>
    <t>20151213</t>
  </si>
  <si>
    <t>2015-12-15 00:00:00-05:00</t>
  </si>
  <si>
    <t>2015-12-16 00:00:00-05:00</t>
  </si>
  <si>
    <t>2015-12-17 00:00:00-05:00</t>
  </si>
  <si>
    <t>2015-12-18 00:00:00-05:00</t>
  </si>
  <si>
    <t>2015-12-21 00:00:00-05:00</t>
  </si>
  <si>
    <t>20151220</t>
  </si>
  <si>
    <t>2015-12-22 00:00:00-05:00</t>
  </si>
  <si>
    <t>2015-12-23 00:00:00-05:00</t>
  </si>
  <si>
    <t>2015-12-24 00:00:00-05:00</t>
  </si>
  <si>
    <t>2015-12-28 00:00:00-05:00</t>
  </si>
  <si>
    <t>20151227</t>
  </si>
  <si>
    <t>2015-12-29 00:00:00-05:00</t>
  </si>
  <si>
    <t>2015-12-30 00:00:00-05:00</t>
  </si>
  <si>
    <t>2015-12-31 00:00:00-05:00</t>
  </si>
  <si>
    <t>2016-01-04 00:00:00-05:00</t>
  </si>
  <si>
    <t>20160103</t>
  </si>
  <si>
    <t>2016-01-05 00:00:00-05:00</t>
  </si>
  <si>
    <t>2016-01-06 00:00:00-05:00</t>
  </si>
  <si>
    <t>2016-01-07 00:00:00-05:00</t>
  </si>
  <si>
    <t>2016-01-08 00:00:00-05:00</t>
  </si>
  <si>
    <t>2016-01-11 00:00:00-05:00</t>
  </si>
  <si>
    <t>20160110</t>
  </si>
  <si>
    <t>2016-01-12 00:00:00-05:00</t>
  </si>
  <si>
    <t>2016-01-13 00:00:00-05:00</t>
  </si>
  <si>
    <t>2016-01-14 00:00:00-05:00</t>
  </si>
  <si>
    <t>2016-01-15 00:00:00-05:00</t>
  </si>
  <si>
    <t>2016-01-19 00:00:00-05:00</t>
  </si>
  <si>
    <t>20160118</t>
  </si>
  <si>
    <t>2016-01-20 00:00:00-05:00</t>
  </si>
  <si>
    <t>2016-01-21 00:00:00-05:00</t>
  </si>
  <si>
    <t>2016-01-22 00:00:00-05:00</t>
  </si>
  <si>
    <t>2016-01-25 00:00:00-05:00</t>
  </si>
  <si>
    <t>20160124</t>
  </si>
  <si>
    <t>2016-01-26 00:00:00-05:00</t>
  </si>
  <si>
    <t>2016-01-27 00:00:00-05:00</t>
  </si>
  <si>
    <t>2016-01-28 00:00:00-05:00</t>
  </si>
  <si>
    <t>2016-01-29 00:00:00-05:00</t>
  </si>
  <si>
    <t>2016-02-01 00:00:00-05:00</t>
  </si>
  <si>
    <t>20160131</t>
  </si>
  <si>
    <t>2016-02-02 00:00:00-05:00</t>
  </si>
  <si>
    <t>2016-02-03 00:00:00-05:00</t>
  </si>
  <si>
    <t>2016-02-04 00:00:00-05:00</t>
  </si>
  <si>
    <t>2016-02-05 00:00:00-05:00</t>
  </si>
  <si>
    <t>2016-02-08 00:00:00-05:00</t>
  </si>
  <si>
    <t>20160207</t>
  </si>
  <si>
    <t>2016-02-09 00:00:00-05:00</t>
  </si>
  <si>
    <t>2016-02-10 00:00:00-05:00</t>
  </si>
  <si>
    <t>2016-02-11 00:00:00-05:00</t>
  </si>
  <si>
    <t>2016-02-16 00:00:00-05:00</t>
  </si>
  <si>
    <t>20160215</t>
  </si>
  <si>
    <t>2016-02-17 00:00:00-05:00</t>
  </si>
  <si>
    <t>2016-02-18 00:00:00-05:00</t>
  </si>
  <si>
    <t>2016-02-19 00:00:00-05:00</t>
  </si>
  <si>
    <t>2016-02-22 00:00:00-05:00</t>
  </si>
  <si>
    <t>20160221</t>
  </si>
  <si>
    <t>2016-02-23 00:00:00-05:00</t>
  </si>
  <si>
    <t>2016-02-24 00:00:00-05:00</t>
  </si>
  <si>
    <t>2016-02-25 00:00:00-05:00</t>
  </si>
  <si>
    <t>2016-02-26 00:00:00-05:00</t>
  </si>
  <si>
    <t>2016-02-29 00:00:00-05:00</t>
  </si>
  <si>
    <t>20160228</t>
  </si>
  <si>
    <t>2016-03-01 00:00:00-05:00</t>
  </si>
  <si>
    <t>2016-03-02 00:00:00-05:00</t>
  </si>
  <si>
    <t>2016-03-03 00:00:00-05:00</t>
  </si>
  <si>
    <t>2016-03-04 00:00:00-05:00</t>
  </si>
  <si>
    <t>2016-03-07 00:00:00-05:00</t>
  </si>
  <si>
    <t>20160306</t>
  </si>
  <si>
    <t>2016-03-08 00:00:00-05:00</t>
  </si>
  <si>
    <t>2016-03-09 00:00:00-05:00</t>
  </si>
  <si>
    <t>2016-03-10 00:00:00-05:00</t>
  </si>
  <si>
    <t>2016-03-11 00:00:00-05:00</t>
  </si>
  <si>
    <t>2016-03-14 00:00:00-04:00</t>
  </si>
  <si>
    <t>20160313</t>
  </si>
  <si>
    <t>2016-03-15 00:00:00-04:00</t>
  </si>
  <si>
    <t>2016-03-16 00:00:00-04:00</t>
  </si>
  <si>
    <t>2016-03-17 00:00:00-04:00</t>
  </si>
  <si>
    <t>2016-03-18 00:00:00-04:00</t>
  </si>
  <si>
    <t>2016-03-21 00:00:00-04:00</t>
  </si>
  <si>
    <t>20160320</t>
  </si>
  <si>
    <t>2016-03-22 00:00:00-04:00</t>
  </si>
  <si>
    <t>2016-03-23 00:00:00-04:00</t>
  </si>
  <si>
    <t>2016-03-24 00:00:00-04:00</t>
  </si>
  <si>
    <t>2016-03-28 00:00:00-04:00</t>
  </si>
  <si>
    <t>20160327</t>
  </si>
  <si>
    <t>2016-03-29 00:00:00-04:00</t>
  </si>
  <si>
    <t>2016-03-30 00:00:00-04:00</t>
  </si>
  <si>
    <t>2016-03-31 00:00:00-04:00</t>
  </si>
  <si>
    <t>2016-04-01 00:00:00-04:00</t>
  </si>
  <si>
    <t>2016-04-04 00:00:00-04:00</t>
  </si>
  <si>
    <t>20160403</t>
  </si>
  <si>
    <t>2016-04-05 00:00:00-04:00</t>
  </si>
  <si>
    <t>2016-04-06 00:00:00-04:00</t>
  </si>
  <si>
    <t>2016-04-07 00:00:00-04:00</t>
  </si>
  <si>
    <t>2016-04-08 00:00:00-04:00</t>
  </si>
  <si>
    <t>2016-04-11 00:00:00-04:00</t>
  </si>
  <si>
    <t>20160410</t>
  </si>
  <si>
    <t>2016-04-12 00:00:00-04:00</t>
  </si>
  <si>
    <t>2016-04-13 00:00:00-04:00</t>
  </si>
  <si>
    <t>2016-04-14 00:00:00-04:00</t>
  </si>
  <si>
    <t>2016-04-15 00:00:00-04:00</t>
  </si>
  <si>
    <t>2016-04-18 00:00:00-04:00</t>
  </si>
  <si>
    <t>20160417</t>
  </si>
  <si>
    <t>2016-04-19 00:00:00-04:00</t>
  </si>
  <si>
    <t>2016-04-20 00:00:00-04:00</t>
  </si>
  <si>
    <t>2016-04-21 00:00:00-04:00</t>
  </si>
  <si>
    <t>2016-04-22 00:00:00-04:00</t>
  </si>
  <si>
    <t>2016-04-25 00:00:00-04:00</t>
  </si>
  <si>
    <t>20160424</t>
  </si>
  <si>
    <t>2016-04-26 00:00:00-04:00</t>
  </si>
  <si>
    <t>2016-04-27 00:00:00-04:00</t>
  </si>
  <si>
    <t>2016-04-28 00:00:00-04:00</t>
  </si>
  <si>
    <t>2016-04-29 00:00:00-04:00</t>
  </si>
  <si>
    <t>2016-05-02 00:00:00-04:00</t>
  </si>
  <si>
    <t>20160501</t>
  </si>
  <si>
    <t>2016-05-03 00:00:00-04:00</t>
  </si>
  <si>
    <t>2016-05-04 00:00:00-04:00</t>
  </si>
  <si>
    <t>2016-05-05 00:00:00-04:00</t>
  </si>
  <si>
    <t>2016-05-06 00:00:00-04:00</t>
  </si>
  <si>
    <t>2016-05-09 00:00:00-04:00</t>
  </si>
  <si>
    <t>20160508</t>
  </si>
  <si>
    <t>2016-05-10 00:00:00-04:00</t>
  </si>
  <si>
    <t>2016-05-11 00:00:00-04:00</t>
  </si>
  <si>
    <t>2016-05-12 00:00:00-04:00</t>
  </si>
  <si>
    <t>2016-05-13 00:00:00-04:00</t>
  </si>
  <si>
    <t>2016-05-17 00:00:00-04:00</t>
  </si>
  <si>
    <t>2016-05-18 00:00:00-04:00</t>
  </si>
  <si>
    <t>2016-05-19 00:00:00-04:00</t>
  </si>
  <si>
    <t>2016-05-20 00:00:00-04:00</t>
  </si>
  <si>
    <t>2016-05-23 00:00:00-04:00</t>
  </si>
  <si>
    <t>20160522</t>
  </si>
  <si>
    <t>2016-05-24 00:00:00-04:00</t>
  </si>
  <si>
    <t>2016-05-25 00:00:00-04:00</t>
  </si>
  <si>
    <t>2016-05-26 00:00:00-04:00</t>
  </si>
  <si>
    <t>2016-05-27 00:00:00-04:00</t>
  </si>
  <si>
    <t>2016-05-31 00:00:00-04:00</t>
  </si>
  <si>
    <t>20160530</t>
  </si>
  <si>
    <t>2016-06-01 00:00:00-04:00</t>
  </si>
  <si>
    <t>2016-06-02 00:00:00-04:00</t>
  </si>
  <si>
    <t>2016-06-03 00:00:00-04:00</t>
  </si>
  <si>
    <t>2016-06-06 00:00:00-04:00</t>
  </si>
  <si>
    <t>20160605</t>
  </si>
  <si>
    <t>2016-06-07 00:00:00-04:00</t>
  </si>
  <si>
    <t>2016-06-08 00:00:00-04:00</t>
  </si>
  <si>
    <t>2016-06-09 00:00:00-04:00</t>
  </si>
  <si>
    <t>2016-06-10 00:00:00-04:00</t>
  </si>
  <si>
    <t>2016-06-13 00:00:00-04:00</t>
  </si>
  <si>
    <t>20160612</t>
  </si>
  <si>
    <t>2016-06-14 00:00:00-04:00</t>
  </si>
  <si>
    <t>2016-06-15 00:00:00-04:00</t>
  </si>
  <si>
    <t>2016-06-16 00:00:00-04:00</t>
  </si>
  <si>
    <t>2016-06-17 00:00:00-04:00</t>
  </si>
  <si>
    <t>2016-06-20 00:00:00-04:00</t>
  </si>
  <si>
    <t>20160619</t>
  </si>
  <si>
    <t>2016-06-21 00:00:00-04:00</t>
  </si>
  <si>
    <t>2016-06-22 00:00:00-04:00</t>
  </si>
  <si>
    <t>2016-06-23 00:00:00-04:00</t>
  </si>
  <si>
    <t>2016-06-24 00:00:00-04:00</t>
  </si>
  <si>
    <t>2016-06-27 00:00:00-04:00</t>
  </si>
  <si>
    <t>20160626</t>
  </si>
  <si>
    <t>2016-06-28 00:00:00-04:00</t>
  </si>
  <si>
    <t>2016-06-29 00:00:00-04:00</t>
  </si>
  <si>
    <t>2016-06-30 00:00:00-04:00</t>
  </si>
  <si>
    <t>2016-07-01 00:00:00-04:00</t>
  </si>
  <si>
    <t>2016-07-05 00:00:00-04:00</t>
  </si>
  <si>
    <t>20160704</t>
  </si>
  <si>
    <t>2016-07-06 00:00:00-04:00</t>
  </si>
  <si>
    <t>2016-07-07 00:00:00-04:00</t>
  </si>
  <si>
    <t>2016-07-08 00:00:00-04:00</t>
  </si>
  <si>
    <t>2016-07-11 00:00:00-04:00</t>
  </si>
  <si>
    <t>20160710</t>
  </si>
  <si>
    <t>2016-07-12 00:00:00-04:00</t>
  </si>
  <si>
    <t>2016-07-13 00:00:00-04:00</t>
  </si>
  <si>
    <t>2016-07-14 00:00:00-04:00</t>
  </si>
  <si>
    <t>2016-07-15 00:00:00-04:00</t>
  </si>
  <si>
    <t>2016-07-18 00:00:00-04:00</t>
  </si>
  <si>
    <t>20160717</t>
  </si>
  <si>
    <t>2016-07-19 00:00:00-04:00</t>
  </si>
  <si>
    <t>2016-07-20 00:00:00-04:00</t>
  </si>
  <si>
    <t>2016-07-21 00:00:00-04:00</t>
  </si>
  <si>
    <t>2016-07-22 00:00:00-04:00</t>
  </si>
  <si>
    <t>2016-07-25 00:00:00-04:00</t>
  </si>
  <si>
    <t>20160724</t>
  </si>
  <si>
    <t>2016-07-26 00:00:00-04:00</t>
  </si>
  <si>
    <t>2016-07-27 00:00:00-04:00</t>
  </si>
  <si>
    <t>2016-07-28 00:00:00-04:00</t>
  </si>
  <si>
    <t>2016-07-29 00:00:00-04:00</t>
  </si>
  <si>
    <t>2016-08-01 00:00:00-04:00</t>
  </si>
  <si>
    <t>20160731</t>
  </si>
  <si>
    <t>2016-08-02 00:00:00-04:00</t>
  </si>
  <si>
    <t>2016-08-03 00:00:00-04:00</t>
  </si>
  <si>
    <t>2016-08-04 00:00:00-04:00</t>
  </si>
  <si>
    <t>2016-08-05 00:00:00-04:00</t>
  </si>
  <si>
    <t>2016-08-08 00:00:00-04:00</t>
  </si>
  <si>
    <t>20160807</t>
  </si>
  <si>
    <t>2016-08-09 00:00:00-04:00</t>
  </si>
  <si>
    <t>2016-08-10 00:00:00-04:00</t>
  </si>
  <si>
    <t>2016-08-11 00:00:00-04:00</t>
  </si>
  <si>
    <t>2016-08-12 00:00:00-04:00</t>
  </si>
  <si>
    <t>2016-08-16 00:00:00-04:00</t>
  </si>
  <si>
    <t>2016-08-17 00:00:00-04:00</t>
  </si>
  <si>
    <t>2016-08-18 00:00:00-04:00</t>
  </si>
  <si>
    <t>2016-08-19 00:00:00-04:00</t>
  </si>
  <si>
    <t>2016-08-22 00:00:00-04:00</t>
  </si>
  <si>
    <t>20160821</t>
  </si>
  <si>
    <t>2016-08-23 00:00:00-04:00</t>
  </si>
  <si>
    <t>2016-08-24 00:00:00-04:00</t>
  </si>
  <si>
    <t>2016-08-25 00:00:00-04:00</t>
  </si>
  <si>
    <t>2016-08-26 00:00:00-04:00</t>
  </si>
  <si>
    <t>2016-08-29 00:00:00-04:00</t>
  </si>
  <si>
    <t>20160828</t>
  </si>
  <si>
    <t>2016-08-30 00:00:00-04:00</t>
  </si>
  <si>
    <t>2016-08-31 00:00:00-04:00</t>
  </si>
  <si>
    <t>2016-09-01 00:00:00-04:00</t>
  </si>
  <si>
    <t>2016-09-02 00:00:00-04:00</t>
  </si>
  <si>
    <t>2016-09-06 00:00:00-04:00</t>
  </si>
  <si>
    <t>20160905</t>
  </si>
  <si>
    <t>2016-09-07 00:00:00-04:00</t>
  </si>
  <si>
    <t>2016-09-08 00:00:00-04:00</t>
  </si>
  <si>
    <t>2016-09-09 00:00:00-04:00</t>
  </si>
  <si>
    <t>2016-09-12 00:00:00-04:00</t>
  </si>
  <si>
    <t>20160911</t>
  </si>
  <si>
    <t>2016-09-13 00:00:00-04:00</t>
  </si>
  <si>
    <t>2016-09-14 00:00:00-04:00</t>
  </si>
  <si>
    <t>2016-09-15 00:00:00-04:00</t>
  </si>
  <si>
    <t>2016-09-16 00:00:00-04:00</t>
  </si>
  <si>
    <t>2016-09-19 00:00:00-04:00</t>
  </si>
  <si>
    <t>20160918</t>
  </si>
  <si>
    <t>2016-09-20 00:00:00-04:00</t>
  </si>
  <si>
    <t>2016-09-21 00:00:00-04:00</t>
  </si>
  <si>
    <t>2016-09-22 00:00:00-04:00</t>
  </si>
  <si>
    <t>2016-09-23 00:00:00-04:00</t>
  </si>
  <si>
    <t>2016-09-26 00:00:00-04:00</t>
  </si>
  <si>
    <t>20160925</t>
  </si>
  <si>
    <t>2016-09-27 00:00:00-04:00</t>
  </si>
  <si>
    <t>2016-09-28 00:00:00-04:00</t>
  </si>
  <si>
    <t>2016-09-29 00:00:00-04:00</t>
  </si>
  <si>
    <t>2016-09-30 00:00:00-04:00</t>
  </si>
  <si>
    <t>2016-10-03 00:00:00-04:00</t>
  </si>
  <si>
    <t>20161002</t>
  </si>
  <si>
    <t>2016-10-04 00:00:00-04:00</t>
  </si>
  <si>
    <t>2016-10-05 00:00:00-04:00</t>
  </si>
  <si>
    <t>2016-10-06 00:00:00-04:00</t>
  </si>
  <si>
    <t>2016-10-07 00:00:00-04:00</t>
  </si>
  <si>
    <t>2016-10-10 00:00:00-04:00</t>
  </si>
  <si>
    <t>20161009</t>
  </si>
  <si>
    <t>2016-10-11 00:00:00-04:00</t>
  </si>
  <si>
    <t>2016-10-12 00:00:00-04:00</t>
  </si>
  <si>
    <t>2016-10-13 00:00:00-04:00</t>
  </si>
  <si>
    <t>2016-10-14 00:00:00-04:00</t>
  </si>
  <si>
    <t>2016-10-17 00:00:00-04:00</t>
  </si>
  <si>
    <t>20161016</t>
  </si>
  <si>
    <t>2016-10-18 00:00:00-04:00</t>
  </si>
  <si>
    <t>2016-10-19 00:00:00-04:00</t>
  </si>
  <si>
    <t>2016-10-20 00:00:00-04:00</t>
  </si>
  <si>
    <t>2016-10-21 00:00:00-04:00</t>
  </si>
  <si>
    <t>2016-10-24 00:00:00-04:00</t>
  </si>
  <si>
    <t>20161023</t>
  </si>
  <si>
    <t>2016-10-25 00:00:00-04:00</t>
  </si>
  <si>
    <t>2016-10-26 00:00:00-04:00</t>
  </si>
  <si>
    <t>2016-10-27 00:00:00-04:00</t>
  </si>
  <si>
    <t>2016-10-28 00:00:00-04:00</t>
  </si>
  <si>
    <t>2016-10-31 00:00:00-04:00</t>
  </si>
  <si>
    <t>20161030</t>
  </si>
  <si>
    <t>2016-11-01 00:00:00-04:00</t>
  </si>
  <si>
    <t>2016-11-02 00:00:00-04:00</t>
  </si>
  <si>
    <t>2016-11-03 00:00:00-04:00</t>
  </si>
  <si>
    <t>2016-11-04 00:00:00-04:00</t>
  </si>
  <si>
    <t>2016-11-07 00:00:00-05:00</t>
  </si>
  <si>
    <t>20161106</t>
  </si>
  <si>
    <t>2016-11-08 00:00:00-05:00</t>
  </si>
  <si>
    <t>2016-11-09 00:00:00-05:00</t>
  </si>
  <si>
    <t>2016-11-10 00:00:00-05:00</t>
  </si>
  <si>
    <t>2016-11-11 00:00:00-05:00</t>
  </si>
  <si>
    <t>2016-11-15 00:00:00-05:00</t>
  </si>
  <si>
    <t>2016-11-16 00:00:00-05:00</t>
  </si>
  <si>
    <t>2016-11-17 00:00:00-05:00</t>
  </si>
  <si>
    <t>2016-11-18 00:00:00-05:00</t>
  </si>
  <si>
    <t>2016-11-21 00:00:00-05:00</t>
  </si>
  <si>
    <t>20161120</t>
  </si>
  <si>
    <t>2016-11-22 00:00:00-05:00</t>
  </si>
  <si>
    <t>2016-11-23 00:00:00-05:00</t>
  </si>
  <si>
    <t>2016-11-25 00:00:00-05:00</t>
  </si>
  <si>
    <t>20161124</t>
  </si>
  <si>
    <t>2016-11-28 00:00:00-05:00</t>
  </si>
  <si>
    <t>20161127</t>
  </si>
  <si>
    <t>2016-11-29 00:00:00-05:00</t>
  </si>
  <si>
    <t>2016-11-30 00:00:00-05:00</t>
  </si>
  <si>
    <t>2016-12-01 00:00:00-05:00</t>
  </si>
  <si>
    <t>2016-12-02 00:00:00-05:00</t>
  </si>
  <si>
    <t>2016-12-05 00:00:00-05:00</t>
  </si>
  <si>
    <t>20161204</t>
  </si>
  <si>
    <t>2016-12-06 00:00:00-05:00</t>
  </si>
  <si>
    <t>2016-12-07 00:00:00-05:00</t>
  </si>
  <si>
    <t>2016-12-08 00:00:00-05:00</t>
  </si>
  <si>
    <t>2016-12-09 00:00:00-05:00</t>
  </si>
  <si>
    <t>2016-12-12 00:00:00-05:00</t>
  </si>
  <si>
    <t>20161211</t>
  </si>
  <si>
    <t>2016-12-13 00:00:00-05:00</t>
  </si>
  <si>
    <t>2016-12-14 00:00:00-05:00</t>
  </si>
  <si>
    <t>2016-12-15 00:00:00-05:00</t>
  </si>
  <si>
    <t>2016-12-16 00:00:00-05:00</t>
  </si>
  <si>
    <t>2016-12-19 00:00:00-05:00</t>
  </si>
  <si>
    <t>20161218</t>
  </si>
  <si>
    <t>2016-12-20 00:00:00-05:00</t>
  </si>
  <si>
    <t>2016-12-21 00:00:00-05:00</t>
  </si>
  <si>
    <t>2016-12-22 00:00:00-05:00</t>
  </si>
  <si>
    <t>2016-12-23 00:00:00-05:00</t>
  </si>
  <si>
    <t>2016-12-27 00:00:00-05:00</t>
  </si>
  <si>
    <t>20161226</t>
  </si>
  <si>
    <t>2016-12-28 00:00:00-05:00</t>
  </si>
  <si>
    <t>2016-12-29 00:00:00-05:00</t>
  </si>
  <si>
    <t>2016-12-30 00:00:00-05:00</t>
  </si>
  <si>
    <t>2017-01-03 00:00:00-05:00</t>
  </si>
  <si>
    <t>20170102</t>
  </si>
  <si>
    <t>2017-01-04 00:00:00-05:00</t>
  </si>
  <si>
    <t>2017-01-05 00:00:00-05:00</t>
  </si>
  <si>
    <t>2017-01-06 00:00:00-05:00</t>
  </si>
  <si>
    <t>2017-01-09 00:00:00-05:00</t>
  </si>
  <si>
    <t>20170108</t>
  </si>
  <si>
    <t>2017-01-10 00:00:00-05:00</t>
  </si>
  <si>
    <t>2017-01-11 00:00:00-05:00</t>
  </si>
  <si>
    <t>2017-01-12 00:00:00-05:00</t>
  </si>
  <si>
    <t>2017-01-13 00:00:00-05:00</t>
  </si>
  <si>
    <t>2017-01-17 00:00:00-05:00</t>
  </si>
  <si>
    <t>20170116</t>
  </si>
  <si>
    <t>2017-01-18 00:00:00-05:00</t>
  </si>
  <si>
    <t>2017-01-19 00:00:00-05:00</t>
  </si>
  <si>
    <t>2017-01-20 00:00:00-05:00</t>
  </si>
  <si>
    <t>2017-01-23 00:00:00-05:00</t>
  </si>
  <si>
    <t>20170122</t>
  </si>
  <si>
    <t>2017-01-24 00:00:00-05:00</t>
  </si>
  <si>
    <t>2017-01-25 00:00:00-05:00</t>
  </si>
  <si>
    <t>2017-01-26 00:00:00-05:00</t>
  </si>
  <si>
    <t>2017-01-27 00:00:00-05:00</t>
  </si>
  <si>
    <t>2017-01-30 00:00:00-05:00</t>
  </si>
  <si>
    <t>20170129</t>
  </si>
  <si>
    <t>2017-01-31 00:00:00-05:00</t>
  </si>
  <si>
    <t>2017-02-01 00:00:00-05:00</t>
  </si>
  <si>
    <t>2017-02-02 00:00:00-05:00</t>
  </si>
  <si>
    <t>2017-02-03 00:00:00-05:00</t>
  </si>
  <si>
    <t>2017-02-06 00:00:00-05:00</t>
  </si>
  <si>
    <t>20170205</t>
  </si>
  <si>
    <t>2017-02-07 00:00:00-05:00</t>
  </si>
  <si>
    <t>2017-02-08 00:00:00-05:00</t>
  </si>
  <si>
    <t>2017-02-09 00:00:00-05:00</t>
  </si>
  <si>
    <t>2017-02-10 00:00:00-05:00</t>
  </si>
  <si>
    <t>2017-02-14 00:00:00-05:00</t>
  </si>
  <si>
    <t>2017-02-15 00:00:00-05:00</t>
  </si>
  <si>
    <t>2017-02-16 00:00:00-05:00</t>
  </si>
  <si>
    <t>2017-02-17 00:00:00-05:00</t>
  </si>
  <si>
    <t>2017-02-21 00:00:00-05:00</t>
  </si>
  <si>
    <t>20170220</t>
  </si>
  <si>
    <t>2017-02-22 00:00:00-05:00</t>
  </si>
  <si>
    <t>2017-02-23 00:00:00-05:00</t>
  </si>
  <si>
    <t>2017-02-24 00:00:00-05:00</t>
  </si>
  <si>
    <t>2017-02-27 00:00:00-05:00</t>
  </si>
  <si>
    <t>20170226</t>
  </si>
  <si>
    <t>2017-02-28 00:00:00-05:00</t>
  </si>
  <si>
    <t>2017-03-01 00:00:00-05:00</t>
  </si>
  <si>
    <t>2017-03-02 00:00:00-05:00</t>
  </si>
  <si>
    <t>2017-03-03 00:00:00-05:00</t>
  </si>
  <si>
    <t>2017-03-06 00:00:00-05:00</t>
  </si>
  <si>
    <t>20170305</t>
  </si>
  <si>
    <t>2017-03-07 00:00:00-05:00</t>
  </si>
  <si>
    <t>2017-03-08 00:00:00-05:00</t>
  </si>
  <si>
    <t>2017-03-09 00:00:00-05:00</t>
  </si>
  <si>
    <t>2017-03-10 00:00:00-05:00</t>
  </si>
  <si>
    <t>2017-03-13 00:00:00-04:00</t>
  </si>
  <si>
    <t>20170312</t>
  </si>
  <si>
    <t>2017-03-14 00:00:00-04:00</t>
  </si>
  <si>
    <t>2017-03-15 00:00:00-04:00</t>
  </si>
  <si>
    <t>2017-03-16 00:00:00-04:00</t>
  </si>
  <si>
    <t>2017-03-17 00:00:00-04:00</t>
  </si>
  <si>
    <t>2017-03-20 00:00:00-04:00</t>
  </si>
  <si>
    <t>20170319</t>
  </si>
  <si>
    <t>2017-03-21 00:00:00-04:00</t>
  </si>
  <si>
    <t>2017-03-22 00:00:00-04:00</t>
  </si>
  <si>
    <t>2017-03-23 00:00:00-04:00</t>
  </si>
  <si>
    <t>2017-03-24 00:00:00-04:00</t>
  </si>
  <si>
    <t>2017-03-27 00:00:00-04:00</t>
  </si>
  <si>
    <t>20170326</t>
  </si>
  <si>
    <t>2017-03-28 00:00:00-04:00</t>
  </si>
  <si>
    <t>2017-03-29 00:00:00-04:00</t>
  </si>
  <si>
    <t>2017-03-30 00:00:00-04:00</t>
  </si>
  <si>
    <t>2017-03-31 00:00:00-04:00</t>
  </si>
  <si>
    <t>2017-04-03 00:00:00-04:00</t>
  </si>
  <si>
    <t>20170402</t>
  </si>
  <si>
    <t>2017-04-04 00:00:00-04:00</t>
  </si>
  <si>
    <t>2017-04-05 00:00:00-04:00</t>
  </si>
  <si>
    <t>2017-04-06 00:00:00-04:00</t>
  </si>
  <si>
    <t>2017-04-07 00:00:00-04:00</t>
  </si>
  <si>
    <t>2017-04-10 00:00:00-04:00</t>
  </si>
  <si>
    <t>20170409</t>
  </si>
  <si>
    <t>2017-04-11 00:00:00-04:00</t>
  </si>
  <si>
    <t>2017-04-12 00:00:00-04:00</t>
  </si>
  <si>
    <t>2017-04-13 00:00:00-04:00</t>
  </si>
  <si>
    <t>2017-04-17 00:00:00-04:00</t>
  </si>
  <si>
    <t>20170416</t>
  </si>
  <si>
    <t>2017-04-18 00:00:00-04:00</t>
  </si>
  <si>
    <t>2017-04-19 00:00:00-04:00</t>
  </si>
  <si>
    <t>2017-04-20 00:00:00-04:00</t>
  </si>
  <si>
    <t>2017-04-21 00:00:00-04:00</t>
  </si>
  <si>
    <t>2017-04-24 00:00:00-04:00</t>
  </si>
  <si>
    <t>20170423</t>
  </si>
  <si>
    <t>2017-04-25 00:00:00-04:00</t>
  </si>
  <si>
    <t>2017-04-26 00:00:00-04:00</t>
  </si>
  <si>
    <t>2017-04-27 00:00:00-04:00</t>
  </si>
  <si>
    <t>2017-04-28 00:00:00-04:00</t>
  </si>
  <si>
    <t>2017-05-01 00:00:00-04:00</t>
  </si>
  <si>
    <t>20170430</t>
  </si>
  <si>
    <t>2017-05-02 00:00:00-04:00</t>
  </si>
  <si>
    <t>2017-05-03 00:00:00-04:00</t>
  </si>
  <si>
    <t>2017-05-04 00:00:00-04:00</t>
  </si>
  <si>
    <t>2017-05-05 00:00:00-04:00</t>
  </si>
  <si>
    <t>2017-05-08 00:00:00-04:00</t>
  </si>
  <si>
    <t>20170507</t>
  </si>
  <si>
    <t>2017-05-09 00:00:00-04:00</t>
  </si>
  <si>
    <t>2017-05-10 00:00:00-04:00</t>
  </si>
  <si>
    <t>2017-05-11 00:00:00-04:00</t>
  </si>
  <si>
    <t>2017-05-12 00:00:00-04:00</t>
  </si>
  <si>
    <t>2017-05-16 00:00:00-04:00</t>
  </si>
  <si>
    <t>2017-05-17 00:00:00-04:00</t>
  </si>
  <si>
    <t>2017-05-18 00:00:00-04:00</t>
  </si>
  <si>
    <t>2017-05-19 00:00:00-04:00</t>
  </si>
  <si>
    <t>2017-05-22 00:00:00-04:00</t>
  </si>
  <si>
    <t>20170521</t>
  </si>
  <si>
    <t>2017-05-23 00:00:00-04:00</t>
  </si>
  <si>
    <t>2017-05-24 00:00:00-04:00</t>
  </si>
  <si>
    <t>2017-05-25 00:00:00-04:00</t>
  </si>
  <si>
    <t>2017-05-26 00:00:00-04:00</t>
  </si>
  <si>
    <t>2017-05-30 00:00:00-04:00</t>
  </si>
  <si>
    <t>20170529</t>
  </si>
  <si>
    <t>2017-05-31 00:00:00-04:00</t>
  </si>
  <si>
    <t>2017-06-01 00:00:00-04:00</t>
  </si>
  <si>
    <t>2017-06-02 00:00:00-04:00</t>
  </si>
  <si>
    <t>2017-06-05 00:00:00-04:00</t>
  </si>
  <si>
    <t>20170604</t>
  </si>
  <si>
    <t>2017-06-06 00:00:00-04:00</t>
  </si>
  <si>
    <t>2017-06-07 00:00:00-04:00</t>
  </si>
  <si>
    <t>2017-06-08 00:00:00-04:00</t>
  </si>
  <si>
    <t>2017-06-09 00:00:00-04:00</t>
  </si>
  <si>
    <t>2017-06-12 00:00:00-04:00</t>
  </si>
  <si>
    <t>20170611</t>
  </si>
  <si>
    <t>2017-06-13 00:00:00-04:00</t>
  </si>
  <si>
    <t>2017-06-14 00:00:00-04:00</t>
  </si>
  <si>
    <t>2017-06-15 00:00:00-04:00</t>
  </si>
  <si>
    <t>2017-06-16 00:00:00-04:00</t>
  </si>
  <si>
    <t>2017-06-19 00:00:00-04:00</t>
  </si>
  <si>
    <t>20170618</t>
  </si>
  <si>
    <t>2017-06-20 00:00:00-04:00</t>
  </si>
  <si>
    <t>2017-06-21 00:00:00-04:00</t>
  </si>
  <si>
    <t>2017-06-22 00:00:00-04:00</t>
  </si>
  <si>
    <t>2017-06-23 00:00:00-04:00</t>
  </si>
  <si>
    <t>2017-06-26 00:00:00-04:00</t>
  </si>
  <si>
    <t>20170625</t>
  </si>
  <si>
    <t>2017-06-27 00:00:00-04:00</t>
  </si>
  <si>
    <t>2017-06-28 00:00:00-04:00</t>
  </si>
  <si>
    <t>2017-06-29 00:00:00-04:00</t>
  </si>
  <si>
    <t>2017-06-30 00:00:00-04:00</t>
  </si>
  <si>
    <t>2017-07-03 00:00:00-04:00</t>
  </si>
  <si>
    <t>20170702</t>
  </si>
  <si>
    <t>2017-07-05 00:00:00-04:00</t>
  </si>
  <si>
    <t>20170704</t>
  </si>
  <si>
    <t>2017-07-06 00:00:00-04:00</t>
  </si>
  <si>
    <t>2017-07-07 00:00:00-04:00</t>
  </si>
  <si>
    <t>2017-07-10 00:00:00-04:00</t>
  </si>
  <si>
    <t>20170709</t>
  </si>
  <si>
    <t>2017-07-11 00:00:00-04:00</t>
  </si>
  <si>
    <t>2017-07-12 00:00:00-04:00</t>
  </si>
  <si>
    <t>2017-07-13 00:00:00-04:00</t>
  </si>
  <si>
    <t>2017-07-14 00:00:00-04:00</t>
  </si>
  <si>
    <t>2017-07-17 00:00:00-04:00</t>
  </si>
  <si>
    <t>20170716</t>
  </si>
  <si>
    <t>2017-07-18 00:00:00-04:00</t>
  </si>
  <si>
    <t>2017-07-19 00:00:00-04:00</t>
  </si>
  <si>
    <t>2017-07-20 00:00:00-04:00</t>
  </si>
  <si>
    <t>2017-07-21 00:00:00-04:00</t>
  </si>
  <si>
    <t>2017-07-24 00:00:00-04:00</t>
  </si>
  <si>
    <t>20170723</t>
  </si>
  <si>
    <t>2017-07-25 00:00:00-04:00</t>
  </si>
  <si>
    <t>2017-07-26 00:00:00-04:00</t>
  </si>
  <si>
    <t>2017-07-27 00:00:00-04:00</t>
  </si>
  <si>
    <t>2017-07-28 00:00:00-04:00</t>
  </si>
  <si>
    <t>2017-07-31 00:00:00-04:00</t>
  </si>
  <si>
    <t>20170730</t>
  </si>
  <si>
    <t>2017-08-01 00:00:00-04:00</t>
  </si>
  <si>
    <t>2017-08-02 00:00:00-04:00</t>
  </si>
  <si>
    <t>2017-08-03 00:00:00-04:00</t>
  </si>
  <si>
    <t>2017-08-04 00:00:00-04:00</t>
  </si>
  <si>
    <t>2017-08-07 00:00:00-04:00</t>
  </si>
  <si>
    <t>20170806</t>
  </si>
  <si>
    <t>2017-08-08 00:00:00-04:00</t>
  </si>
  <si>
    <t>2017-08-09 00:00:00-04:00</t>
  </si>
  <si>
    <t>2017-08-10 00:00:00-04:00</t>
  </si>
  <si>
    <t>2017-08-11 00:00:00-04:00</t>
  </si>
  <si>
    <t>2017-08-15 00:00:00-04:00</t>
  </si>
  <si>
    <t>2017-08-16 00:00:00-04:00</t>
  </si>
  <si>
    <t>2017-08-17 00:00:00-04:00</t>
  </si>
  <si>
    <t>2017-08-18 00:00:00-04:00</t>
  </si>
  <si>
    <t>2017-08-21 00:00:00-04:00</t>
  </si>
  <si>
    <t>20170820</t>
  </si>
  <si>
    <t>2017-08-22 00:00:00-04:00</t>
  </si>
  <si>
    <t>2017-08-23 00:00:00-04:00</t>
  </si>
  <si>
    <t>2017-08-24 00:00:00-04:00</t>
  </si>
  <si>
    <t>2017-08-25 00:00:00-04:00</t>
  </si>
  <si>
    <t>2017-08-28 00:00:00-04:00</t>
  </si>
  <si>
    <t>20170827</t>
  </si>
  <si>
    <t>2017-08-29 00:00:00-04:00</t>
  </si>
  <si>
    <t>2017-08-30 00:00:00-04:00</t>
  </si>
  <si>
    <t>2017-08-31 00:00:00-04:00</t>
  </si>
  <si>
    <t>2017-09-01 00:00:00-04:00</t>
  </si>
  <si>
    <t>2017-09-05 00:00:00-04:00</t>
  </si>
  <si>
    <t>20170904</t>
  </si>
  <si>
    <t>2017-09-06 00:00:00-04:00</t>
  </si>
  <si>
    <t>2017-09-07 00:00:00-04:00</t>
  </si>
  <si>
    <t>2017-09-08 00:00:00-04:00</t>
  </si>
  <si>
    <t>2017-09-11 00:00:00-04:00</t>
  </si>
  <si>
    <t>20170910</t>
  </si>
  <si>
    <t>2017-09-12 00:00:00-04:00</t>
  </si>
  <si>
    <t>2017-09-13 00:00:00-04:00</t>
  </si>
  <si>
    <t>2017-09-14 00:00:00-04:00</t>
  </si>
  <si>
    <t>2017-09-15 00:00:00-04:00</t>
  </si>
  <si>
    <t>2017-09-18 00:00:00-04:00</t>
  </si>
  <si>
    <t>20170917</t>
  </si>
  <si>
    <t>2017-09-19 00:00:00-04:00</t>
  </si>
  <si>
    <t>2017-09-20 00:00:00-04:00</t>
  </si>
  <si>
    <t>2017-09-21 00:00:00-04:00</t>
  </si>
  <si>
    <t>2017-09-22 00:00:00-04:00</t>
  </si>
  <si>
    <t>2017-09-25 00:00:00-04:00</t>
  </si>
  <si>
    <t>20170924</t>
  </si>
  <si>
    <t>2017-09-26 00:00:00-04:00</t>
  </si>
  <si>
    <t>2017-09-27 00:00:00-04:00</t>
  </si>
  <si>
    <t>2017-09-28 00:00:00-04:00</t>
  </si>
  <si>
    <t>2017-09-29 00:00:00-04:00</t>
  </si>
  <si>
    <t>2017-10-02 00:00:00-04:00</t>
  </si>
  <si>
    <t>20171001</t>
  </si>
  <si>
    <t>2017-10-03 00:00:00-04:00</t>
  </si>
  <si>
    <t>2017-10-04 00:00:00-04:00</t>
  </si>
  <si>
    <t>2017-10-05 00:00:00-04:00</t>
  </si>
  <si>
    <t>2017-10-06 00:00:00-04:00</t>
  </si>
  <si>
    <t>2017-10-09 00:00:00-04:00</t>
  </si>
  <si>
    <t>20171008</t>
  </si>
  <si>
    <t>2017-10-10 00:00:00-04:00</t>
  </si>
  <si>
    <t>2017-10-11 00:00:00-04:00</t>
  </si>
  <si>
    <t>2017-10-12 00:00:00-04:00</t>
  </si>
  <si>
    <t>2017-10-13 00:00:00-04:00</t>
  </si>
  <si>
    <t>2017-10-16 00:00:00-04:00</t>
  </si>
  <si>
    <t>20171015</t>
  </si>
  <si>
    <t>2017-10-17 00:00:00-04:00</t>
  </si>
  <si>
    <t>2017-10-18 00:00:00-04:00</t>
  </si>
  <si>
    <t>2017-10-19 00:00:00-04:00</t>
  </si>
  <si>
    <t>2017-10-20 00:00:00-04:00</t>
  </si>
  <si>
    <t>2017-10-23 00:00:00-04:00</t>
  </si>
  <si>
    <t>20171022</t>
  </si>
  <si>
    <t>2017-10-24 00:00:00-04:00</t>
  </si>
  <si>
    <t>2017-10-25 00:00:00-04:00</t>
  </si>
  <si>
    <t>2017-10-26 00:00:00-04:00</t>
  </si>
  <si>
    <t>2017-10-27 00:00:00-04:00</t>
  </si>
  <si>
    <t>2017-10-30 00:00:00-04:00</t>
  </si>
  <si>
    <t>20171029</t>
  </si>
  <si>
    <t>2017-10-31 00:00:00-04:00</t>
  </si>
  <si>
    <t>2017-11-01 00:00:00-04:00</t>
  </si>
  <si>
    <t>2017-11-02 00:00:00-04:00</t>
  </si>
  <si>
    <t>2017-11-03 00:00:00-04:00</t>
  </si>
  <si>
    <t>2017-11-06 00:00:00-05:00</t>
  </si>
  <si>
    <t>20171105</t>
  </si>
  <si>
    <t>2017-11-07 00:00:00-05:00</t>
  </si>
  <si>
    <t>2017-11-08 00:00:00-05:00</t>
  </si>
  <si>
    <t>2017-11-09 00:00:00-05:00</t>
  </si>
  <si>
    <t>2017-11-10 00:00:00-05:00</t>
  </si>
  <si>
    <t>2017-11-13 00:00:00-05:00</t>
  </si>
  <si>
    <t>20171112</t>
  </si>
  <si>
    <t>2017-11-15 00:00:00-05:00</t>
  </si>
  <si>
    <t>2017-11-16 00:00:00-05:00</t>
  </si>
  <si>
    <t>2017-11-17 00:00:00-05:00</t>
  </si>
  <si>
    <t>2017-11-20 00:00:00-05:00</t>
  </si>
  <si>
    <t>20171119</t>
  </si>
  <si>
    <t>2017-11-21 00:00:00-05:00</t>
  </si>
  <si>
    <t>2017-11-22 00:00:00-05:00</t>
  </si>
  <si>
    <t>2017-11-24 00:00:00-05:00</t>
  </si>
  <si>
    <t>20171123</t>
  </si>
  <si>
    <t>2017-11-27 00:00:00-05:00</t>
  </si>
  <si>
    <t>20171126</t>
  </si>
  <si>
    <t>2017-11-28 00:00:00-05:00</t>
  </si>
  <si>
    <t>2017-11-29 00:00:00-05:00</t>
  </si>
  <si>
    <t>2017-11-30 00:00:00-05:00</t>
  </si>
  <si>
    <t>2017-12-01 00:00:00-05:00</t>
  </si>
  <si>
    <t>2017-12-04 00:00:00-05:00</t>
  </si>
  <si>
    <t>20171203</t>
  </si>
  <si>
    <t>2017-12-05 00:00:00-05:00</t>
  </si>
  <si>
    <t>2017-12-06 00:00:00-05:00</t>
  </si>
  <si>
    <t>2017-12-07 00:00:00-05:00</t>
  </si>
  <si>
    <t>2017-12-08 00:00:00-05:00</t>
  </si>
  <si>
    <t>2017-12-11 00:00:00-05:00</t>
  </si>
  <si>
    <t>20171210</t>
  </si>
  <si>
    <t>2017-12-12 00:00:00-05:00</t>
  </si>
  <si>
    <t>2017-12-13 00:00:00-05:00</t>
  </si>
  <si>
    <t>2017-12-14 00:00:00-05:00</t>
  </si>
  <si>
    <t>2017-12-15 00:00:00-05:00</t>
  </si>
  <si>
    <t>2017-12-18 00:00:00-05:00</t>
  </si>
  <si>
    <t>20171217</t>
  </si>
  <si>
    <t>2017-12-19 00:00:00-05:00</t>
  </si>
  <si>
    <t>2017-12-20 00:00:00-05:00</t>
  </si>
  <si>
    <t>2017-12-21 00:00:00-05:00</t>
  </si>
  <si>
    <t>2017-12-22 00:00:00-05:00</t>
  </si>
  <si>
    <t>2017-12-26 00:00:00-05:00</t>
  </si>
  <si>
    <t>20171225</t>
  </si>
  <si>
    <t>2017-12-27 00:00:00-05:00</t>
  </si>
  <si>
    <t>2017-12-28 00:00:00-05:00</t>
  </si>
  <si>
    <t>2017-12-29 00:00:00-05:00</t>
  </si>
  <si>
    <t>2018-01-02 00:00:00-05:00</t>
  </si>
  <si>
    <t>20180101</t>
  </si>
  <si>
    <t>2018-01-03 00:00:00-05:00</t>
  </si>
  <si>
    <t>2018-01-04 00:00:00-05:00</t>
  </si>
  <si>
    <t>2018-01-05 00:00:00-05:00</t>
  </si>
  <si>
    <t>2018-01-08 00:00:00-05:00</t>
  </si>
  <si>
    <t>20180107</t>
  </si>
  <si>
    <t>2018-01-09 00:00:00-05:00</t>
  </si>
  <si>
    <t>2018-01-10 00:00:00-05:00</t>
  </si>
  <si>
    <t>2018-01-11 00:00:00-05:00</t>
  </si>
  <si>
    <t>2018-01-12 00:00:00-05:00</t>
  </si>
  <si>
    <t>2018-01-16 00:00:00-05:00</t>
  </si>
  <si>
    <t>20180115</t>
  </si>
  <si>
    <t>2018-01-17 00:00:00-05:00</t>
  </si>
  <si>
    <t>2018-01-18 00:00:00-05:00</t>
  </si>
  <si>
    <t>2018-01-19 00:00:00-05:00</t>
  </si>
  <si>
    <t>2018-01-22 00:00:00-05:00</t>
  </si>
  <si>
    <t>20180121</t>
  </si>
  <si>
    <t>2018-01-23 00:00:00-05:00</t>
  </si>
  <si>
    <t>2018-01-24 00:00:00-05:00</t>
  </si>
  <si>
    <t>2018-01-25 00:00:00-05:00</t>
  </si>
  <si>
    <t>2018-01-26 00:00:00-05:00</t>
  </si>
  <si>
    <t>2018-01-29 00:00:00-05:00</t>
  </si>
  <si>
    <t>20180128</t>
  </si>
  <si>
    <t>2018-01-30 00:00:00-05:00</t>
  </si>
  <si>
    <t>2018-01-31 00:00:00-05:00</t>
  </si>
  <si>
    <t>2018-02-01 00:00:00-05:00</t>
  </si>
  <si>
    <t>2018-02-02 00:00:00-05:00</t>
  </si>
  <si>
    <t>2018-02-05 00:00:00-05:00</t>
  </si>
  <si>
    <t>20180204</t>
  </si>
  <si>
    <t>2018-02-06 00:00:00-05:00</t>
  </si>
  <si>
    <t>2018-02-07 00:00:00-05:00</t>
  </si>
  <si>
    <t>2018-02-08 00:00:00-05:00</t>
  </si>
  <si>
    <t>2018-02-09 00:00:00-05:00</t>
  </si>
  <si>
    <t>2018-02-12 00:00:00-05:00</t>
  </si>
  <si>
    <t>20180211</t>
  </si>
  <si>
    <t>2018-02-13 00:00:00-05:00</t>
  </si>
  <si>
    <t>2018-02-14 00:00:00-05:00</t>
  </si>
  <si>
    <t>2018-02-15 00:00:00-05:00</t>
  </si>
  <si>
    <t>2018-02-16 00:00:00-05:00</t>
  </si>
  <si>
    <t>2018-02-21 00:00:00-05:00</t>
  </si>
  <si>
    <t>2018-02-22 00:00:00-05:00</t>
  </si>
  <si>
    <t>2018-02-23 00:00:00-05:00</t>
  </si>
  <si>
    <t>2018-02-26 00:00:00-05:00</t>
  </si>
  <si>
    <t>20180225</t>
  </si>
  <si>
    <t>2018-02-27 00:00:00-05:00</t>
  </si>
  <si>
    <t>2018-02-28 00:00:00-05:00</t>
  </si>
  <si>
    <t>2018-03-01 00:00:00-05:00</t>
  </si>
  <si>
    <t>2018-03-02 00:00:00-05:00</t>
  </si>
  <si>
    <t>2018-03-05 00:00:00-05:00</t>
  </si>
  <si>
    <t>20180304</t>
  </si>
  <si>
    <t>2018-03-06 00:00:00-05:00</t>
  </si>
  <si>
    <t>2018-03-07 00:00:00-05:00</t>
  </si>
  <si>
    <t>2018-03-08 00:00:00-05:00</t>
  </si>
  <si>
    <t>2018-03-09 00:00:00-05:00</t>
  </si>
  <si>
    <t>2018-03-12 00:00:00-04:00</t>
  </si>
  <si>
    <t>20180311</t>
  </si>
  <si>
    <t>2018-03-13 00:00:00-04:00</t>
  </si>
  <si>
    <t>2018-03-14 00:00:00-04:00</t>
  </si>
  <si>
    <t>2018-03-15 00:00:00-04:00</t>
  </si>
  <si>
    <t>2018-03-16 00:00:00-04:00</t>
  </si>
  <si>
    <t>2018-03-19 00:00:00-04:00</t>
  </si>
  <si>
    <t>20180318</t>
  </si>
  <si>
    <t>2018-03-20 00:00:00-04:00</t>
  </si>
  <si>
    <t>2018-03-21 00:00:00-04:00</t>
  </si>
  <si>
    <t>2018-03-22 00:00:00-04:00</t>
  </si>
  <si>
    <t>2018-03-23 00:00:00-04:00</t>
  </si>
  <si>
    <t>2018-03-26 00:00:00-04:00</t>
  </si>
  <si>
    <t>20180325</t>
  </si>
  <si>
    <t>2018-03-27 00:00:00-04:00</t>
  </si>
  <si>
    <t>2018-03-28 00:00:00-04:00</t>
  </si>
  <si>
    <t>2018-03-29 00:00:00-04:00</t>
  </si>
  <si>
    <t>2018-04-02 00:00:00-04:00</t>
  </si>
  <si>
    <t>20180401</t>
  </si>
  <si>
    <t>2018-04-03 00:00:00-04:00</t>
  </si>
  <si>
    <t>2018-04-04 00:00:00-04:00</t>
  </si>
  <si>
    <t>2018-04-05 00:00:00-04:00</t>
  </si>
  <si>
    <t>2018-04-06 00:00:00-04:00</t>
  </si>
  <si>
    <t>2018-04-09 00:00:00-04:00</t>
  </si>
  <si>
    <t>20180408</t>
  </si>
  <si>
    <t>2018-04-10 00:00:00-04:00</t>
  </si>
  <si>
    <t>2018-04-11 00:00:00-04:00</t>
  </si>
  <si>
    <t>2018-04-12 00:00:00-04:00</t>
  </si>
  <si>
    <t>2018-04-13 00:00:00-04:00</t>
  </si>
  <si>
    <t>2018-04-16 00:00:00-04:00</t>
  </si>
  <si>
    <t>20180415</t>
  </si>
  <si>
    <t>2018-04-17 00:00:00-04:00</t>
  </si>
  <si>
    <t>2018-04-18 00:00:00-04:00</t>
  </si>
  <si>
    <t>2018-04-19 00:00:00-04:00</t>
  </si>
  <si>
    <t>2018-04-20 00:00:00-04:00</t>
  </si>
  <si>
    <t>2018-04-23 00:00:00-04:00</t>
  </si>
  <si>
    <t>20180422</t>
  </si>
  <si>
    <t>2018-04-24 00:00:00-04:00</t>
  </si>
  <si>
    <t>2018-04-25 00:00:00-04:00</t>
  </si>
  <si>
    <t>2018-04-26 00:00:00-04:00</t>
  </si>
  <si>
    <t>2018-04-27 00:00:00-04:00</t>
  </si>
  <si>
    <t>2018-04-30 00:00:00-04:00</t>
  </si>
  <si>
    <t>20180429</t>
  </si>
  <si>
    <t>2018-05-01 00:00:00-04:00</t>
  </si>
  <si>
    <t>2018-05-02 00:00:00-04:00</t>
  </si>
  <si>
    <t>2018-05-03 00:00:00-04:00</t>
  </si>
  <si>
    <t>2018-05-04 00:00:00-04:00</t>
  </si>
  <si>
    <t>2018-05-07 00:00:00-04:00</t>
  </si>
  <si>
    <t>20180506</t>
  </si>
  <si>
    <t>2018-05-08 00:00:00-04:00</t>
  </si>
  <si>
    <t>2018-05-09 00:00:00-04:00</t>
  </si>
  <si>
    <t>2018-05-10 00:00:00-04:00</t>
  </si>
  <si>
    <t>2018-05-11 00:00:00-04:00</t>
  </si>
  <si>
    <t>2018-05-14 00:00:00-04:00</t>
  </si>
  <si>
    <t>20180513</t>
  </si>
  <si>
    <t>2018-05-16 00:00:00-04:00</t>
  </si>
  <si>
    <t>2018-05-17 00:00:00-04:00</t>
  </si>
  <si>
    <t>2018-05-18 00:00:00-04:00</t>
  </si>
  <si>
    <t>2018-05-21 00:00:00-04:00</t>
  </si>
  <si>
    <t>20180520</t>
  </si>
  <si>
    <t>2018-05-22 00:00:00-04:00</t>
  </si>
  <si>
    <t>2018-05-23 00:00:00-04:00</t>
  </si>
  <si>
    <t>2018-05-24 00:00:00-04:00</t>
  </si>
  <si>
    <t>2018-05-25 00:00:00-04:00</t>
  </si>
  <si>
    <t>2018-05-29 00:00:00-04:00</t>
  </si>
  <si>
    <t>20180528</t>
  </si>
  <si>
    <t>2018-05-30 00:00:00-04:00</t>
  </si>
  <si>
    <t>2018-05-31 00:00:00-04:00</t>
  </si>
  <si>
    <t>2018-06-01 00:00:00-04:00</t>
  </si>
  <si>
    <t>2018-06-04 00:00:00-04:00</t>
  </si>
  <si>
    <t>20180603</t>
  </si>
  <si>
    <t>2018-06-05 00:00:00-04:00</t>
  </si>
  <si>
    <t>2018-06-06 00:00:00-04:00</t>
  </si>
  <si>
    <t>2018-06-07 00:00:00-04:00</t>
  </si>
  <si>
    <t>2018-06-08 00:00:00-04:00</t>
  </si>
  <si>
    <t>2018-06-11 00:00:00-04:00</t>
  </si>
  <si>
    <t>20180610</t>
  </si>
  <si>
    <t>2018-06-12 00:00:00-04:00</t>
  </si>
  <si>
    <t>2018-06-13 00:00:00-04:00</t>
  </si>
  <si>
    <t>2018-06-14 00:00:00-04:00</t>
  </si>
  <si>
    <t>2018-06-15 00:00:00-04:00</t>
  </si>
  <si>
    <t>2018-06-18 00:00:00-04:00</t>
  </si>
  <si>
    <t>20180617</t>
  </si>
  <si>
    <t>2018-06-19 00:00:00-04:00</t>
  </si>
  <si>
    <t>2018-06-20 00:00:00-04:00</t>
  </si>
  <si>
    <t>2018-06-21 00:00:00-04:00</t>
  </si>
  <si>
    <t>2018-06-22 00:00:00-04:00</t>
  </si>
  <si>
    <t>2018-06-25 00:00:00-04:00</t>
  </si>
  <si>
    <t>20180624</t>
  </si>
  <si>
    <t>2018-06-26 00:00:00-04:00</t>
  </si>
  <si>
    <t>2018-06-27 00:00:00-04:00</t>
  </si>
  <si>
    <t>2018-06-28 00:00:00-04:00</t>
  </si>
  <si>
    <t>2018-06-29 00:00:00-04:00</t>
  </si>
  <si>
    <t>2018-07-02 00:00:00-04:00</t>
  </si>
  <si>
    <t>20180701</t>
  </si>
  <si>
    <t>2018-07-03 00:00:00-04:00</t>
  </si>
  <si>
    <t>2018-07-05 00:00:00-04:00</t>
  </si>
  <si>
    <t>20180704</t>
  </si>
  <si>
    <t>2018-07-06 00:00:00-04:00</t>
  </si>
  <si>
    <t>2018-07-09 00:00:00-04:00</t>
  </si>
  <si>
    <t>20180708</t>
  </si>
  <si>
    <t>2018-07-10 00:00:00-04:00</t>
  </si>
  <si>
    <t>2018-07-11 00:00:00-04:00</t>
  </si>
  <si>
    <t>2018-07-12 00:00:00-04:00</t>
  </si>
  <si>
    <t>2018-07-13 00:00:00-04:00</t>
  </si>
  <si>
    <t>2018-07-16 00:00:00-04:00</t>
  </si>
  <si>
    <t>20180715</t>
  </si>
  <si>
    <t>2018-07-17 00:00:00-04:00</t>
  </si>
  <si>
    <t>2018-07-18 00:00:00-04:00</t>
  </si>
  <si>
    <t>2018-07-19 00:00:00-04:00</t>
  </si>
  <si>
    <t>2018-07-20 00:00:00-04:00</t>
  </si>
  <si>
    <t>2018-07-23 00:00:00-04:00</t>
  </si>
  <si>
    <t>20180722</t>
  </si>
  <si>
    <t>2018-07-24 00:00:00-04:00</t>
  </si>
  <si>
    <t>2018-07-25 00:00:00-04:00</t>
  </si>
  <si>
    <t>2018-07-26 00:00:00-04:00</t>
  </si>
  <si>
    <t>2018-07-27 00:00:00-04:00</t>
  </si>
  <si>
    <t>2018-07-30 00:00:00-04:00</t>
  </si>
  <si>
    <t>20180729</t>
  </si>
  <si>
    <t>2018-07-31 00:00:00-04:00</t>
  </si>
  <si>
    <t>2018-08-01 00:00:00-04:00</t>
  </si>
  <si>
    <t>2018-08-02 00:00:00-04:00</t>
  </si>
  <si>
    <t>2018-08-03 00:00:00-04:00</t>
  </si>
  <si>
    <t>2018-08-06 00:00:00-04:00</t>
  </si>
  <si>
    <t>20180805</t>
  </si>
  <si>
    <t>2018-08-07 00:00:00-04:00</t>
  </si>
  <si>
    <t>2018-08-08 00:00:00-04:00</t>
  </si>
  <si>
    <t>2018-08-09 00:00:00-04:00</t>
  </si>
  <si>
    <t>2018-08-10 00:00:00-04:00</t>
  </si>
  <si>
    <t>2018-08-13 00:00:00-04:00</t>
  </si>
  <si>
    <t>20180812</t>
  </si>
  <si>
    <t>2018-08-15 00:00:00-04:00</t>
  </si>
  <si>
    <t>2018-08-16 00:00:00-04:00</t>
  </si>
  <si>
    <t>2018-08-17 00:00:00-04:00</t>
  </si>
  <si>
    <t>2018-08-20 00:00:00-04:00</t>
  </si>
  <si>
    <t>20180819</t>
  </si>
  <si>
    <t>2018-08-21 00:00:00-04:00</t>
  </si>
  <si>
    <t>2018-08-22 00:00:00-04:00</t>
  </si>
  <si>
    <t>2018-08-23 00:00:00-04:00</t>
  </si>
  <si>
    <t>2018-08-24 00:00:00-04:00</t>
  </si>
  <si>
    <t>2018-08-27 00:00:00-04:00</t>
  </si>
  <si>
    <t>20180826</t>
  </si>
  <si>
    <t>2018-08-28 00:00:00-04:00</t>
  </si>
  <si>
    <t>2018-08-29 00:00:00-04:00</t>
  </si>
  <si>
    <t>2018-08-30 00:00:00-04:00</t>
  </si>
  <si>
    <t>2018-08-31 00:00:00-04:00</t>
  </si>
  <si>
    <t>2018-09-04 00:00:00-04:00</t>
  </si>
  <si>
    <t>20180903</t>
  </si>
  <si>
    <t>2018-09-05 00:00:00-04:00</t>
  </si>
  <si>
    <t>2018-09-06 00:00:00-04:00</t>
  </si>
  <si>
    <t>2018-09-07 00:00:00-04:00</t>
  </si>
  <si>
    <t>2018-09-10 00:00:00-04:00</t>
  </si>
  <si>
    <t>20180909</t>
  </si>
  <si>
    <t>2018-09-11 00:00:00-04:00</t>
  </si>
  <si>
    <t>2018-09-12 00:00:00-04:00</t>
  </si>
  <si>
    <t>2018-09-13 00:00:00-04:00</t>
  </si>
  <si>
    <t>2018-09-14 00:00:00-04:00</t>
  </si>
  <si>
    <t>2018-09-17 00:00:00-04:00</t>
  </si>
  <si>
    <t>20180916</t>
  </si>
  <si>
    <t>2018-09-18 00:00:00-04:00</t>
  </si>
  <si>
    <t>2018-09-19 00:00:00-04:00</t>
  </si>
  <si>
    <t>2018-09-20 00:00:00-04:00</t>
  </si>
  <si>
    <t>2018-09-21 00:00:00-04:00</t>
  </si>
  <si>
    <t>2018-09-24 00:00:00-04:00</t>
  </si>
  <si>
    <t>20180923</t>
  </si>
  <si>
    <t>2018-09-25 00:00:00-04:00</t>
  </si>
  <si>
    <t>2018-09-26 00:00:00-04:00</t>
  </si>
  <si>
    <t>2018-09-27 00:00:00-04:00</t>
  </si>
  <si>
    <t>2018-09-28 00:00:00-04:00</t>
  </si>
  <si>
    <t>2018-10-01 00:00:00-04:00</t>
  </si>
  <si>
    <t>20180930</t>
  </si>
  <si>
    <t>2018-10-02 00:00:00-04:00</t>
  </si>
  <si>
    <t>2018-10-03 00:00:00-04:00</t>
  </si>
  <si>
    <t>2018-10-04 00:00:00-04:00</t>
  </si>
  <si>
    <t>2018-10-05 00:00:00-04:00</t>
  </si>
  <si>
    <t>2018-10-08 00:00:00-04:00</t>
  </si>
  <si>
    <t>20181007</t>
  </si>
  <si>
    <t>2018-10-09 00:00:00-04:00</t>
  </si>
  <si>
    <t>2018-10-10 00:00:00-04:00</t>
  </si>
  <si>
    <t>2018-10-11 00:00:00-04:00</t>
  </si>
  <si>
    <t>2018-10-12 00:00:00-04:00</t>
  </si>
  <si>
    <t>2018-10-15 00:00:00-04:00</t>
  </si>
  <si>
    <t>20181014</t>
  </si>
  <si>
    <t>2018-10-16 00:00:00-04:00</t>
  </si>
  <si>
    <t>2018-10-17 00:00:00-04:00</t>
  </si>
  <si>
    <t>2018-10-18 00:00:00-04:00</t>
  </si>
  <si>
    <t>2018-10-19 00:00:00-04:00</t>
  </si>
  <si>
    <t>2018-10-22 00:00:00-04:00</t>
  </si>
  <si>
    <t>20181021</t>
  </si>
  <si>
    <t>2018-10-23 00:00:00-04:00</t>
  </si>
  <si>
    <t>2018-10-24 00:00:00-04:00</t>
  </si>
  <si>
    <t>2018-10-25 00:00:00-04:00</t>
  </si>
  <si>
    <t>2018-10-26 00:00:00-04:00</t>
  </si>
  <si>
    <t>2018-10-29 00:00:00-04:00</t>
  </si>
  <si>
    <t>20181028</t>
  </si>
  <si>
    <t>2018-10-30 00:00:00-04:00</t>
  </si>
  <si>
    <t>2018-10-31 00:00:00-04:00</t>
  </si>
  <si>
    <t>2018-11-01 00:00:00-04:00</t>
  </si>
  <si>
    <t>2018-11-02 00:00:00-04:00</t>
  </si>
  <si>
    <t>2018-11-05 00:00:00-05:00</t>
  </si>
  <si>
    <t>20181104</t>
  </si>
  <si>
    <t>2018-11-06 00:00:00-05:00</t>
  </si>
  <si>
    <t>2018-11-07 00:00:00-05:00</t>
  </si>
  <si>
    <t>2018-11-08 00:00:00-05:00</t>
  </si>
  <si>
    <t>2018-11-09 00:00:00-05:00</t>
  </si>
  <si>
    <t>2018-11-12 00:00:00-05:00</t>
  </si>
  <si>
    <t>20181111</t>
  </si>
  <si>
    <t>2018-11-13 00:00:00-05:00</t>
  </si>
  <si>
    <t>2018-11-14 00:00:00-05:00</t>
  </si>
  <si>
    <t>2018-11-15 00:00:00-05:00</t>
  </si>
  <si>
    <t>2018-11-16 00:00:00-05:00</t>
  </si>
  <si>
    <t>2018-11-19 00:00:00-05:00</t>
  </si>
  <si>
    <t>20181118</t>
  </si>
  <si>
    <t>2018-11-21 00:00:00-05:00</t>
  </si>
  <si>
    <t>2018-11-23 00:00:00-05:00</t>
  </si>
  <si>
    <t>20181122</t>
  </si>
  <si>
    <t>2018-11-26 00:00:00-05:00</t>
  </si>
  <si>
    <t>20181125</t>
  </si>
  <si>
    <t>2018-11-27 00:00:00-05:00</t>
  </si>
  <si>
    <t>2018-11-28 00:00:00-05:00</t>
  </si>
  <si>
    <t>2018-11-29 00:00:00-05:00</t>
  </si>
  <si>
    <t>2018-11-30 00:00:00-05:00</t>
  </si>
  <si>
    <t>2018-12-03 00:00:00-05:00</t>
  </si>
  <si>
    <t>20181202</t>
  </si>
  <si>
    <t>2018-12-04 00:00:00-05:00</t>
  </si>
  <si>
    <t>2018-12-06 00:00:00-05:00</t>
  </si>
  <si>
    <t>20181205</t>
  </si>
  <si>
    <t>2018-12-07 00:00:00-05:00</t>
  </si>
  <si>
    <t>2018-12-10 00:00:00-05:00</t>
  </si>
  <si>
    <t>20181209</t>
  </si>
  <si>
    <t>2018-12-11 00:00:00-05:00</t>
  </si>
  <si>
    <t>2018-12-12 00:00:00-05:00</t>
  </si>
  <si>
    <t>2018-12-13 00:00:00-05:00</t>
  </si>
  <si>
    <t>2018-12-14 00:00:00-05:00</t>
  </si>
  <si>
    <t>2018-12-17 00:00:00-05:00</t>
  </si>
  <si>
    <t>20181216</t>
  </si>
  <si>
    <t>2018-12-18 00:00:00-05:00</t>
  </si>
  <si>
    <t>2018-12-19 00:00:00-05:00</t>
  </si>
  <si>
    <t>2018-12-20 00:00:00-05:00</t>
  </si>
  <si>
    <t>2018-12-21 00:00:00-05:00</t>
  </si>
  <si>
    <t>2018-12-24 00:00:00-05:00</t>
  </si>
  <si>
    <t>20181223</t>
  </si>
  <si>
    <t>2018-12-26 00:00:00-05:00</t>
  </si>
  <si>
    <t>20181225</t>
  </si>
  <si>
    <t>2018-12-27 00:00:00-05:00</t>
  </si>
  <si>
    <t>2018-12-28 00:00:00-05:00</t>
  </si>
  <si>
    <t>2018-12-31 00:00:00-05:00</t>
  </si>
  <si>
    <t>20181230</t>
  </si>
  <si>
    <t>2019-01-02 00:00:00-05:00</t>
  </si>
  <si>
    <t>20190101</t>
  </si>
  <si>
    <t>2019-01-03 00:00:00-05:00</t>
  </si>
  <si>
    <t>2019-01-04 00:00:00-05:00</t>
  </si>
  <si>
    <t>2019-01-07 00:00:00-05:00</t>
  </si>
  <si>
    <t>20190106</t>
  </si>
  <si>
    <t>2019-01-08 00:00:00-05:00</t>
  </si>
  <si>
    <t>2019-01-09 00:00:00-05:00</t>
  </si>
  <si>
    <t>2019-01-10 00:00:00-05:00</t>
  </si>
  <si>
    <t>2019-01-11 00:00:00-05:00</t>
  </si>
  <si>
    <t>2019-01-14 00:00:00-05:00</t>
  </si>
  <si>
    <t>20190113</t>
  </si>
  <si>
    <t>2019-01-15 00:00:00-05:00</t>
  </si>
  <si>
    <t>2019-01-16 00:00:00-05:00</t>
  </si>
  <si>
    <t>2019-01-17 00:00:00-05:00</t>
  </si>
  <si>
    <t>2019-01-18 00:00:00-05:00</t>
  </si>
  <si>
    <t>2019-01-22 00:00:00-05:00</t>
  </si>
  <si>
    <t>20190121</t>
  </si>
  <si>
    <t>2019-01-23 00:00:00-05:00</t>
  </si>
  <si>
    <t>2019-01-24 00:00:00-05:00</t>
  </si>
  <si>
    <t>2019-01-25 00:00:00-05:00</t>
  </si>
  <si>
    <t>2019-01-28 00:00:00-05:00</t>
  </si>
  <si>
    <t>20190127</t>
  </si>
  <si>
    <t>2019-01-29 00:00:00-05:00</t>
  </si>
  <si>
    <t>2019-01-30 00:00:00-05:00</t>
  </si>
  <si>
    <t>2019-01-31 00:00:00-05:00</t>
  </si>
  <si>
    <t>2019-02-01 00:00:00-05:00</t>
  </si>
  <si>
    <t>2019-02-04 00:00:00-05:00</t>
  </si>
  <si>
    <t>20190203</t>
  </si>
  <si>
    <t>2019-02-05 00:00:00-05:00</t>
  </si>
  <si>
    <t>2019-02-06 00:00:00-05:00</t>
  </si>
  <si>
    <t>2019-02-07 00:00:00-05:00</t>
  </si>
  <si>
    <t>2019-02-08 00:00:00-05:00</t>
  </si>
  <si>
    <t>2019-02-11 00:00:00-05:00</t>
  </si>
  <si>
    <t>20190210</t>
  </si>
  <si>
    <t>2019-02-12 00:00:00-05:00</t>
  </si>
  <si>
    <t>2019-02-13 00:00:00-05:00</t>
  </si>
  <si>
    <t>2019-02-14 00:00:00-05:00</t>
  </si>
  <si>
    <t>2019-02-15 00:00:00-05:00</t>
  </si>
  <si>
    <t>2019-02-20 00:00:00-05:00</t>
  </si>
  <si>
    <t>2019-02-21 00:00:00-05:00</t>
  </si>
  <si>
    <t>2019-02-22 00:00:00-05:00</t>
  </si>
  <si>
    <t>2019-02-25 00:00:00-05:00</t>
  </si>
  <si>
    <t>20190224</t>
  </si>
  <si>
    <t>2019-02-26 00:00:00-05:00</t>
  </si>
  <si>
    <t>2019-02-27 00:00:00-05:00</t>
  </si>
  <si>
    <t>2019-02-28 00:00:00-05:00</t>
  </si>
  <si>
    <t>2019-03-01 00:00:00-05:00</t>
  </si>
  <si>
    <t>2019-03-04 00:00:00-05:00</t>
  </si>
  <si>
    <t>20190303</t>
  </si>
  <si>
    <t>2019-03-05 00:00:00-05:00</t>
  </si>
  <si>
    <t>2019-03-06 00:00:00-05:00</t>
  </si>
  <si>
    <t>2019-03-07 00:00:00-05:00</t>
  </si>
  <si>
    <t>2019-03-08 00:00:00-05:00</t>
  </si>
  <si>
    <t>2019-03-11 00:00:00-04:00</t>
  </si>
  <si>
    <t>20190310</t>
  </si>
  <si>
    <t>2019-03-12 00:00:00-04:00</t>
  </si>
  <si>
    <t>2019-03-13 00:00:00-04:00</t>
  </si>
  <si>
    <t>2019-03-14 00:00:00-04:00</t>
  </si>
  <si>
    <t>2019-03-15 00:00:00-04:00</t>
  </si>
  <si>
    <t>2019-03-18 00:00:00-04:00</t>
  </si>
  <si>
    <t>20190317</t>
  </si>
  <si>
    <t>2019-03-19 00:00:00-04:00</t>
  </si>
  <si>
    <t>2019-03-20 00:00:00-04:00</t>
  </si>
  <si>
    <t>2019-03-21 00:00:00-04:00</t>
  </si>
  <si>
    <t>2019-03-22 00:00:00-04:00</t>
  </si>
  <si>
    <t>2019-03-25 00:00:00-04:00</t>
  </si>
  <si>
    <t>20190324</t>
  </si>
  <si>
    <t>2019-03-26 00:00:00-04:00</t>
  </si>
  <si>
    <t>2019-03-27 00:00:00-04:00</t>
  </si>
  <si>
    <t>2019-03-28 00:00:00-04:00</t>
  </si>
  <si>
    <t>2019-03-29 00:00:00-04:00</t>
  </si>
  <si>
    <t>2019-04-01 00:00:00-04:00</t>
  </si>
  <si>
    <t>20190331</t>
  </si>
  <si>
    <t>2019-04-02 00:00:00-04:00</t>
  </si>
  <si>
    <t>2019-04-03 00:00:00-04:00</t>
  </si>
  <si>
    <t>2019-04-04 00:00:00-04:00</t>
  </si>
  <si>
    <t>2019-04-05 00:00:00-04:00</t>
  </si>
  <si>
    <t>2019-04-08 00:00:00-04:00</t>
  </si>
  <si>
    <t>20190407</t>
  </si>
  <si>
    <t>2019-04-09 00:00:00-04:00</t>
  </si>
  <si>
    <t>2019-04-10 00:00:00-04:00</t>
  </si>
  <si>
    <t>2019-04-11 00:00:00-04:00</t>
  </si>
  <si>
    <t>2019-04-12 00:00:00-04:00</t>
  </si>
  <si>
    <t>2019-04-15 00:00:00-04:00</t>
  </si>
  <si>
    <t>20190414</t>
  </si>
  <si>
    <t>2019-04-16 00:00:00-04:00</t>
  </si>
  <si>
    <t>2019-04-17 00:00:00-04:00</t>
  </si>
  <si>
    <t>2019-04-18 00:00:00-04:00</t>
  </si>
  <si>
    <t>2019-04-22 00:00:00-04:00</t>
  </si>
  <si>
    <t>20190421</t>
  </si>
  <si>
    <t>2019-04-23 00:00:00-04:00</t>
  </si>
  <si>
    <t>2019-04-24 00:00:00-04:00</t>
  </si>
  <si>
    <t>2019-04-25 00:00:00-04:00</t>
  </si>
  <si>
    <t>2019-04-26 00:00:00-04:00</t>
  </si>
  <si>
    <t>2019-04-29 00:00:00-04:00</t>
  </si>
  <si>
    <t>20190428</t>
  </si>
  <si>
    <t>2019-04-30 00:00:00-04:00</t>
  </si>
  <si>
    <t>2019-05-01 00:00:00-04:00</t>
  </si>
  <si>
    <t>2019-05-02 00:00:00-04:00</t>
  </si>
  <si>
    <t>2019-05-03 00:00:00-04:00</t>
  </si>
  <si>
    <t>2019-05-06 00:00:00-04:00</t>
  </si>
  <si>
    <t>20190505</t>
  </si>
  <si>
    <t>2019-05-07 00:00:00-04:00</t>
  </si>
  <si>
    <t>2019-05-08 00:00:00-04:00</t>
  </si>
  <si>
    <t>2019-05-09 00:00:00-04:00</t>
  </si>
  <si>
    <t>2019-05-10 00:00:00-04:00</t>
  </si>
  <si>
    <t>2019-05-13 00:00:00-04:00</t>
  </si>
  <si>
    <t>20190512</t>
  </si>
  <si>
    <t>2019-05-15 00:00:00-04:00</t>
  </si>
  <si>
    <t>2019-05-16 00:00:00-04:00</t>
  </si>
  <si>
    <t>2019-05-17 00:00:00-04:00</t>
  </si>
  <si>
    <t>2019-05-20 00:00:00-04:00</t>
  </si>
  <si>
    <t>20190519</t>
  </si>
  <si>
    <t>2019-05-21 00:00:00-04:00</t>
  </si>
  <si>
    <t>2019-05-22 00:00:00-04:00</t>
  </si>
  <si>
    <t>2019-05-23 00:00:00-04:00</t>
  </si>
  <si>
    <t>2019-05-24 00:00:00-04:00</t>
  </si>
  <si>
    <t>2019-05-28 00:00:00-04:00</t>
  </si>
  <si>
    <t>20190527</t>
  </si>
  <si>
    <t>2019-05-29 00:00:00-04:00</t>
  </si>
  <si>
    <t>2019-05-30 00:00:00-04:00</t>
  </si>
  <si>
    <t>2019-05-31 00:00:00-04:00</t>
  </si>
  <si>
    <t>2019-06-03 00:00:00-04:00</t>
  </si>
  <si>
    <t>20190602</t>
  </si>
  <si>
    <t>2019-06-04 00:00:00-04:00</t>
  </si>
  <si>
    <t>2019-06-05 00:00:00-04:00</t>
  </si>
  <si>
    <t>2019-06-06 00:00:00-04:00</t>
  </si>
  <si>
    <t>2019-06-07 00:00:00-04:00</t>
  </si>
  <si>
    <t>2019-06-10 00:00:00-04:00</t>
  </si>
  <si>
    <t>20190609</t>
  </si>
  <si>
    <t>2019-06-11 00:00:00-04:00</t>
  </si>
  <si>
    <t>2019-06-12 00:00:00-04:00</t>
  </si>
  <si>
    <t>2019-06-13 00:00:00-04:00</t>
  </si>
  <si>
    <t>2019-06-14 00:00:00-04:00</t>
  </si>
  <si>
    <t>2019-06-17 00:00:00-04:00</t>
  </si>
  <si>
    <t>20190616</t>
  </si>
  <si>
    <t>2019-06-18 00:00:00-04:00</t>
  </si>
  <si>
    <t>2019-06-19 00:00:00-04:00</t>
  </si>
  <si>
    <t>2019-06-20 00:00:00-04:00</t>
  </si>
  <si>
    <t>2019-06-21 00:00:00-04:00</t>
  </si>
  <si>
    <t>2019-06-24 00:00:00-04:00</t>
  </si>
  <si>
    <t>20190623</t>
  </si>
  <si>
    <t>2019-06-25 00:00:00-04:00</t>
  </si>
  <si>
    <t>2019-06-26 00:00:00-04:00</t>
  </si>
  <si>
    <t>2019-06-27 00:00:00-04:00</t>
  </si>
  <si>
    <t>2019-06-28 00:00:00-04:00</t>
  </si>
  <si>
    <t>2019-07-01 00:00:00-04:00</t>
  </si>
  <si>
    <t>20190630</t>
  </si>
  <si>
    <t>2019-07-02 00:00:00-04:00</t>
  </si>
  <si>
    <t>2019-07-03 00:00:00-04:00</t>
  </si>
  <si>
    <t>2019-07-05 00:00:00-04:00</t>
  </si>
  <si>
    <t>20190704</t>
  </si>
  <si>
    <t>2019-07-08 00:00:00-04:00</t>
  </si>
  <si>
    <t>20190707</t>
  </si>
  <si>
    <t>2019-07-09 00:00:00-04:00</t>
  </si>
  <si>
    <t>2019-07-10 00:00:00-04:00</t>
  </si>
  <si>
    <t>2019-07-11 00:00:00-04:00</t>
  </si>
  <si>
    <t>2019-07-12 00:00:00-04:00</t>
  </si>
  <si>
    <t>2019-07-15 00:00:00-04:00</t>
  </si>
  <si>
    <t>20190714</t>
  </si>
  <si>
    <t>2019-07-16 00:00:00-04:00</t>
  </si>
  <si>
    <t>2019-07-17 00:00:00-04:00</t>
  </si>
  <si>
    <t>2019-07-18 00:00:00-04:00</t>
  </si>
  <si>
    <t>2019-07-19 00:00:00-04:00</t>
  </si>
  <si>
    <t>2019-07-22 00:00:00-04:00</t>
  </si>
  <si>
    <t>20190721</t>
  </si>
  <si>
    <t>2019-07-23 00:00:00-04:00</t>
  </si>
  <si>
    <t>2019-07-24 00:00:00-04:00</t>
  </si>
  <si>
    <t>2019-07-25 00:00:00-04:00</t>
  </si>
  <si>
    <t>2019-07-26 00:00:00-04:00</t>
  </si>
  <si>
    <t>2019-07-29 00:00:00-04:00</t>
  </si>
  <si>
    <t>20190728</t>
  </si>
  <si>
    <t>2019-07-30 00:00:00-04:00</t>
  </si>
  <si>
    <t>2019-07-31 00:00:00-04:00</t>
  </si>
  <si>
    <t>2019-08-01 00:00:00-04:00</t>
  </si>
  <si>
    <t>2019-08-02 00:00:00-04:00</t>
  </si>
  <si>
    <t>2019-08-05 00:00:00-04:00</t>
  </si>
  <si>
    <t>20190804</t>
  </si>
  <si>
    <t>2019-08-06 00:00:00-04:00</t>
  </si>
  <si>
    <t>2019-08-07 00:00:00-04:00</t>
  </si>
  <si>
    <t>2019-08-08 00:00:00-04:00</t>
  </si>
  <si>
    <t>2019-08-09 00:00:00-04:00</t>
  </si>
  <si>
    <t>2019-08-12 00:00:00-04:00</t>
  </si>
  <si>
    <t>20190811</t>
  </si>
  <si>
    <t>2019-08-13 00:00:00-04:00</t>
  </si>
  <si>
    <t>2019-08-14 00:00:00-04:00</t>
  </si>
  <si>
    <t>2019-08-15 00:00:00-04:00</t>
  </si>
  <si>
    <t>2019-08-16 00:00:00-04:00</t>
  </si>
  <si>
    <t>2019-08-19 00:00:00-04:00</t>
  </si>
  <si>
    <t>20190818</t>
  </si>
  <si>
    <t>2019-08-21 00:00:00-04:00</t>
  </si>
  <si>
    <t>2019-08-22 00:00:00-04:00</t>
  </si>
  <si>
    <t>2019-08-23 00:00:00-04:00</t>
  </si>
  <si>
    <t>2019-08-26 00:00:00-04:00</t>
  </si>
  <si>
    <t>20190825</t>
  </si>
  <si>
    <t>2019-08-27 00:00:00-04:00</t>
  </si>
  <si>
    <t>2019-08-28 00:00:00-04:00</t>
  </si>
  <si>
    <t>2019-08-29 00:00:00-04:00</t>
  </si>
  <si>
    <t>2019-08-30 00:00:00-04:00</t>
  </si>
  <si>
    <t>2019-09-03 00:00:00-04:00</t>
  </si>
  <si>
    <t>20190902</t>
  </si>
  <si>
    <t>2019-09-04 00:00:00-04:00</t>
  </si>
  <si>
    <t>2019-09-05 00:00:00-04:00</t>
  </si>
  <si>
    <t>2019-09-06 00:00:00-04:00</t>
  </si>
  <si>
    <t>2019-09-09 00:00:00-04:00</t>
  </si>
  <si>
    <t>20190908</t>
  </si>
  <si>
    <t>2019-09-10 00:00:00-04:00</t>
  </si>
  <si>
    <t>2019-09-11 00:00:00-04:00</t>
  </si>
  <si>
    <t>2019-09-12 00:00:00-04:00</t>
  </si>
  <si>
    <t>2019-09-13 00:00:00-04:00</t>
  </si>
  <si>
    <t>2019-09-16 00:00:00-04:00</t>
  </si>
  <si>
    <t>20190915</t>
  </si>
  <si>
    <t>2019-09-17 00:00:00-04:00</t>
  </si>
  <si>
    <t>2019-09-18 00:00:00-04:00</t>
  </si>
  <si>
    <t>2019-09-19 00:00:00-04:00</t>
  </si>
  <si>
    <t>2019-09-20 00:00:00-04:00</t>
  </si>
  <si>
    <t>2019-09-23 00:00:00-04:00</t>
  </si>
  <si>
    <t>20190922</t>
  </si>
  <si>
    <t>2019-09-24 00:00:00-04:00</t>
  </si>
  <si>
    <t>2019-09-25 00:00:00-04:00</t>
  </si>
  <si>
    <t>2019-09-26 00:00:00-04:00</t>
  </si>
  <si>
    <t>2019-09-27 00:00:00-04:00</t>
  </si>
  <si>
    <t>2019-09-30 00:00:00-04:00</t>
  </si>
  <si>
    <t>20190929</t>
  </si>
  <si>
    <t>2019-10-01 00:00:00-04:00</t>
  </si>
  <si>
    <t>2019-10-02 00:00:00-04:00</t>
  </si>
  <si>
    <t>2019-10-03 00:00:00-04:00</t>
  </si>
  <si>
    <t>2019-10-04 00:00:00-04:00</t>
  </si>
  <si>
    <t>2019-10-07 00:00:00-04:00</t>
  </si>
  <si>
    <t>20191006</t>
  </si>
  <si>
    <t>2019-10-08 00:00:00-04:00</t>
  </si>
  <si>
    <t>2019-10-09 00:00:00-04:00</t>
  </si>
  <si>
    <t>2019-10-10 00:00:00-04:00</t>
  </si>
  <si>
    <t>2019-10-11 00:00:00-04:00</t>
  </si>
  <si>
    <t>2019-10-14 00:00:00-04:00</t>
  </si>
  <si>
    <t>20191013</t>
  </si>
  <si>
    <t>2019-10-15 00:00:00-04:00</t>
  </si>
  <si>
    <t>2019-10-16 00:00:00-04:00</t>
  </si>
  <si>
    <t>2019-10-17 00:00:00-04:00</t>
  </si>
  <si>
    <t>2019-10-18 00:00:00-04:00</t>
  </si>
  <si>
    <t>2019-10-21 00:00:00-04:00</t>
  </si>
  <si>
    <t>20191020</t>
  </si>
  <si>
    <t>2019-10-22 00:00:00-04:00</t>
  </si>
  <si>
    <t>2019-10-23 00:00:00-04:00</t>
  </si>
  <si>
    <t>2019-10-24 00:00:00-04:00</t>
  </si>
  <si>
    <t>2019-10-25 00:00:00-04:00</t>
  </si>
  <si>
    <t>2019-10-28 00:00:00-04:00</t>
  </si>
  <si>
    <t>20191027</t>
  </si>
  <si>
    <t>2019-10-29 00:00:00-04:00</t>
  </si>
  <si>
    <t>2019-10-30 00:00:00-04:00</t>
  </si>
  <si>
    <t>2019-10-31 00:00:00-04:00</t>
  </si>
  <si>
    <t>2019-11-01 00:00:00-04:00</t>
  </si>
  <si>
    <t>2019-11-04 00:00:00-05:00</t>
  </si>
  <si>
    <t>20191103</t>
  </si>
  <si>
    <t>2019-11-05 00:00:00-05:00</t>
  </si>
  <si>
    <t>2019-11-06 00:00:00-05:00</t>
  </si>
  <si>
    <t>2019-11-07 00:00:00-05:00</t>
  </si>
  <si>
    <t>2019-11-08 00:00:00-05:00</t>
  </si>
  <si>
    <t>2019-11-11 00:00:00-05:00</t>
  </si>
  <si>
    <t>20191110</t>
  </si>
  <si>
    <t>2019-11-12 00:00:00-05:00</t>
  </si>
  <si>
    <t>2019-11-13 00:00:00-05:00</t>
  </si>
  <si>
    <t>2019-11-14 00:00:00-05:00</t>
  </si>
  <si>
    <t>2019-11-15 00:00:00-05:00</t>
  </si>
  <si>
    <t>2019-11-18 00:00:00-05:00</t>
  </si>
  <si>
    <t>20191117</t>
  </si>
  <si>
    <t>2019-11-20 00:00:00-05:00</t>
  </si>
  <si>
    <t>2019-11-21 00:00:00-05:00</t>
  </si>
  <si>
    <t>2019-11-22 00:00:00-05:00</t>
  </si>
  <si>
    <t>2019-11-25 00:00:00-05:00</t>
  </si>
  <si>
    <t>20191124</t>
  </si>
  <si>
    <t>2019-11-26 00:00:00-05:00</t>
  </si>
  <si>
    <t>2019-11-27 00:00:00-05:00</t>
  </si>
  <si>
    <t>2019-11-29 00:00:00-05:00</t>
  </si>
  <si>
    <t>20191128</t>
  </si>
  <si>
    <t>2019-12-02 00:00:00-05:00</t>
  </si>
  <si>
    <t>20191201</t>
  </si>
  <si>
    <t>2019-12-03 00:00:00-05:00</t>
  </si>
  <si>
    <t>2019-12-04 00:00:00-05:00</t>
  </si>
  <si>
    <t>2019-12-05 00:00:00-05:00</t>
  </si>
  <si>
    <t>2019-12-06 00:00:00-05:00</t>
  </si>
  <si>
    <t>2019-12-09 00:00:00-05:00</t>
  </si>
  <si>
    <t>20191208</t>
  </si>
  <si>
    <t>2019-12-10 00:00:00-05:00</t>
  </si>
  <si>
    <t>2019-12-11 00:00:00-05:00</t>
  </si>
  <si>
    <t>2019-12-12 00:00:00-05:00</t>
  </si>
  <si>
    <t>2019-12-13 00:00:00-05:00</t>
  </si>
  <si>
    <t>2019-12-16 00:00:00-05:00</t>
  </si>
  <si>
    <t>20191215</t>
  </si>
  <si>
    <t>2019-12-17 00:00:00-05:00</t>
  </si>
  <si>
    <t>2019-12-18 00:00:00-05:00</t>
  </si>
  <si>
    <t>2019-12-19 00:00:00-05:00</t>
  </si>
  <si>
    <t>2019-12-20 00:00:00-05:00</t>
  </si>
  <si>
    <t>2019-12-23 00:00:00-05:00</t>
  </si>
  <si>
    <t>20191222</t>
  </si>
  <si>
    <t>2019-12-24 00:00:00-05:00</t>
  </si>
  <si>
    <t>2019-12-26 00:00:00-05:00</t>
  </si>
  <si>
    <t>20191225</t>
  </si>
  <si>
    <t>2019-12-27 00:00:00-05:00</t>
  </si>
  <si>
    <t>2019-12-30 00:00:00-05:00</t>
  </si>
  <si>
    <t>20191229</t>
  </si>
  <si>
    <t>2019-12-31 00:00:00-05:00</t>
  </si>
  <si>
    <t>2020-01-02 00:00:00-05:00</t>
  </si>
  <si>
    <t>20200101</t>
  </si>
  <si>
    <t>2020-01-03 00:00:00-05:00</t>
  </si>
  <si>
    <t>2020-01-06 00:00:00-05:00</t>
  </si>
  <si>
    <t>20200105</t>
  </si>
  <si>
    <t>2020-01-07 00:00:00-05:00</t>
  </si>
  <si>
    <t>2020-01-08 00:00:00-05:00</t>
  </si>
  <si>
    <t>2020-01-09 00:00:00-05:00</t>
  </si>
  <si>
    <t>2020-01-10 00:00:00-05:00</t>
  </si>
  <si>
    <t>2020-01-13 00:00:00-05:00</t>
  </si>
  <si>
    <t>20200112</t>
  </si>
  <si>
    <t>2020-01-14 00:00:00-05:00</t>
  </si>
  <si>
    <t>2020-01-15 00:00:00-05:00</t>
  </si>
  <si>
    <t>2020-01-16 00:00:00-05:00</t>
  </si>
  <si>
    <t>2020-01-17 00:00:00-05:00</t>
  </si>
  <si>
    <t>2020-01-21 00:00:00-05:00</t>
  </si>
  <si>
    <t>20200120</t>
  </si>
  <si>
    <t>2020-01-22 00:00:00-05:00</t>
  </si>
  <si>
    <t>2020-01-23 00:00:00-05:00</t>
  </si>
  <si>
    <t>2020-01-24 00:00:00-05:00</t>
  </si>
  <si>
    <t>2020-01-27 00:00:00-05:00</t>
  </si>
  <si>
    <t>20200126</t>
  </si>
  <si>
    <t>2020-01-28 00:00:00-05:00</t>
  </si>
  <si>
    <t>2020-01-29 00:00:00-05:00</t>
  </si>
  <si>
    <t>2020-01-30 00:00:00-05:00</t>
  </si>
  <si>
    <t>2020-01-31 00:00:00-05:00</t>
  </si>
  <si>
    <t>2020-02-03 00:00:00-05:00</t>
  </si>
  <si>
    <t>20200202</t>
  </si>
  <si>
    <t>2020-02-04 00:00:00-05:00</t>
  </si>
  <si>
    <t>2020-02-05 00:00:00-05:00</t>
  </si>
  <si>
    <t>2020-02-06 00:00:00-05:00</t>
  </si>
  <si>
    <t>2020-02-07 00:00:00-05:00</t>
  </si>
  <si>
    <t>2020-02-10 00:00:00-05:00</t>
  </si>
  <si>
    <t>20200209</t>
  </si>
  <si>
    <t>2020-02-11 00:00:00-05:00</t>
  </si>
  <si>
    <t>2020-02-12 00:00:00-05:00</t>
  </si>
  <si>
    <t>2020-02-13 00:00:00-05:00</t>
  </si>
  <si>
    <t>2020-02-14 00:00:00-05:00</t>
  </si>
  <si>
    <t>2020-02-19 00:00:00-05:00</t>
  </si>
  <si>
    <t>2020-02-20 00:00:00-05:00</t>
  </si>
  <si>
    <t>2020-02-21 00:00:00-05:00</t>
  </si>
  <si>
    <t>2020-02-24 00:00:00-05:00</t>
  </si>
  <si>
    <t>20200223</t>
  </si>
  <si>
    <t>2020-02-25 00:00:00-05:00</t>
  </si>
  <si>
    <t>2020-02-26 00:00:00-05:00</t>
  </si>
  <si>
    <t>2020-02-27 00:00:00-05:00</t>
  </si>
  <si>
    <t>2020-02-28 00:00:00-05:00</t>
  </si>
  <si>
    <t>2020-03-02 00:00:00-05:00</t>
  </si>
  <si>
    <t>20200301</t>
  </si>
  <si>
    <t>2020-03-03 00:00:00-05:00</t>
  </si>
  <si>
    <t>2020-03-04 00:00:00-05:00</t>
  </si>
  <si>
    <t>2020-03-05 00:00:00-05:00</t>
  </si>
  <si>
    <t>2020-03-06 00:00:00-05:00</t>
  </si>
  <si>
    <t>2020-03-09 00:00:00-04:00</t>
  </si>
  <si>
    <t>20200308</t>
  </si>
  <si>
    <t>2020-03-10 00:00:00-04:00</t>
  </si>
  <si>
    <t>2020-03-11 00:00:00-04:00</t>
  </si>
  <si>
    <t>2020-03-12 00:00:00-04:00</t>
  </si>
  <si>
    <t>2020-03-13 00:00:00-04:00</t>
  </si>
  <si>
    <t>2020-03-16 00:00:00-04:00</t>
  </si>
  <si>
    <t>20200315</t>
  </si>
  <si>
    <t>2020-03-17 00:00:00-04:00</t>
  </si>
  <si>
    <t>2020-03-18 00:00:00-04:00</t>
  </si>
  <si>
    <t>2020-03-19 00:00:00-04:00</t>
  </si>
  <si>
    <t>2020-03-20 00:00:00-04:00</t>
  </si>
  <si>
    <t>2020-03-23 00:00:00-04:00</t>
  </si>
  <si>
    <t>20200322</t>
  </si>
  <si>
    <t>2020-03-24 00:00:00-04:00</t>
  </si>
  <si>
    <t>2020-03-25 00:00:00-04:00</t>
  </si>
  <si>
    <t>2020-03-26 00:00:00-04:00</t>
  </si>
  <si>
    <t>2020-03-27 00:00:00-04:00</t>
  </si>
  <si>
    <t>2020-03-30 00:00:00-04:00</t>
  </si>
  <si>
    <t>20200329</t>
  </si>
  <si>
    <t>2020-03-31 00:00:00-04:00</t>
  </si>
  <si>
    <t>2020-04-01 00:00:00-04:00</t>
  </si>
  <si>
    <t>2020-04-02 00:00:00-04:00</t>
  </si>
  <si>
    <t>2020-04-03 00:00:00-04:00</t>
  </si>
  <si>
    <t>2020-04-06 00:00:00-04:00</t>
  </si>
  <si>
    <t>20200405</t>
  </si>
  <si>
    <t>2020-04-07 00:00:00-04:00</t>
  </si>
  <si>
    <t>2020-04-08 00:00:00-04:00</t>
  </si>
  <si>
    <t>2020-04-09 00:00:00-04:00</t>
  </si>
  <si>
    <t>2020-04-13 00:00:00-04:00</t>
  </si>
  <si>
    <t>20200412</t>
  </si>
  <si>
    <t>2020-04-14 00:00:00-04:00</t>
  </si>
  <si>
    <t>2020-04-15 00:00:00-04:00</t>
  </si>
  <si>
    <t>2020-04-16 00:00:00-04:00</t>
  </si>
  <si>
    <t>2020-04-17 00:00:00-04:00</t>
  </si>
  <si>
    <t>2020-04-20 00:00:00-04:00</t>
  </si>
  <si>
    <t>20200419</t>
  </si>
  <si>
    <t>2020-04-21 00:00:00-04:00</t>
  </si>
  <si>
    <t>2020-04-22 00:00:00-04:00</t>
  </si>
  <si>
    <t>2020-04-23 00:00:00-04:00</t>
  </si>
  <si>
    <t>2020-04-24 00:00:00-04:00</t>
  </si>
  <si>
    <t>2020-04-27 00:00:00-04:00</t>
  </si>
  <si>
    <t>20200426</t>
  </si>
  <si>
    <t>2020-04-28 00:00:00-04:00</t>
  </si>
  <si>
    <t>2020-04-29 00:00:00-04:00</t>
  </si>
  <si>
    <t>2020-04-30 00:00:00-04:00</t>
  </si>
  <si>
    <t>2020-05-01 00:00:00-04:00</t>
  </si>
  <si>
    <t>2020-05-04 00:00:00-04:00</t>
  </si>
  <si>
    <t>20200503</t>
  </si>
  <si>
    <t>2020-05-05 00:00:00-04:00</t>
  </si>
  <si>
    <t>2020-05-06 00:00:00-04:00</t>
  </si>
  <si>
    <t>2020-05-07 00:00:00-04:00</t>
  </si>
  <si>
    <t>2020-05-08 00:00:00-04:00</t>
  </si>
  <si>
    <t>2020-05-11 00:00:00-04:00</t>
  </si>
  <si>
    <t>20200510</t>
  </si>
  <si>
    <t>2020-05-12 00:00:00-04:00</t>
  </si>
  <si>
    <t>2020-05-13 00:00:00-04:00</t>
  </si>
  <si>
    <t>2020-05-14 00:00:00-04:00</t>
  </si>
  <si>
    <t>2020-05-15 00:00:00-04:00</t>
  </si>
  <si>
    <t>2020-05-18 00:00:00-04:00</t>
  </si>
  <si>
    <t>20200517</t>
  </si>
  <si>
    <t>2020-05-20 00:00:00-04:00</t>
  </si>
  <si>
    <t>2020-05-21 00:00:00-04:00</t>
  </si>
  <si>
    <t>2020-05-22 00:00:00-04:00</t>
  </si>
  <si>
    <t>2020-05-26 00:00:00-04:00</t>
  </si>
  <si>
    <t>20200525</t>
  </si>
  <si>
    <t>2020-05-27 00:00:00-04:00</t>
  </si>
  <si>
    <t>2020-05-28 00:00:00-04:00</t>
  </si>
  <si>
    <t>2020-05-29 00:00:00-04:00</t>
  </si>
  <si>
    <t>2020-06-01 00:00:00-04:00</t>
  </si>
  <si>
    <t>20200531</t>
  </si>
  <si>
    <t>2020-06-02 00:00:00-04:00</t>
  </si>
  <si>
    <t>2020-06-03 00:00:00-04:00</t>
  </si>
  <si>
    <t>2020-06-04 00:00:00-04:00</t>
  </si>
  <si>
    <t>2020-06-05 00:00:00-04:00</t>
  </si>
  <si>
    <t>2020-06-08 00:00:00-04:00</t>
  </si>
  <si>
    <t>20200607</t>
  </si>
  <si>
    <t>2020-06-09 00:00:00-04:00</t>
  </si>
  <si>
    <t>2020-06-10 00:00:00-04:00</t>
  </si>
  <si>
    <t>2020-06-11 00:00:00-04:00</t>
  </si>
  <si>
    <t>2020-06-12 00:00:00-04:00</t>
  </si>
  <si>
    <t>2020-06-15 00:00:00-04:00</t>
  </si>
  <si>
    <t>20200614</t>
  </si>
  <si>
    <t>2020-06-16 00:00:00-04:00</t>
  </si>
  <si>
    <t>2020-06-17 00:00:00-04:00</t>
  </si>
  <si>
    <t>2020-06-18 00:00:00-04:00</t>
  </si>
  <si>
    <t>2020-06-19 00:00:00-04:00</t>
  </si>
  <si>
    <t>2020-06-22 00:00:00-04:00</t>
  </si>
  <si>
    <t>20200621</t>
  </si>
  <si>
    <t>2020-06-23 00:00:00-04:00</t>
  </si>
  <si>
    <t>2020-06-24 00:00:00-04:00</t>
  </si>
  <si>
    <t>2020-06-25 00:00:00-04:00</t>
  </si>
  <si>
    <t>2020-06-26 00:00:00-04:00</t>
  </si>
  <si>
    <t>2020-06-29 00:00:00-04:00</t>
  </si>
  <si>
    <t>20200628</t>
  </si>
  <si>
    <t>2020-06-30 00:00:00-04:00</t>
  </si>
  <si>
    <t>2020-07-01 00:00:00-04:00</t>
  </si>
  <si>
    <t>2020-07-02 00:00:00-04:00</t>
  </si>
  <si>
    <t>2020-07-06 00:00:00-04:00</t>
  </si>
  <si>
    <t>20200705</t>
  </si>
  <si>
    <t>2020-07-07 00:00:00-04:00</t>
  </si>
  <si>
    <t>2020-07-08 00:00:00-04:00</t>
  </si>
  <si>
    <t>2020-07-09 00:00:00-04:00</t>
  </si>
  <si>
    <t>2020-07-10 00:00:00-04:00</t>
  </si>
  <si>
    <t>2020-07-13 00:00:00-04:00</t>
  </si>
  <si>
    <t>20200712</t>
  </si>
  <si>
    <t>2020-07-14 00:00:00-04:00</t>
  </si>
  <si>
    <t>2020-07-15 00:00:00-04:00</t>
  </si>
  <si>
    <t>2020-07-16 00:00:00-04:00</t>
  </si>
  <si>
    <t>2020-07-17 00:00:00-04:00</t>
  </si>
  <si>
    <t>2020-07-20 00:00:00-04:00</t>
  </si>
  <si>
    <t>20200719</t>
  </si>
  <si>
    <t>2020-07-21 00:00:00-04:00</t>
  </si>
  <si>
    <t>2020-07-22 00:00:00-04:00</t>
  </si>
  <si>
    <t>2020-07-23 00:00:00-04:00</t>
  </si>
  <si>
    <t>2020-07-24 00:00:00-04:00</t>
  </si>
  <si>
    <t>2020-07-27 00:00:00-04:00</t>
  </si>
  <si>
    <t>20200726</t>
  </si>
  <si>
    <t>2020-07-28 00:00:00-04:00</t>
  </si>
  <si>
    <t>2020-07-29 00:00:00-04:00</t>
  </si>
  <si>
    <t>2020-07-30 00:00:00-04:00</t>
  </si>
  <si>
    <t>2020-07-31 00:00:00-04:00</t>
  </si>
  <si>
    <t>2020-08-03 00:00:00-04:00</t>
  </si>
  <si>
    <t>20200802</t>
  </si>
  <si>
    <t>2020-08-04 00:00:00-04:00</t>
  </si>
  <si>
    <t>2020-08-05 00:00:00-04:00</t>
  </si>
  <si>
    <t>2020-08-06 00:00:00-04:00</t>
  </si>
  <si>
    <t>2020-08-07 00:00:00-04:00</t>
  </si>
  <si>
    <t>2020-08-10 00:00:00-04:00</t>
  </si>
  <si>
    <t>20200809</t>
  </si>
  <si>
    <t>2020-08-11 00:00:00-04:00</t>
  </si>
  <si>
    <t>2020-08-12 00:00:00-04:00</t>
  </si>
  <si>
    <t>2020-08-13 00:00:00-04:00</t>
  </si>
  <si>
    <t>2020-08-14 00:00:00-04:00</t>
  </si>
  <si>
    <t>2020-08-17 00:00:00-04:00</t>
  </si>
  <si>
    <t>20200816</t>
  </si>
  <si>
    <t>2020-08-19 00:00:00-04:00</t>
  </si>
  <si>
    <t>2020-08-20 00:00:00-04:00</t>
  </si>
  <si>
    <t>2020-08-21 00:00:00-04:00</t>
  </si>
  <si>
    <t>2020-08-24 00:00:00-04:00</t>
  </si>
  <si>
    <t>20200823</t>
  </si>
  <si>
    <t>2020-08-25 00:00:00-04:00</t>
  </si>
  <si>
    <t>2020-08-26 00:00:00-04:00</t>
  </si>
  <si>
    <t>2020-08-27 00:00:00-04:00</t>
  </si>
  <si>
    <t>2020-08-28 00:00:00-04:00</t>
  </si>
  <si>
    <t>2020-08-31 00:00:00-04:00</t>
  </si>
  <si>
    <t>20200830</t>
  </si>
  <si>
    <t>2020-09-01 00:00:00-04:00</t>
  </si>
  <si>
    <t>2020-09-02 00:00:00-04:00</t>
  </si>
  <si>
    <t>2020-09-03 00:00:00-04:00</t>
  </si>
  <si>
    <t>2020-09-04 00:00:00-04:00</t>
  </si>
  <si>
    <t>2020-09-08 00:00:00-04:00</t>
  </si>
  <si>
    <t>20200907</t>
  </si>
  <si>
    <t>2020-09-09 00:00:00-04:00</t>
  </si>
  <si>
    <t>2020-09-10 00:00:00-04:00</t>
  </si>
  <si>
    <t>2020-09-11 00:00:00-04:00</t>
  </si>
  <si>
    <t>2020-09-14 00:00:00-04:00</t>
  </si>
  <si>
    <t>20200913</t>
  </si>
  <si>
    <t>2020-09-15 00:00:00-04:00</t>
  </si>
  <si>
    <t>2020-09-16 00:00:00-04:00</t>
  </si>
  <si>
    <t>2020-09-17 00:00:00-04:00</t>
  </si>
  <si>
    <t>2020-09-18 00:00:00-04:00</t>
  </si>
  <si>
    <t>2020-09-21 00:00:00-04:00</t>
  </si>
  <si>
    <t>20200920</t>
  </si>
  <si>
    <t>2020-09-22 00:00:00-04:00</t>
  </si>
  <si>
    <t>2020-09-23 00:00:00-04:00</t>
  </si>
  <si>
    <t>2020-09-24 00:00:00-04:00</t>
  </si>
  <si>
    <t>2020-09-25 00:00:00-04:00</t>
  </si>
  <si>
    <t>2020-09-28 00:00:00-04:00</t>
  </si>
  <si>
    <t>20200927</t>
  </si>
  <si>
    <t>2020-09-29 00:00:00-04:00</t>
  </si>
  <si>
    <t>2020-09-30 00:00:00-04:00</t>
  </si>
  <si>
    <t>2020-10-01 00:00:00-04:00</t>
  </si>
  <si>
    <t>2020-10-02 00:00:00-04:00</t>
  </si>
  <si>
    <t>2020-10-05 00:00:00-04:00</t>
  </si>
  <si>
    <t>20201004</t>
  </si>
  <si>
    <t>2020-10-06 00:00:00-04:00</t>
  </si>
  <si>
    <t>2020-10-07 00:00:00-04:00</t>
  </si>
  <si>
    <t>2020-10-08 00:00:00-04:00</t>
  </si>
  <si>
    <t>2020-10-09 00:00:00-04:00</t>
  </si>
  <si>
    <t>2020-10-12 00:00:00-04:00</t>
  </si>
  <si>
    <t>20201011</t>
  </si>
  <si>
    <t>2020-10-13 00:00:00-04:00</t>
  </si>
  <si>
    <t>2020-10-14 00:00:00-04:00</t>
  </si>
  <si>
    <t>2020-10-15 00:00:00-04:00</t>
  </si>
  <si>
    <t>2020-10-16 00:00:00-04:00</t>
  </si>
  <si>
    <t>2020-10-19 00:00:00-04:00</t>
  </si>
  <si>
    <t>20201018</t>
  </si>
  <si>
    <t>2020-10-20 00:00:00-04:00</t>
  </si>
  <si>
    <t>2020-10-21 00:00:00-04:00</t>
  </si>
  <si>
    <t>2020-10-22 00:00:00-04:00</t>
  </si>
  <si>
    <t>2020-10-23 00:00:00-04:00</t>
  </si>
  <si>
    <t>2020-10-26 00:00:00-04:00</t>
  </si>
  <si>
    <t>20201025</t>
  </si>
  <si>
    <t>2020-10-27 00:00:00-04:00</t>
  </si>
  <si>
    <t>2020-10-28 00:00:00-04:00</t>
  </si>
  <si>
    <t>2020-10-29 00:00:00-04:00</t>
  </si>
  <si>
    <t>2020-10-30 00:00:00-04:00</t>
  </si>
  <si>
    <t>2020-11-02 00:00:00-05:00</t>
  </si>
  <si>
    <t>20201101</t>
  </si>
  <si>
    <t>2020-11-03 00:00:00-05:00</t>
  </si>
  <si>
    <t>2020-11-04 00:00:00-05:00</t>
  </si>
  <si>
    <t>2020-11-05 00:00:00-05:00</t>
  </si>
  <si>
    <t>2020-11-06 00:00:00-05:00</t>
  </si>
  <si>
    <t>2020-11-09 00:00:00-05:00</t>
  </si>
  <si>
    <t>20201108</t>
  </si>
  <si>
    <t>2020-11-10 00:00:00-05:00</t>
  </si>
  <si>
    <t>2020-11-11 00:00:00-05:00</t>
  </si>
  <si>
    <t>2020-11-12 00:00:00-05:00</t>
  </si>
  <si>
    <t>2020-11-13 00:00:00-05:00</t>
  </si>
  <si>
    <t>2020-11-16 00:00:00-05:00</t>
  </si>
  <si>
    <t>20201115</t>
  </si>
  <si>
    <t>2020-11-18 00:00:00-05:00</t>
  </si>
  <si>
    <t>2020-11-19 00:00:00-05:00</t>
  </si>
  <si>
    <t>2020-11-20 00:00:00-05:00</t>
  </si>
  <si>
    <t>2020-11-23 00:00:00-05:00</t>
  </si>
  <si>
    <t>20201122</t>
  </si>
  <si>
    <t>2020-11-24 00:00:00-05:00</t>
  </si>
  <si>
    <t>2020-11-25 00:00:00-05:00</t>
  </si>
  <si>
    <t>2020-11-27 00:00:00-05:00</t>
  </si>
  <si>
    <t>20201126</t>
  </si>
  <si>
    <t>2020-11-30 00:00:00-05:00</t>
  </si>
  <si>
    <t>20201129</t>
  </si>
  <si>
    <t>2020-12-01 00:00:00-05:00</t>
  </si>
  <si>
    <t>2020-12-02 00:00:00-05:00</t>
  </si>
  <si>
    <t>2020-12-03 00:00:00-05:00</t>
  </si>
  <si>
    <t>2020-12-04 00:00:00-05:00</t>
  </si>
  <si>
    <t>2020-12-07 00:00:00-05:00</t>
  </si>
  <si>
    <t>20201206</t>
  </si>
  <si>
    <t>2020-12-08 00:00:00-05:00</t>
  </si>
  <si>
    <t>2020-12-09 00:00:00-05:00</t>
  </si>
  <si>
    <t>2020-12-10 00:00:00-05:00</t>
  </si>
  <si>
    <t>2020-12-11 00:00:00-05:00</t>
  </si>
  <si>
    <t>2020-12-14 00:00:00-05:00</t>
  </si>
  <si>
    <t>20201213</t>
  </si>
  <si>
    <t>2020-12-15 00:00:00-05:00</t>
  </si>
  <si>
    <t>2020-12-16 00:00:00-05:00</t>
  </si>
  <si>
    <t>2020-12-17 00:00:00-05:00</t>
  </si>
  <si>
    <t>2020-12-18 00:00:00-05:00</t>
  </si>
  <si>
    <t>2020-12-21 00:00:00-05:00</t>
  </si>
  <si>
    <t>20201220</t>
  </si>
  <si>
    <t>2020-12-22 00:00:00-05:00</t>
  </si>
  <si>
    <t>2020-12-23 00:00:00-05:00</t>
  </si>
  <si>
    <t>2020-12-24 00:00:00-05:00</t>
  </si>
  <si>
    <t>2020-12-28 00:00:00-05:00</t>
  </si>
  <si>
    <t>20201227</t>
  </si>
  <si>
    <t>2020-12-29 00:00:00-05:00</t>
  </si>
  <si>
    <t>2020-12-30 00:00:00-05:00</t>
  </si>
  <si>
    <t>2020-12-31 00:00:00-05:00</t>
  </si>
  <si>
    <t>2021-01-04 00:00:00-05:00</t>
  </si>
  <si>
    <t>20210103</t>
  </si>
  <si>
    <t>2021-01-05 00:00:00-05:00</t>
  </si>
  <si>
    <t>2021-01-06 00:00:00-05:00</t>
  </si>
  <si>
    <t>2021-01-07 00:00:00-05:00</t>
  </si>
  <si>
    <t>2021-01-08 00:00:00-05:00</t>
  </si>
  <si>
    <t>2021-01-11 00:00:00-05:00</t>
  </si>
  <si>
    <t>20210110</t>
  </si>
  <si>
    <t>2021-01-12 00:00:00-05:00</t>
  </si>
  <si>
    <t>2021-01-13 00:00:00-05:00</t>
  </si>
  <si>
    <t>2021-01-14 00:00:00-05:00</t>
  </si>
  <si>
    <t>2021-01-15 00:00:00-05:00</t>
  </si>
  <si>
    <t>2021-01-19 00:00:00-05:00</t>
  </si>
  <si>
    <t>20210118</t>
  </si>
  <si>
    <t>2021-01-20 00:00:00-05:00</t>
  </si>
  <si>
    <t>2021-01-21 00:00:00-05:00</t>
  </si>
  <si>
    <t>2021-01-22 00:00:00-05:00</t>
  </si>
  <si>
    <t>2021-01-25 00:00:00-05:00</t>
  </si>
  <si>
    <t>20210124</t>
  </si>
  <si>
    <t>2021-01-26 00:00:00-05:00</t>
  </si>
  <si>
    <t>2021-01-27 00:00:00-05:00</t>
  </si>
  <si>
    <t>2021-01-28 00:00:00-05:00</t>
  </si>
  <si>
    <t>2021-01-29 00:00:00-05:00</t>
  </si>
  <si>
    <t>2021-02-01 00:00:00-05:00</t>
  </si>
  <si>
    <t>20210131</t>
  </si>
  <si>
    <t>2021-02-02 00:00:00-05:00</t>
  </si>
  <si>
    <t>2021-02-03 00:00:00-05:00</t>
  </si>
  <si>
    <t>2021-02-04 00:00:00-05:00</t>
  </si>
  <si>
    <t>2021-02-05 00:00:00-05:00</t>
  </si>
  <si>
    <t>2021-02-08 00:00:00-05:00</t>
  </si>
  <si>
    <t>20210207</t>
  </si>
  <si>
    <t>2021-02-09 00:00:00-05:00</t>
  </si>
  <si>
    <t>2021-02-10 00:00:00-05:00</t>
  </si>
  <si>
    <t>2021-02-11 00:00:00-05:00</t>
  </si>
  <si>
    <t>2021-02-12 00:00:00-05:00</t>
  </si>
  <si>
    <t>2021-02-17 00:00:00-05:00</t>
  </si>
  <si>
    <t>2021-02-18 00:00:00-05:00</t>
  </si>
  <si>
    <t>2021-02-19 00:00:00-05:00</t>
  </si>
  <si>
    <t>2021-02-22 00:00:00-05:00</t>
  </si>
  <si>
    <t>20210221</t>
  </si>
  <si>
    <t>2021-02-23 00:00:00-05:00</t>
  </si>
  <si>
    <t>2021-02-24 00:00:00-05:00</t>
  </si>
  <si>
    <t>2021-02-25 00:00:00-05:00</t>
  </si>
  <si>
    <t>2021-02-26 00:00:00-05:00</t>
  </si>
  <si>
    <t>2021-03-01 00:00:00-05:00</t>
  </si>
  <si>
    <t>20210228</t>
  </si>
  <si>
    <t>2021-03-02 00:00:00-05:00</t>
  </si>
  <si>
    <t>2021-03-03 00:00:00-05:00</t>
  </si>
  <si>
    <t>2021-03-04 00:00:00-05:00</t>
  </si>
  <si>
    <t>2021-03-05 00:00:00-05:00</t>
  </si>
  <si>
    <t>2021-03-08 00:00:00-05:00</t>
  </si>
  <si>
    <t>20210307</t>
  </si>
  <si>
    <t>2021-03-09 00:00:00-05:00</t>
  </si>
  <si>
    <t>2021-03-10 00:00:00-05:00</t>
  </si>
  <si>
    <t>2021-03-11 00:00:00-05:00</t>
  </si>
  <si>
    <t>2021-03-12 00:00:00-05:00</t>
  </si>
  <si>
    <t>2021-03-15 00:00:00-04:00</t>
  </si>
  <si>
    <t>20210314</t>
  </si>
  <si>
    <t>2021-03-16 00:00:00-04:00</t>
  </si>
  <si>
    <t>2021-03-17 00:00:00-04:00</t>
  </si>
  <si>
    <t>2021-03-18 00:00:00-04:00</t>
  </si>
  <si>
    <t>2021-03-19 00:00:00-04:00</t>
  </si>
  <si>
    <t>2021-03-22 00:00:00-04:00</t>
  </si>
  <si>
    <t>20210321</t>
  </si>
  <si>
    <t>2021-03-23 00:00:00-04:00</t>
  </si>
  <si>
    <t>2021-03-24 00:00:00-04:00</t>
  </si>
  <si>
    <t>2021-03-25 00:00:00-04:00</t>
  </si>
  <si>
    <t>2021-03-26 00:00:00-04:00</t>
  </si>
  <si>
    <t>2021-03-29 00:00:00-04:00</t>
  </si>
  <si>
    <t>20210328</t>
  </si>
  <si>
    <t>2021-03-30 00:00:00-04:00</t>
  </si>
  <si>
    <t>2021-03-31 00:00:00-04:00</t>
  </si>
  <si>
    <t>2021-04-01 00:00:00-04:00</t>
  </si>
  <si>
    <t>2021-04-05 00:00:00-04:00</t>
  </si>
  <si>
    <t>20210404</t>
  </si>
  <si>
    <t>2021-04-06 00:00:00-04:00</t>
  </si>
  <si>
    <t>2021-04-07 00:00:00-04:00</t>
  </si>
  <si>
    <t>2021-04-08 00:00:00-04:00</t>
  </si>
  <si>
    <t>2021-04-09 00:00:00-04:00</t>
  </si>
  <si>
    <t>2021-04-12 00:00:00-04:00</t>
  </si>
  <si>
    <t>20210411</t>
  </si>
  <si>
    <t>2021-04-13 00:00:00-04:00</t>
  </si>
  <si>
    <t>2021-04-14 00:00:00-04:00</t>
  </si>
  <si>
    <t>2021-04-15 00:00:00-04:00</t>
  </si>
  <si>
    <t>2021-04-16 00:00:00-04:00</t>
  </si>
  <si>
    <t>2021-04-19 00:00:00-04:00</t>
  </si>
  <si>
    <t>20210418</t>
  </si>
  <si>
    <t>2021-04-20 00:00:00-04:00</t>
  </si>
  <si>
    <t>2021-04-21 00:00:00-04:00</t>
  </si>
  <si>
    <t>2021-04-22 00:00:00-04:00</t>
  </si>
  <si>
    <t>2021-04-23 00:00:00-04:00</t>
  </si>
  <si>
    <t>2021-04-26 00:00:00-04:00</t>
  </si>
  <si>
    <t>20210425</t>
  </si>
  <si>
    <t>2021-04-27 00:00:00-04:00</t>
  </si>
  <si>
    <t>2021-04-28 00:00:00-04:00</t>
  </si>
  <si>
    <t>2021-04-29 00:00:00-04:00</t>
  </si>
  <si>
    <t>2021-04-30 00:00:00-04:00</t>
  </si>
  <si>
    <t>2021-05-03 00:00:00-04:00</t>
  </si>
  <si>
    <t>20210502</t>
  </si>
  <si>
    <t>2021-05-04 00:00:00-04:00</t>
  </si>
  <si>
    <t>2021-05-05 00:00:00-04:00</t>
  </si>
  <si>
    <t>2021-05-06 00:00:00-04:00</t>
  </si>
  <si>
    <t>2021-05-07 00:00:00-04:00</t>
  </si>
  <si>
    <t>2021-05-10 00:00:00-04:00</t>
  </si>
  <si>
    <t>20210509</t>
  </si>
  <si>
    <t>2021-05-11 00:00:00-04:00</t>
  </si>
  <si>
    <t>2021-05-12 00:00:00-04:00</t>
  </si>
  <si>
    <t>2021-05-13 00:00:00-04:00</t>
  </si>
  <si>
    <t>2021-05-14 00:00:00-04:00</t>
  </si>
  <si>
    <t>2021-05-17 00:00:00-04:00</t>
  </si>
  <si>
    <t>20210516</t>
  </si>
  <si>
    <t>2021-05-19 00:00:00-04:00</t>
  </si>
  <si>
    <t>2021-05-20 00:00:00-04:00</t>
  </si>
  <si>
    <t>2021-05-21 00:00:00-04:00</t>
  </si>
  <si>
    <t>2021-05-24 00:00:00-04:00</t>
  </si>
  <si>
    <t>20210523</t>
  </si>
  <si>
    <t>2021-05-25 00:00:00-04:00</t>
  </si>
  <si>
    <t>2021-05-26 00:00:00-04:00</t>
  </si>
  <si>
    <t>2021-05-27 00:00:00-04:00</t>
  </si>
  <si>
    <t>2021-05-28 00:00:00-04:00</t>
  </si>
  <si>
    <t>2021-06-01 00:00:00-04:00</t>
  </si>
  <si>
    <t>20210531</t>
  </si>
  <si>
    <t>2021-06-02 00:00:00-04:00</t>
  </si>
  <si>
    <t>2021-06-03 00:00:00-04:00</t>
  </si>
  <si>
    <t>2021-06-04 00:00:00-04:00</t>
  </si>
  <si>
    <t>2021-06-07 00:00:00-04:00</t>
  </si>
  <si>
    <t>20210606</t>
  </si>
  <si>
    <t>2021-06-08 00:00:00-04:00</t>
  </si>
  <si>
    <t>2021-06-09 00:00:00-04:00</t>
  </si>
  <si>
    <t>2021-06-10 00:00:00-04:00</t>
  </si>
  <si>
    <t>2021-06-11 00:00:00-04:00</t>
  </si>
  <si>
    <t>2021-06-14 00:00:00-04:00</t>
  </si>
  <si>
    <t>20210613</t>
  </si>
  <si>
    <t>2021-06-15 00:00:00-04:00</t>
  </si>
  <si>
    <t>2021-06-16 00:00:00-04:00</t>
  </si>
  <si>
    <t>2021-06-17 00:00:00-04:00</t>
  </si>
  <si>
    <t>2021-06-18 00:00:00-04:00</t>
  </si>
  <si>
    <t>2021-06-21 00:00:00-04:00</t>
  </si>
  <si>
    <t>20210620</t>
  </si>
  <si>
    <t>2021-06-22 00:00:00-04:00</t>
  </si>
  <si>
    <t>2021-06-23 00:00:00-04:00</t>
  </si>
  <si>
    <t>2021-06-24 00:00:00-04:00</t>
  </si>
  <si>
    <t>2021-06-25 00:00:00-04:00</t>
  </si>
  <si>
    <t>2021-06-28 00:00:00-04:00</t>
  </si>
  <si>
    <t>20210627</t>
  </si>
  <si>
    <t>2021-06-29 00:00:00-04:00</t>
  </si>
  <si>
    <t>2021-06-30 00:00:00-04:00</t>
  </si>
  <si>
    <t>2021-07-01 00:00:00-04:00</t>
  </si>
  <si>
    <t>2021-07-02 00:00:00-04:00</t>
  </si>
  <si>
    <t>2021-07-06 00:00:00-04:00</t>
  </si>
  <si>
    <t>20210705</t>
  </si>
  <si>
    <t>2021-07-07 00:00:00-04:00</t>
  </si>
  <si>
    <t>2021-07-08 00:00:00-04:00</t>
  </si>
  <si>
    <t>2021-07-09 00:00:00-04:00</t>
  </si>
  <si>
    <t>2021-07-12 00:00:00-04:00</t>
  </si>
  <si>
    <t>20210711</t>
  </si>
  <si>
    <t>2021-07-13 00:00:00-04:00</t>
  </si>
  <si>
    <t>2021-07-14 00:00:00-04:00</t>
  </si>
  <si>
    <t>2021-07-15 00:00:00-04:00</t>
  </si>
  <si>
    <t>2021-07-16 00:00:00-04:00</t>
  </si>
  <si>
    <t>2021-07-19 00:00:00-04:00</t>
  </si>
  <si>
    <t>20210718</t>
  </si>
  <si>
    <t>2021-07-20 00:00:00-04:00</t>
  </si>
  <si>
    <t>2021-07-21 00:00:00-04:00</t>
  </si>
  <si>
    <t>2021-07-22 00:00:00-04:00</t>
  </si>
  <si>
    <t>2021-07-23 00:00:00-04:00</t>
  </si>
  <si>
    <t>2021-07-26 00:00:00-04:00</t>
  </si>
  <si>
    <t>20210725</t>
  </si>
  <si>
    <t>2021-07-27 00:00:00-04:00</t>
  </si>
  <si>
    <t>2021-07-28 00:00:00-04:00</t>
  </si>
  <si>
    <t>2021-07-29 00:00:00-04:00</t>
  </si>
  <si>
    <t>2021-07-30 00:00:00-04:00</t>
  </si>
  <si>
    <t>2021-08-02 00:00:00-04:00</t>
  </si>
  <si>
    <t>20210801</t>
  </si>
  <si>
    <t>2021-08-03 00:00:00-04:00</t>
  </si>
  <si>
    <t>2021-08-04 00:00:00-04:00</t>
  </si>
  <si>
    <t>2021-08-05 00:00:00-04:00</t>
  </si>
  <si>
    <t>2021-08-06 00:00:00-04:00</t>
  </si>
  <si>
    <t>2021-08-09 00:00:00-04:00</t>
  </si>
  <si>
    <t>20210808</t>
  </si>
  <si>
    <t>2021-08-10 00:00:00-04:00</t>
  </si>
  <si>
    <t>2021-08-11 00:00:00-04:00</t>
  </si>
  <si>
    <t>2021-08-12 00:00:00-04:00</t>
  </si>
  <si>
    <t>2021-08-13 00:00:00-04:00</t>
  </si>
  <si>
    <t>2021-08-16 00:00:00-04:00</t>
  </si>
  <si>
    <t>20210815</t>
  </si>
  <si>
    <t>2021-08-18 00:00:00-04:00</t>
  </si>
  <si>
    <t>2021-08-19 00:00:00-04:00</t>
  </si>
  <si>
    <t>2021-08-20 00:00:00-04:00</t>
  </si>
  <si>
    <t>2021-08-23 00:00:00-04:00</t>
  </si>
  <si>
    <t>20210822</t>
  </si>
  <si>
    <t>2021-08-24 00:00:00-04:00</t>
  </si>
  <si>
    <t>2021-08-25 00:00:00-04:00</t>
  </si>
  <si>
    <t>2021-08-26 00:00:00-04:00</t>
  </si>
  <si>
    <t>2021-08-27 00:00:00-04:00</t>
  </si>
  <si>
    <t>2021-08-30 00:00:00-04:00</t>
  </si>
  <si>
    <t>20210829</t>
  </si>
  <si>
    <t>2021-08-31 00:00:00-04:00</t>
  </si>
  <si>
    <t>2021-09-01 00:00:00-04:00</t>
  </si>
  <si>
    <t>2021-09-02 00:00:00-04:00</t>
  </si>
  <si>
    <t>2021-09-03 00:00:00-04:00</t>
  </si>
  <si>
    <t>2021-09-07 00:00:00-04:00</t>
  </si>
  <si>
    <t>20210906</t>
  </si>
  <si>
    <t>2021-09-08 00:00:00-04:00</t>
  </si>
  <si>
    <t>2021-09-09 00:00:00-04:00</t>
  </si>
  <si>
    <t>2021-09-10 00:00:00-04:00</t>
  </si>
  <si>
    <t>2021-09-13 00:00:00-04:00</t>
  </si>
  <si>
    <t>20210912</t>
  </si>
  <si>
    <t>2021-09-14 00:00:00-04:00</t>
  </si>
  <si>
    <t>2021-09-15 00:00:00-04:00</t>
  </si>
  <si>
    <t>2021-09-16 00:00:00-04:00</t>
  </si>
  <si>
    <t>2021-09-17 00:00:00-04:00</t>
  </si>
  <si>
    <t>2021-09-20 00:00:00-04:00</t>
  </si>
  <si>
    <t>20210919</t>
  </si>
  <si>
    <t>2021-09-21 00:00:00-04:00</t>
  </si>
  <si>
    <t>2021-09-22 00:00:00-04:00</t>
  </si>
  <si>
    <t>2021-09-23 00:00:00-04:00</t>
  </si>
  <si>
    <t>2021-09-24 00:00:00-04:00</t>
  </si>
  <si>
    <t>2021-09-27 00:00:00-04:00</t>
  </si>
  <si>
    <t>20210926</t>
  </si>
  <si>
    <t>2021-09-28 00:00:00-04:00</t>
  </si>
  <si>
    <t>2021-09-29 00:00:00-04:00</t>
  </si>
  <si>
    <t>2021-09-30 00:00:00-04:00</t>
  </si>
  <si>
    <t>2021-10-01 00:00:00-04:00</t>
  </si>
  <si>
    <t>2021-10-04 00:00:00-04:00</t>
  </si>
  <si>
    <t>20211003</t>
  </si>
  <si>
    <t>2021-10-05 00:00:00-04:00</t>
  </si>
  <si>
    <t>2021-10-06 00:00:00-04:00</t>
  </si>
  <si>
    <t>2021-10-07 00:00:00-04:00</t>
  </si>
  <si>
    <t>2021-10-08 00:00:00-04:00</t>
  </si>
  <si>
    <t>2021-10-11 00:00:00-04:00</t>
  </si>
  <si>
    <t>20211010</t>
  </si>
  <si>
    <t>2021-10-12 00:00:00-04:00</t>
  </si>
  <si>
    <t>2021-10-13 00:00:00-04:00</t>
  </si>
  <si>
    <t>2021-10-14 00:00:00-04:00</t>
  </si>
  <si>
    <t>2021-10-15 00:00:00-04:00</t>
  </si>
  <si>
    <t>2021-10-18 00:00:00-04:00</t>
  </si>
  <si>
    <t>20211017</t>
  </si>
  <si>
    <t>2021-10-19 00:00:00-04:00</t>
  </si>
  <si>
    <t>2021-10-20 00:00:00-04:00</t>
  </si>
  <si>
    <t>2021-10-21 00:00:00-04:00</t>
  </si>
  <si>
    <t>2021-10-22 00:00:00-04:00</t>
  </si>
  <si>
    <t>2021-10-25 00:00:00-04:00</t>
  </si>
  <si>
    <t>20211024</t>
  </si>
  <si>
    <t>2021-10-26 00:00:00-04:00</t>
  </si>
  <si>
    <t>2021-10-27 00:00:00-04:00</t>
  </si>
  <si>
    <t>2021-10-28 00:00:00-04:00</t>
  </si>
  <si>
    <t>2021-10-29 00:00:00-04:00</t>
  </si>
  <si>
    <t>2021-11-01 00:00:00-04:00</t>
  </si>
  <si>
    <t>20211031</t>
  </si>
  <si>
    <t>2021-11-02 00:00:00-04:00</t>
  </si>
  <si>
    <t>2021-11-03 00:00:00-04:00</t>
  </si>
  <si>
    <t>2021-11-04 00:00:00-04:00</t>
  </si>
  <si>
    <t>2021-11-05 00:00:00-04:00</t>
  </si>
  <si>
    <t>2021-11-08 00:00:00-05:00</t>
  </si>
  <si>
    <t>20211107</t>
  </si>
  <si>
    <t>2021-11-09 00:00:00-05:00</t>
  </si>
  <si>
    <t>2021-11-10 00:00:00-05:00</t>
  </si>
  <si>
    <t>2021-11-11 00:00:00-05:00</t>
  </si>
  <si>
    <t>2021-11-12 00:00:00-05:00</t>
  </si>
  <si>
    <t>2021-11-15 00:00:00-05:00</t>
  </si>
  <si>
    <t>20211114</t>
  </si>
  <si>
    <t>2021-11-17 00:00:00-05:00</t>
  </si>
  <si>
    <t>2021-11-18 00:00:00-05:00</t>
  </si>
  <si>
    <t>2021-11-19 00:00:00-05:00</t>
  </si>
  <si>
    <t>2021-11-22 00:00:00-05:00</t>
  </si>
  <si>
    <t>20211121</t>
  </si>
  <si>
    <t>2021-11-23 00:00:00-05:00</t>
  </si>
  <si>
    <t>2021-11-24 00:00:00-05:00</t>
  </si>
  <si>
    <t>2021-11-26 00:00:00-05:00</t>
  </si>
  <si>
    <t>20211125</t>
  </si>
  <si>
    <t>2021-11-29 00:00:00-05:00</t>
  </si>
  <si>
    <t>20211128</t>
  </si>
  <si>
    <t>2021-11-30 00:00:00-05:00</t>
  </si>
  <si>
    <t>2021-12-01 00:00:00-05:00</t>
  </si>
  <si>
    <t>2021-12-02 00:00:00-05:00</t>
  </si>
  <si>
    <t>2021-12-03 00:00:00-05:00</t>
  </si>
  <si>
    <t>2021-12-06 00:00:00-05:00</t>
  </si>
  <si>
    <t>20211205</t>
  </si>
  <si>
    <t>2021-12-07 00:00:00-05:00</t>
  </si>
  <si>
    <t>2021-12-08 00:00:00-05:00</t>
  </si>
  <si>
    <t>2021-12-09 00:00:00-05:00</t>
  </si>
  <si>
    <t>2021-12-10 00:00:00-05:00</t>
  </si>
  <si>
    <t>2021-12-13 00:00:00-05:00</t>
  </si>
  <si>
    <t>20211212</t>
  </si>
  <si>
    <t>2021-12-14 00:00:00-05:00</t>
  </si>
  <si>
    <t>2021-12-15 00:00:00-05:00</t>
  </si>
  <si>
    <t>2021-12-16 00:00:00-05:00</t>
  </si>
  <si>
    <t>2021-12-17 00:00:00-05:00</t>
  </si>
  <si>
    <t>2021-12-20 00:00:00-05:00</t>
  </si>
  <si>
    <t>20211219</t>
  </si>
  <si>
    <t>2021-12-21 00:00:00-05:00</t>
  </si>
  <si>
    <t>2021-12-22 00:00:00-05:00</t>
  </si>
  <si>
    <t>2021-12-23 00:00:00-05:00</t>
  </si>
  <si>
    <t>2021-12-27 00:00:00-05:00</t>
  </si>
  <si>
    <t>20211226</t>
  </si>
  <si>
    <t>2021-12-28 00:00:00-05:00</t>
  </si>
  <si>
    <t>2021-12-29 00:00:00-05:00</t>
  </si>
  <si>
    <t>2021-12-30 00:00:00-05:00</t>
  </si>
  <si>
    <t>2021-12-31 00:00:00-05:00</t>
  </si>
  <si>
    <t>2022-01-03 00:00:00-05:00</t>
  </si>
  <si>
    <t>20220102</t>
  </si>
  <si>
    <t>2022-01-04 00:00:00-05:00</t>
  </si>
  <si>
    <t>2022-01-05 00:00:00-05:00</t>
  </si>
  <si>
    <t>2022-01-06 00:00:00-05:00</t>
  </si>
  <si>
    <t>2022-01-07 00:00:00-05:00</t>
  </si>
  <si>
    <t>2022-01-10 00:00:00-05:00</t>
  </si>
  <si>
    <t>20220109</t>
  </si>
  <si>
    <t>2022-01-11 00:00:00-05:00</t>
  </si>
  <si>
    <t>2022-01-12 00:00:00-05:00</t>
  </si>
  <si>
    <t>2022-01-13 00:00:00-05:00</t>
  </si>
  <si>
    <t>2022-01-14 00:00:00-05:00</t>
  </si>
  <si>
    <t>2022-01-18 00:00:00-05:00</t>
  </si>
  <si>
    <t>20220117</t>
  </si>
  <si>
    <t>2022-01-19 00:00:00-05:00</t>
  </si>
  <si>
    <t>2022-01-20 00:00:00-05:00</t>
  </si>
  <si>
    <t>2022-01-21 00:00:00-05:00</t>
  </si>
  <si>
    <t>2022-01-24 00:00:00-05:00</t>
  </si>
  <si>
    <t>20220123</t>
  </si>
  <si>
    <t>2022-01-25 00:00:00-05:00</t>
  </si>
  <si>
    <t>2022-01-26 00:00:00-05:00</t>
  </si>
  <si>
    <t>2022-01-27 00:00:00-05:00</t>
  </si>
  <si>
    <t>2022-01-28 00:00:00-05:00</t>
  </si>
  <si>
    <t>2022-01-31 00:00:00-05:00</t>
  </si>
  <si>
    <t>20220130</t>
  </si>
  <si>
    <t>2022-02-01 00:00:00-05:00</t>
  </si>
  <si>
    <t>2022-02-02 00:00:00-05:00</t>
  </si>
  <si>
    <t>2022-02-03 00:00:00-05:00</t>
  </si>
  <si>
    <t>2022-02-04 00:00:00-05:00</t>
  </si>
  <si>
    <t>2022-02-07 00:00:00-05:00</t>
  </si>
  <si>
    <t>20220206</t>
  </si>
  <si>
    <t>2022-02-08 00:00:00-05:00</t>
  </si>
  <si>
    <t>2022-02-09 00:00:00-05:00</t>
  </si>
  <si>
    <t>2022-02-10 00:00:00-05:00</t>
  </si>
  <si>
    <t>2022-02-11 00:00:00-05:00</t>
  </si>
  <si>
    <t>2022-02-14 00:00:00-05:00</t>
  </si>
  <si>
    <t>20220213</t>
  </si>
  <si>
    <t>2022-02-16 00:00:00-05:00</t>
  </si>
  <si>
    <t>2022-02-17 00:00:00-05:00</t>
  </si>
  <si>
    <t>2022-02-18 00:00:00-05:00</t>
  </si>
  <si>
    <t>2022-02-22 00:00:00-05:00</t>
  </si>
  <si>
    <t>20220221</t>
  </si>
  <si>
    <t>2022-02-23 00:00:00-05:00</t>
  </si>
  <si>
    <t>2022-02-24 00:00:00-05:00</t>
  </si>
  <si>
    <t>2022-02-25 00:00:00-05:00</t>
  </si>
  <si>
    <t>2022-02-28 00:00:00-05:00</t>
  </si>
  <si>
    <t>20220227</t>
  </si>
  <si>
    <t>2022-03-01 00:00:00-05:00</t>
  </si>
  <si>
    <t>2022-03-02 00:00:00-05:00</t>
  </si>
  <si>
    <t>2022-03-03 00:00:00-05:00</t>
  </si>
  <si>
    <t>2022-03-04 00:00:00-05:00</t>
  </si>
  <si>
    <t>2022-03-07 00:00:00-05:00</t>
  </si>
  <si>
    <t>20220306</t>
  </si>
  <si>
    <t>2022-03-08 00:00:00-05:00</t>
  </si>
  <si>
    <t>2022-03-09 00:00:00-05:00</t>
  </si>
  <si>
    <t>2022-03-10 00:00:00-05:00</t>
  </si>
  <si>
    <t>2022-03-11 00:00:00-05:00</t>
  </si>
  <si>
    <t>2022-03-14 00:00:00-04:00</t>
  </si>
  <si>
    <t>20220313</t>
  </si>
  <si>
    <t>2022-03-15 00:00:00-04:00</t>
  </si>
  <si>
    <t>2022-03-16 00:00:00-04:00</t>
  </si>
  <si>
    <t>2022-03-17 00:00:00-04:00</t>
  </si>
  <si>
    <t>2022-03-18 00:00:00-04:00</t>
  </si>
  <si>
    <t>2022-03-21 00:00:00-04:00</t>
  </si>
  <si>
    <t>20220320</t>
  </si>
  <si>
    <t>2022-03-22 00:00:00-04:00</t>
  </si>
  <si>
    <t>2022-03-23 00:00:00-04:00</t>
  </si>
  <si>
    <t>2022-03-24 00:00:00-04:00</t>
  </si>
  <si>
    <t>2022-03-25 00:00:00-04:00</t>
  </si>
  <si>
    <t>2022-03-28 00:00:00-04:00</t>
  </si>
  <si>
    <t>20220327</t>
  </si>
  <si>
    <t>2022-03-29 00:00:00-04:00</t>
  </si>
  <si>
    <t>2022-03-30 00:00:00-04:00</t>
  </si>
  <si>
    <t>2022-03-31 00:00:00-04:00</t>
  </si>
  <si>
    <t>2022-04-01 00:00:00-04:00</t>
  </si>
  <si>
    <t>2022-04-04 00:00:00-04:00</t>
  </si>
  <si>
    <t>20220403</t>
  </si>
  <si>
    <t>2022-04-05 00:00:00-04:00</t>
  </si>
  <si>
    <t>2022-04-06 00:00:00-04:00</t>
  </si>
  <si>
    <t>2022-04-07 00:00:00-04:00</t>
  </si>
  <si>
    <t>2022-04-08 00:00:00-04:00</t>
  </si>
  <si>
    <t>2022-04-11 00:00:00-04:00</t>
  </si>
  <si>
    <t>20220410</t>
  </si>
  <si>
    <t>2022-04-12 00:00:00-04:00</t>
  </si>
  <si>
    <t>2022-04-13 00:00:00-04:00</t>
  </si>
  <si>
    <t>2022-04-14 00:00:00-04:00</t>
  </si>
  <si>
    <t>2022-04-18 00:00:00-04:00</t>
  </si>
  <si>
    <t>20220417</t>
  </si>
  <si>
    <t>2022-04-19 00:00:00-04:00</t>
  </si>
  <si>
    <t>2022-04-20 00:00:00-04:00</t>
  </si>
  <si>
    <t>2022-04-21 00:00:00-04:00</t>
  </si>
  <si>
    <t>2022-04-22 00:00:00-04:00</t>
  </si>
  <si>
    <t>2022-04-25 00:00:00-04:00</t>
  </si>
  <si>
    <t>20220424</t>
  </si>
  <si>
    <t>2022-04-26 00:00:00-04:00</t>
  </si>
  <si>
    <t>2022-04-27 00:00:00-04:00</t>
  </si>
  <si>
    <t>2022-04-28 00:00:00-04:00</t>
  </si>
  <si>
    <t>2022-04-29 00:00:00-04:00</t>
  </si>
  <si>
    <t>2022-05-02 00:00:00-04:00</t>
  </si>
  <si>
    <t>20220501</t>
  </si>
  <si>
    <t>2022-05-03 00:00:00-04:00</t>
  </si>
  <si>
    <t>2022-05-04 00:00:00-04:00</t>
  </si>
  <si>
    <t>2022-05-05 00:00:00-04:00</t>
  </si>
  <si>
    <t>2022-05-06 00:00:00-04:00</t>
  </si>
  <si>
    <t>2022-05-09 00:00:00-04:00</t>
  </si>
  <si>
    <t>20220508</t>
  </si>
  <si>
    <t>2022-05-10 00:00:00-04:00</t>
  </si>
  <si>
    <t>2022-05-11 00:00:00-04:00</t>
  </si>
  <si>
    <t>2022-05-12 00:00:00-04:00</t>
  </si>
  <si>
    <t>2022-05-13 00:00:00-04:00</t>
  </si>
  <si>
    <t>2022-05-16 00:00:00-04:00</t>
  </si>
  <si>
    <t>20220515</t>
  </si>
  <si>
    <t>2022-05-18 00:00:00-04:00</t>
  </si>
  <si>
    <t>2022-05-19 00:00:00-04:00</t>
  </si>
  <si>
    <t>2022-05-20 00:00:00-04:00</t>
  </si>
  <si>
    <t>2022-05-23 00:00:00-04:00</t>
  </si>
  <si>
    <t>20220522</t>
  </si>
  <si>
    <t>2022-05-24 00:00:00-04:00</t>
  </si>
  <si>
    <t>2022-05-25 00:00:00-04:00</t>
  </si>
  <si>
    <t>2022-05-26 00:00:00-04:00</t>
  </si>
  <si>
    <t>2022-05-27 00:00:00-04:00</t>
  </si>
  <si>
    <t>2022-05-31 00:00:00-04:00</t>
  </si>
  <si>
    <t>20220530</t>
  </si>
  <si>
    <t>2022-06-01 00:00:00-04:00</t>
  </si>
  <si>
    <t>2022-06-02 00:00:00-04:00</t>
  </si>
  <si>
    <t>2022-06-03 00:00:00-04:00</t>
  </si>
  <si>
    <t>2022-06-06 00:00:00-04:00</t>
  </si>
  <si>
    <t>20220605</t>
  </si>
  <si>
    <t>2022-06-07 00:00:00-04:00</t>
  </si>
  <si>
    <t>2022-06-08 00:00:00-04:00</t>
  </si>
  <si>
    <t>2022-06-09 00:00:00-04:00</t>
  </si>
  <si>
    <t>2022-06-10 00:00:00-04:00</t>
  </si>
  <si>
    <t>2022-06-13 00:00:00-04:00</t>
  </si>
  <si>
    <t>20220612</t>
  </si>
  <si>
    <t>2022-06-14 00:00:00-04:00</t>
  </si>
  <si>
    <t>2022-06-15 00:00:00-04:00</t>
  </si>
  <si>
    <t>2022-06-16 00:00:00-04:00</t>
  </si>
  <si>
    <t>2022-06-17 00:00:00-04:00</t>
  </si>
  <si>
    <t>2022-06-21 00:00:00-04:00</t>
  </si>
  <si>
    <t>20220620</t>
  </si>
  <si>
    <t>2022-06-22 00:00:00-04:00</t>
  </si>
  <si>
    <t>2022-06-23 00:00:00-04:00</t>
  </si>
  <si>
    <t>2022-06-24 00:00:00-04:00</t>
  </si>
  <si>
    <t>2022-06-27 00:00:00-04:00</t>
  </si>
  <si>
    <t>20220626</t>
  </si>
  <si>
    <t>2022-06-28 00:00:00-04:00</t>
  </si>
  <si>
    <t>2022-06-29 00:00:00-04:00</t>
  </si>
  <si>
    <t>2022-06-30 00:00:00-04:00</t>
  </si>
  <si>
    <t>2022-07-01 00:00:00-04:00</t>
  </si>
  <si>
    <t>2022-07-05 00:00:00-04:00</t>
  </si>
  <si>
    <t>20220704</t>
  </si>
  <si>
    <t>2022-07-06 00:00:00-04:00</t>
  </si>
  <si>
    <t>2022-07-07 00:00:00-04:00</t>
  </si>
  <si>
    <t>2022-07-08 00:00:00-04:00</t>
  </si>
  <si>
    <t>2022-07-11 00:00:00-04:00</t>
  </si>
  <si>
    <t>20220710</t>
  </si>
  <si>
    <t>2022-07-12 00:00:00-04:00</t>
  </si>
  <si>
    <t>2022-07-13 00:00:00-04:00</t>
  </si>
  <si>
    <t>2022-07-14 00:00:00-04:00</t>
  </si>
  <si>
    <t>2022-07-15 00:00:00-04:00</t>
  </si>
  <si>
    <t>2022-07-18 00:00:00-04:00</t>
  </si>
  <si>
    <t>20220717</t>
  </si>
  <si>
    <t>2022-07-19 00:00:00-04:00</t>
  </si>
  <si>
    <t>2022-07-20 00:00:00-04:00</t>
  </si>
  <si>
    <t>2022-07-21 00:00:00-04:00</t>
  </si>
  <si>
    <t>2022-07-22 00:00:00-04:00</t>
  </si>
  <si>
    <t>2022-07-25 00:00:00-04:00</t>
  </si>
  <si>
    <t>20220724</t>
  </si>
  <si>
    <t>2022-07-26 00:00:00-04:00</t>
  </si>
  <si>
    <t>2022-07-27 00:00:00-04:00</t>
  </si>
  <si>
    <t>2022-07-28 00:00:00-04:00</t>
  </si>
  <si>
    <t>2022-07-29 00:00:00-04:00</t>
  </si>
  <si>
    <t>2022-08-01 00:00:00-04:00</t>
  </si>
  <si>
    <t>20220731</t>
  </si>
  <si>
    <t>2022-08-02 00:00:00-04:00</t>
  </si>
  <si>
    <t>2022-08-03 00:00:00-04:00</t>
  </si>
  <si>
    <t>2022-08-04 00:00:00-04:00</t>
  </si>
  <si>
    <t>2022-08-05 00:00:00-04:00</t>
  </si>
  <si>
    <t>2022-08-08 00:00:00-04:00</t>
  </si>
  <si>
    <t>20220807</t>
  </si>
  <si>
    <t>2022-08-09 00:00:00-04:00</t>
  </si>
  <si>
    <t>2022-08-10 00:00:00-04:00</t>
  </si>
  <si>
    <t>2022-08-11 00:00:00-04:00</t>
  </si>
  <si>
    <t>2022-08-12 00:00:00-04:00</t>
  </si>
  <si>
    <t>2022-08-15 00:00:00-04:00</t>
  </si>
  <si>
    <t>20220814</t>
  </si>
  <si>
    <t>2022-08-17 00:00:00-04:00</t>
  </si>
  <si>
    <t>2022-08-18 00:00:00-04:00</t>
  </si>
  <si>
    <t>2022-08-19 00:00:00-04:00</t>
  </si>
  <si>
    <t>2022-08-22 00:00:00-04:00</t>
  </si>
  <si>
    <t>20220821</t>
  </si>
  <si>
    <t>2022-08-23 00:00:00-04:00</t>
  </si>
  <si>
    <t>2022-08-24 00:00:00-04:00</t>
  </si>
  <si>
    <t>2022-08-25 00:00:00-04:00</t>
  </si>
  <si>
    <t>2022-08-26 00:00:00-04:00</t>
  </si>
  <si>
    <t>2022-08-29 00:00:00-04:00</t>
  </si>
  <si>
    <t>20220828</t>
  </si>
  <si>
    <t>2022-08-30 00:00:00-04:00</t>
  </si>
  <si>
    <t>2022-08-31 00:00:00-04:00</t>
  </si>
  <si>
    <t>2022-09-01 00:00:00-04:00</t>
  </si>
  <si>
    <t>2022-09-02 00:00:00-04:00</t>
  </si>
  <si>
    <t>2022-09-06 00:00:00-04:00</t>
  </si>
  <si>
    <t>20220905</t>
  </si>
  <si>
    <t>2022-09-07 00:00:00-04:00</t>
  </si>
  <si>
    <t>2022-09-08 00:00:00-04:00</t>
  </si>
  <si>
    <t>2022-09-09 00:00:00-04:00</t>
  </si>
  <si>
    <t>2022-09-12 00:00:00-04:00</t>
  </si>
  <si>
    <t>20220911</t>
  </si>
  <si>
    <t>2022-09-13 00:00:00-04:00</t>
  </si>
  <si>
    <t>2022-09-14 00:00:00-04:00</t>
  </si>
  <si>
    <t>2022-09-15 00:00:00-04:00</t>
  </si>
  <si>
    <t>2022-09-16 00:00:00-04:00</t>
  </si>
  <si>
    <t>2022-09-19 00:00:00-04:00</t>
  </si>
  <si>
    <t>20220918</t>
  </si>
  <si>
    <t>2022-09-20 00:00:00-04:00</t>
  </si>
  <si>
    <t>2022-09-21 00:00:00-04:00</t>
  </si>
  <si>
    <t>2022-09-22 00:00:00-04:00</t>
  </si>
  <si>
    <t>2022-09-23 00:00:00-04:00</t>
  </si>
  <si>
    <t>2022-09-26 00:00:00-04:00</t>
  </si>
  <si>
    <t>20220925</t>
  </si>
  <si>
    <t>2022-09-27 00:00:00-04:00</t>
  </si>
  <si>
    <t>2022-09-28 00:00:00-04:00</t>
  </si>
  <si>
    <t>2022-09-29 00:00:00-04:00</t>
  </si>
  <si>
    <t>2022-09-30 00:00:00-04:00</t>
  </si>
  <si>
    <t>2022-10-03 00:00:00-04:00</t>
  </si>
  <si>
    <t>20221002</t>
  </si>
  <si>
    <t>2022-10-04 00:00:00-04:00</t>
  </si>
  <si>
    <t>2022-10-05 00:00:00-04:00</t>
  </si>
  <si>
    <t>2022-10-06 00:00:00-04:00</t>
  </si>
  <si>
    <t>2022-10-07 00:00:00-04:00</t>
  </si>
  <si>
    <t>2022-10-10 00:00:00-04:00</t>
  </si>
  <si>
    <t>20221009</t>
  </si>
  <si>
    <t>2022-10-11 00:00:00-04:00</t>
  </si>
  <si>
    <t>2022-10-12 00:00:00-04:00</t>
  </si>
  <si>
    <t>2022-10-13 00:00:00-04:00</t>
  </si>
  <si>
    <t>2022-10-14 00:00:00-04:00</t>
  </si>
  <si>
    <t>2022-10-17 00:00:00-04:00</t>
  </si>
  <si>
    <t>20221016</t>
  </si>
  <si>
    <t>2022-10-18 00:00:00-04:00</t>
  </si>
  <si>
    <t>2022-10-19 00:00:00-04:00</t>
  </si>
  <si>
    <t>2022-10-20 00:00:00-04:00</t>
  </si>
  <si>
    <t>2022-10-21 00:00:00-04:00</t>
  </si>
  <si>
    <t>2022-10-24 00:00:00-04:00</t>
  </si>
  <si>
    <t>20221023</t>
  </si>
  <si>
    <t>2022-10-25 00:00:00-04:00</t>
  </si>
  <si>
    <t>2022-10-26 00:00:00-04:00</t>
  </si>
  <si>
    <t>2022-10-27 00:00:00-04:00</t>
  </si>
  <si>
    <t>2022-10-28 00:00:00-04:00</t>
  </si>
  <si>
    <t>2022-10-31 00:00:00-04:00</t>
  </si>
  <si>
    <t>20221030</t>
  </si>
  <si>
    <t>2022-11-01 00:00:00-04:00</t>
  </si>
  <si>
    <t>2022-11-02 00:00:00-04:00</t>
  </si>
  <si>
    <t>2022-11-03 00:00:00-04:00</t>
  </si>
  <si>
    <t>2022-11-04 00:00:00-04:00</t>
  </si>
  <si>
    <t>2022-11-07 00:00:00-05:00</t>
  </si>
  <si>
    <t>20221106</t>
  </si>
  <si>
    <t>2022-11-08 00:00:00-05:00</t>
  </si>
  <si>
    <t>2022-11-09 00:00:00-05:00</t>
  </si>
  <si>
    <t>2022-11-10 00:00:00-05:00</t>
  </si>
  <si>
    <t>2022-11-11 00:00:00-05:00</t>
  </si>
  <si>
    <t>2022-11-14 00:00:00-05:00</t>
  </si>
  <si>
    <t>20221113</t>
  </si>
  <si>
    <t>2022-11-16 00:00:00-05:00</t>
  </si>
  <si>
    <t>2022-11-17 00:00:00-05:00</t>
  </si>
  <si>
    <t>2022-11-18 00:00:00-05:00</t>
  </si>
  <si>
    <t>2022-11-21 00:00:00-05:00</t>
  </si>
  <si>
    <t>20221120</t>
  </si>
  <si>
    <t>2022-11-22 00:00:00-05:00</t>
  </si>
  <si>
    <t>2022-11-23 00:00:00-05:00</t>
  </si>
  <si>
    <t>2022-11-25 00:00:00-05:00</t>
  </si>
  <si>
    <t>20221124</t>
  </si>
  <si>
    <t>2022-11-28 00:00:00-05:00</t>
  </si>
  <si>
    <t>20221127</t>
  </si>
  <si>
    <t>2022-11-29 00:00:00-05:00</t>
  </si>
  <si>
    <t>2022-11-30 00:00:00-05:00</t>
  </si>
  <si>
    <t>2022-12-01 00:00:00-05:00</t>
  </si>
  <si>
    <t>2022-12-02 00:00:00-05:00</t>
  </si>
  <si>
    <t>2022-12-05 00:00:00-05:00</t>
  </si>
  <si>
    <t>20221204</t>
  </si>
  <si>
    <t>2022-12-06 00:00:00-05:00</t>
  </si>
  <si>
    <t>2022-12-07 00:00:00-05:00</t>
  </si>
  <si>
    <t>2022-12-08 00:00:00-05:00</t>
  </si>
  <si>
    <t>2022-12-09 00:00:00-05:00</t>
  </si>
  <si>
    <t>2022-12-12 00:00:00-05:00</t>
  </si>
  <si>
    <t>20221211</t>
  </si>
  <si>
    <t>2022-12-13 00:00:00-05:00</t>
  </si>
  <si>
    <t>2022-12-14 00:00:00-05:00</t>
  </si>
  <si>
    <t>2022-12-15 00:00:00-05:00</t>
  </si>
  <si>
    <t>2022-12-16 00:00:00-05:00</t>
  </si>
  <si>
    <t>2022-12-19 00:00:00-05:00</t>
  </si>
  <si>
    <t>20221218</t>
  </si>
  <si>
    <t>2022-12-20 00:00:00-05:00</t>
  </si>
  <si>
    <t>2022-12-21 00:00:00-05:00</t>
  </si>
  <si>
    <t>2022-12-22 00:00:00-05:00</t>
  </si>
  <si>
    <t>2022-12-23 00:00:00-05:00</t>
  </si>
  <si>
    <t>2022-12-27 00:00:00-05:00</t>
  </si>
  <si>
    <t>20221226</t>
  </si>
  <si>
    <t>2022-12-28 00:00:00-05:00</t>
  </si>
  <si>
    <t>2022-12-29 00:00:00-05:00</t>
  </si>
  <si>
    <t>2022-12-30 00:00:00-05:00</t>
  </si>
  <si>
    <t>2023-01-03 00:00:00-05:00</t>
  </si>
  <si>
    <t>20230102</t>
  </si>
  <si>
    <t>2023-01-04 00:00:00-05:00</t>
  </si>
  <si>
    <t>2023-01-05 00:00:00-05:00</t>
  </si>
  <si>
    <t>2023-01-06 00:00:00-05:00</t>
  </si>
  <si>
    <t>2023-01-09 00:00:00-05:00</t>
  </si>
  <si>
    <t>20230108</t>
  </si>
  <si>
    <t>2023-01-10 00:00:00-05:00</t>
  </si>
  <si>
    <t>2023-01-11 00:00:00-05:00</t>
  </si>
  <si>
    <t>2023-01-12 00:00:00-05:00</t>
  </si>
  <si>
    <t>2023-01-13 00:00:00-05:00</t>
  </si>
  <si>
    <t>2023-01-17 00:00:00-05:00</t>
  </si>
  <si>
    <t>20230116</t>
  </si>
  <si>
    <t>2023-01-18 00:00:00-05:00</t>
  </si>
  <si>
    <t>2023-01-19 00:00:00-05:00</t>
  </si>
  <si>
    <t>2023-01-20 00:00:00-05:00</t>
  </si>
  <si>
    <t>2023-01-23 00:00:00-05:00</t>
  </si>
  <si>
    <t>20230122</t>
  </si>
  <si>
    <t>2023-01-24 00:00:00-05:00</t>
  </si>
  <si>
    <t>2023-01-25 00:00:00-05:00</t>
  </si>
  <si>
    <t>2023-01-26 00:00:00-05:00</t>
  </si>
  <si>
    <t>2023-01-27 00:00:00-05:00</t>
  </si>
  <si>
    <t>2023-01-30 00:00:00-05:00</t>
  </si>
  <si>
    <t>20230129</t>
  </si>
  <si>
    <t>2023-01-31 00:00:00-05:00</t>
  </si>
  <si>
    <t>2023-02-01 00:00:00-05:00</t>
  </si>
  <si>
    <t>2023-02-02 00:00:00-05:00</t>
  </si>
  <si>
    <t>2023-02-03 00:00:00-05:00</t>
  </si>
  <si>
    <t>2023-02-06 00:00:00-05:00</t>
  </si>
  <si>
    <t>20230205</t>
  </si>
  <si>
    <t>2023-02-07 00:00:00-05:00</t>
  </si>
  <si>
    <t>2023-02-08 00:00:00-05:00</t>
  </si>
  <si>
    <t>2023-02-09 00:00:00-05:00</t>
  </si>
  <si>
    <t>2023-02-10 00:00:00-05:00</t>
  </si>
  <si>
    <t>2023-02-13 00:00:00-05:00</t>
  </si>
  <si>
    <t>20230212</t>
  </si>
  <si>
    <t>2023-02-15 00:00:00-05:00</t>
  </si>
  <si>
    <t>2023-02-16 00:00:00-05:00</t>
  </si>
  <si>
    <t>2023-02-17 00:00:00-05:00</t>
  </si>
  <si>
    <t>2023-02-21 00:00:00-05:00</t>
  </si>
  <si>
    <t>20230220</t>
  </si>
  <si>
    <t>2023-02-22 00:00:00-05:00</t>
  </si>
  <si>
    <t>2023-02-23 00:00:00-05:00</t>
  </si>
  <si>
    <t>2023-02-24 00:00:00-05:00</t>
  </si>
  <si>
    <t>2023-02-27 00:00:00-05:00</t>
  </si>
  <si>
    <t>20230226</t>
  </si>
  <si>
    <t>2023-02-28 00:00:00-05:00</t>
  </si>
  <si>
    <t>2023-03-01 00:00:00-05:00</t>
  </si>
  <si>
    <t>2023-03-02 00:00:00-05:00</t>
  </si>
  <si>
    <t>2023-03-03 00:00:00-05:00</t>
  </si>
  <si>
    <t>2023-03-06 00:00:00-05:00</t>
  </si>
  <si>
    <t>20230305</t>
  </si>
  <si>
    <t>2023-03-07 00:00:00-05:00</t>
  </si>
  <si>
    <t>2023-03-08 00:00:00-05:00</t>
  </si>
  <si>
    <t>2023-03-09 00:00:00-05:00</t>
  </si>
  <si>
    <t>2023-03-10 00:00:00-05:00</t>
  </si>
  <si>
    <t>2023-03-13 00:00:00-04:00</t>
  </si>
  <si>
    <t>20230312</t>
  </si>
  <si>
    <t>2023-03-14 00:00:00-04:00</t>
  </si>
  <si>
    <t>2023-03-15 00:00:00-04:00</t>
  </si>
  <si>
    <t>2023-03-16 00:00:00-04:00</t>
  </si>
  <si>
    <t>2023-03-17 00:00:00-04:00</t>
  </si>
  <si>
    <t>2023-03-20 00:00:00-04:00</t>
  </si>
  <si>
    <t>20230319</t>
  </si>
  <si>
    <t>2023-03-21 00:00:00-04:00</t>
  </si>
  <si>
    <t>2023-03-22 00:00:00-04:00</t>
  </si>
  <si>
    <t>2023-03-23 00:00:00-04:00</t>
  </si>
  <si>
    <t>2023-03-24 00:00:00-04:00</t>
  </si>
  <si>
    <t>2023-03-27 00:00:00-04:00</t>
  </si>
  <si>
    <t>20230326</t>
  </si>
  <si>
    <t>2023-03-28 00:00:00-04:00</t>
  </si>
  <si>
    <t>2023-03-29 00:00:00-04:00</t>
  </si>
  <si>
    <t>2023-03-30 00:00:00-04:00</t>
  </si>
  <si>
    <t>2023-03-31 00:00:00-04:00</t>
  </si>
  <si>
    <t>2023-04-03 00:00:00-04:00</t>
  </si>
  <si>
    <t>20230402</t>
  </si>
  <si>
    <t>2023-04-04 00:00:00-04:00</t>
  </si>
  <si>
    <t>2023-04-05 00:00:00-04:00</t>
  </si>
  <si>
    <t>2023-04-06 00:00:00-04:00</t>
  </si>
  <si>
    <t>2023-04-10 00:00:00-04:00</t>
  </si>
  <si>
    <t>20230409</t>
  </si>
  <si>
    <t>2023-04-11 00:00:00-04:00</t>
  </si>
  <si>
    <t>2023-04-12 00:00:00-04:00</t>
  </si>
  <si>
    <t>2023-04-13 00:00:00-04:00</t>
  </si>
  <si>
    <t>2023-04-14 00:00:00-04:00</t>
  </si>
  <si>
    <t>2023-04-17 00:00:00-04:00</t>
  </si>
  <si>
    <t>20230416</t>
  </si>
  <si>
    <t>2023-04-18 00:00:00-04:00</t>
  </si>
  <si>
    <t>2023-04-19 00:00:00-04:00</t>
  </si>
  <si>
    <t>2023-04-20 00:00:00-04:00</t>
  </si>
  <si>
    <t>2023-04-21 00:00:00-04:00</t>
  </si>
  <si>
    <t>2023-04-24 00:00:00-04:00</t>
  </si>
  <si>
    <t>20230423</t>
  </si>
  <si>
    <t>2023-04-25 00:00:00-04:00</t>
  </si>
  <si>
    <t>2023-04-26 00:00:00-04:00</t>
  </si>
  <si>
    <t>2023-04-27 00:00:00-04:00</t>
  </si>
  <si>
    <t>2023-04-28 00:00:00-04:00</t>
  </si>
  <si>
    <t>2023-05-01 00:00:00-04:00</t>
  </si>
  <si>
    <t>20230430</t>
  </si>
  <si>
    <t>2023-05-02 00:00:00-04:00</t>
  </si>
  <si>
    <t>2023-05-03 00:00:00-04:00</t>
  </si>
  <si>
    <t>2023-05-04 00:00:00-04:00</t>
  </si>
  <si>
    <t>2023-05-05 00:00:00-04:00</t>
  </si>
  <si>
    <t>2023-05-08 00:00:00-04:00</t>
  </si>
  <si>
    <t>20230507</t>
  </si>
  <si>
    <t>2023-05-09 00:00:00-04:00</t>
  </si>
  <si>
    <t>2023-05-10 00:00:00-04:00</t>
  </si>
  <si>
    <t>2023-05-11 00:00:00-04:00</t>
  </si>
  <si>
    <t>2023-05-12 00:00:00-04:00</t>
  </si>
  <si>
    <t>2023-05-15 00:00:00-04:00</t>
  </si>
  <si>
    <t>20230514</t>
  </si>
  <si>
    <t>2023-05-17 00:00:00-04:00</t>
  </si>
  <si>
    <t>2023-05-18 00:00:00-04:00</t>
  </si>
  <si>
    <t>2023-05-19 00:00:00-04:00</t>
  </si>
  <si>
    <t>2023-05-22 00:00:00-04:00</t>
  </si>
  <si>
    <t>20230521</t>
  </si>
  <si>
    <t>2023-05-23 00:00:00-04:00</t>
  </si>
  <si>
    <t>2023-05-24 00:00:00-04:00</t>
  </si>
  <si>
    <t>2023-05-25 00:00:00-04:00</t>
  </si>
  <si>
    <t>2023-05-26 00:00:00-04:00</t>
  </si>
  <si>
    <t>2023-05-30 00:00:00-04:00</t>
  </si>
  <si>
    <t>20230529</t>
  </si>
  <si>
    <t>2023-05-31 00:00:00-04:00</t>
  </si>
  <si>
    <t>2023-06-01 00:00:00-04:00</t>
  </si>
  <si>
    <t>2023-06-02 00:00:00-04:00</t>
  </si>
  <si>
    <t>2023-06-05 00:00:00-04:00</t>
  </si>
  <si>
    <t>20230604</t>
  </si>
  <si>
    <t>2023-06-06 00:00:00-04:00</t>
  </si>
  <si>
    <t>2023-06-07 00:00:00-04:00</t>
  </si>
  <si>
    <t>2023-06-08 00:00:00-04:00</t>
  </si>
  <si>
    <t>2023-06-09 00:00:00-04:00</t>
  </si>
  <si>
    <t>2023-06-12 00:00:00-04:00</t>
  </si>
  <si>
    <t>20230611</t>
  </si>
  <si>
    <t>2023-06-13 00:00:00-04:00</t>
  </si>
  <si>
    <t>2023-06-14 00:00:00-04:00</t>
  </si>
  <si>
    <t>2023-06-15 00:00:00-04:00</t>
  </si>
  <si>
    <t>2023-06-16 00:00:00-04:00</t>
  </si>
  <si>
    <t>2023-06-20 00:00:00-04:00</t>
  </si>
  <si>
    <t>20230619</t>
  </si>
  <si>
    <t>2023-06-21 00:00:00-04:00</t>
  </si>
  <si>
    <t>2023-06-22 00:00:00-04:00</t>
  </si>
  <si>
    <t>2023-06-23 00:00:00-04:00</t>
  </si>
  <si>
    <t>2023-06-26 00:00:00-04:00</t>
  </si>
  <si>
    <t>20230625</t>
  </si>
  <si>
    <t>2023-06-27 00:00:00-04:00</t>
  </si>
  <si>
    <t>2023-06-28 00:00:00-04:00</t>
  </si>
  <si>
    <t>2023-06-29 00:00:00-04:00</t>
  </si>
  <si>
    <t>2023-06-30 00:00:00-04:00</t>
  </si>
  <si>
    <t>2023-07-03 00:00:00-04:00</t>
  </si>
  <si>
    <t>20230702</t>
  </si>
  <si>
    <t>2023-07-05 00:00:00-04:00</t>
  </si>
  <si>
    <t>20230704</t>
  </si>
  <si>
    <t>2023-07-06 00:00:00-04:00</t>
  </si>
  <si>
    <t>2023-07-07 00:00:00-04:00</t>
  </si>
  <si>
    <t>2023-07-10 00:00:00-04:00</t>
  </si>
  <si>
    <t>20230709</t>
  </si>
  <si>
    <t>2023-07-11 00:00:00-04:00</t>
  </si>
  <si>
    <t>2023-07-12 00:00:00-04:00</t>
  </si>
  <si>
    <t>2023-07-13 00:00:00-04:00</t>
  </si>
  <si>
    <t>2023-07-14 00:00:00-04:00</t>
  </si>
  <si>
    <t>2023-07-17 00:00:00-04:00</t>
  </si>
  <si>
    <t>20230716</t>
  </si>
  <si>
    <t>2023-07-18 00:00:00-04:00</t>
  </si>
  <si>
    <t>2023-07-19 00:00:00-04:00</t>
  </si>
  <si>
    <t>2023-07-20 00:00:00-04:00</t>
  </si>
  <si>
    <t>2023-07-21 00:00:00-04:00</t>
  </si>
  <si>
    <t>2023-07-24 00:00:00-04:00</t>
  </si>
  <si>
    <t>20230723</t>
  </si>
  <si>
    <t>2023-07-25 00:00:00-04:00</t>
  </si>
  <si>
    <t>2023-07-26 00:00:00-04:00</t>
  </si>
  <si>
    <t>2023-07-27 00:00:00-04:00</t>
  </si>
  <si>
    <t>2023-07-28 00:00:00-04:00</t>
  </si>
  <si>
    <t>2023-07-31 00:00:00-04:00</t>
  </si>
  <si>
    <t>20230730</t>
  </si>
  <si>
    <t>2023-08-01 00:00:00-04:00</t>
  </si>
  <si>
    <t>2023-08-02 00:00:00-04:00</t>
  </si>
  <si>
    <t>2023-08-03 00:00:00-04:00</t>
  </si>
  <si>
    <t>2023-08-04 00:00:00-04:00</t>
  </si>
  <si>
    <t>2023-08-07 00:00:00-04:00</t>
  </si>
  <si>
    <t>20230806</t>
  </si>
  <si>
    <t>2023-08-08 00:00:00-04:00</t>
  </si>
  <si>
    <t>2023-08-09 00:00:00-04:00</t>
  </si>
  <si>
    <t>2023-08-10 00:00:00-04:00</t>
  </si>
  <si>
    <t>2023-08-11 00:00:00-04:00</t>
  </si>
  <si>
    <t>2023-08-14 00:00:00-04:00</t>
  </si>
  <si>
    <t>20230813</t>
  </si>
  <si>
    <t>2023-08-16 00:00:00-04:00</t>
  </si>
  <si>
    <t>2023-08-17 00:00:00-04:00</t>
  </si>
  <si>
    <t>2023-08-18 00:00:00-04:00</t>
  </si>
  <si>
    <t>2023-08-21 00:00:00-04:00</t>
  </si>
  <si>
    <t>20230820</t>
  </si>
  <si>
    <t>2023-08-22 00:00:00-04:00</t>
  </si>
  <si>
    <t>2023-08-23 00:00:00-04:00</t>
  </si>
  <si>
    <t>2023-08-24 00:00:00-04:00</t>
  </si>
  <si>
    <t>2023-08-25 00:00:00-04:00</t>
  </si>
  <si>
    <t>2023-08-28 00:00:00-04:00</t>
  </si>
  <si>
    <t>20230827</t>
  </si>
  <si>
    <t>2023-08-29 00:00:00-04:00</t>
  </si>
  <si>
    <t>2023-08-30 00:00:00-04:00</t>
  </si>
  <si>
    <t>2023-08-31 00:00:00-04:00</t>
  </si>
  <si>
    <t>2023-09-01 00:00:00-04:00</t>
  </si>
  <si>
    <t>2023-09-05 00:00:00-04:00</t>
  </si>
  <si>
    <t>20230904</t>
  </si>
  <si>
    <t>2023-09-06 00:00:00-04:00</t>
  </si>
  <si>
    <t>2023-09-07 00:00:00-04:00</t>
  </si>
  <si>
    <t>2023-09-08 00:00:00-04:00</t>
  </si>
  <si>
    <t>2023-09-11 00:00:00-04:00</t>
  </si>
  <si>
    <t>20230910</t>
  </si>
  <si>
    <t>2023-09-12 00:00:00-04:00</t>
  </si>
  <si>
    <t>2023-09-13 00:00:00-04:00</t>
  </si>
  <si>
    <t>2023-09-14 00:00:00-04:00</t>
  </si>
  <si>
    <t>2023-09-15 00:00:00-04:00</t>
  </si>
  <si>
    <t>2023-09-18 00:00:00-04:00</t>
  </si>
  <si>
    <t>20230917</t>
  </si>
  <si>
    <t>2023-09-19 00:00:00-04:00</t>
  </si>
  <si>
    <t>2023-09-20 00:00:00-04:00</t>
  </si>
  <si>
    <t>2023-09-21 00:00:00-04:00</t>
  </si>
  <si>
    <t>2023-09-22 00:00:00-04:00</t>
  </si>
  <si>
    <t>2023-09-25 00:00:00-04:00</t>
  </si>
  <si>
    <t>20230924</t>
  </si>
  <si>
    <t>2023-09-26 00:00:00-04:00</t>
  </si>
  <si>
    <t>2023-09-27 00:00:00-04:00</t>
  </si>
  <si>
    <t>2023-09-28 00:00:00-04:00</t>
  </si>
  <si>
    <t>2023-09-29 00:00:00-04:00</t>
  </si>
  <si>
    <t>2023-10-02 00:00:00-04:00</t>
  </si>
  <si>
    <t>20231001</t>
  </si>
  <si>
    <t>2023-10-03 00:00:00-04:00</t>
  </si>
  <si>
    <t>2023-10-04 00:00:00-04:00</t>
  </si>
  <si>
    <t>2023-10-05 00:00:00-04:00</t>
  </si>
  <si>
    <t>2023-10-06 00:00:00-04:00</t>
  </si>
  <si>
    <t>2023-10-09 00:00:00-04:00</t>
  </si>
  <si>
    <t>20231008</t>
  </si>
  <si>
    <t>2023-10-10 00:00:00-04:00</t>
  </si>
  <si>
    <t>2023-10-11 00:00:00-04:00</t>
  </si>
  <si>
    <t>2023-10-12 00:00:00-04:00</t>
  </si>
  <si>
    <t>2023-10-13 00:00:00-04:00</t>
  </si>
  <si>
    <t>2023-10-16 00:00:00-04:00</t>
  </si>
  <si>
    <t>20231015</t>
  </si>
  <si>
    <t>2023-10-17 00:00:00-04:00</t>
  </si>
  <si>
    <t>2023-10-18 00:00:00-04:00</t>
  </si>
  <si>
    <t>2023-10-19 00:00:00-04:00</t>
  </si>
  <si>
    <t>2023-10-20 00:00:00-04:00</t>
  </si>
  <si>
    <t>2023-10-23 00:00:00-04:00</t>
  </si>
  <si>
    <t>20231022</t>
  </si>
  <si>
    <t>2023-10-24 00:00:00-04:00</t>
  </si>
  <si>
    <t>2023-10-25 00:00:00-04:00</t>
  </si>
  <si>
    <t>2023-10-26 00:00:00-04:00</t>
  </si>
  <si>
    <t>2023-10-27 00:00:00-04:00</t>
  </si>
  <si>
    <t>2023-10-30 00:00:00-04:00</t>
  </si>
  <si>
    <t>20231029</t>
  </si>
  <si>
    <t>2023-10-31 00:00:00-04:00</t>
  </si>
  <si>
    <t>2023-11-01 00:00:00-04:00</t>
  </si>
  <si>
    <t>2023-11-02 00:00:00-04:00</t>
  </si>
  <si>
    <t>2023-11-03 00:00:00-04:00</t>
  </si>
  <si>
    <t>2023-11-06 00:00:00-05:00</t>
  </si>
  <si>
    <t>20231105</t>
  </si>
  <si>
    <t>2023-11-07 00:00:00-05:00</t>
  </si>
  <si>
    <t>2023-11-08 00:00:00-05:00</t>
  </si>
  <si>
    <t>2023-11-09 00:00:00-05:00</t>
  </si>
  <si>
    <t>2023-11-10 00:00:00-05:00</t>
  </si>
  <si>
    <t>2023-11-13 00:00:00-05:00</t>
  </si>
  <si>
    <t>20231112</t>
  </si>
  <si>
    <t>2023-11-15 00:00:00-05:00</t>
  </si>
  <si>
    <t>2023-11-16 00:00:00-05:00</t>
  </si>
  <si>
    <t>2023-11-17 00:00:00-05:00</t>
  </si>
  <si>
    <t>2023-11-20 00:00:00-05:00</t>
  </si>
  <si>
    <t>20231119</t>
  </si>
  <si>
    <t>2023-11-21 00:00:00-05:00</t>
  </si>
  <si>
    <t>2023-11-22 00:00:00-05:00</t>
  </si>
  <si>
    <t>2023-11-24 00:00:00-05:00</t>
  </si>
  <si>
    <t>20231123</t>
  </si>
  <si>
    <t>2023-11-27 00:00:00-05:00</t>
  </si>
  <si>
    <t>20231126</t>
  </si>
  <si>
    <t>2023-11-28 00:00:00-05:00</t>
  </si>
  <si>
    <t>2023-11-29 00:00:00-05:00</t>
  </si>
  <si>
    <t>2023-11-30 00:00:00-05:00</t>
  </si>
  <si>
    <t>2023-12-01 00:00:00-05:00</t>
  </si>
  <si>
    <t>2023-12-04 00:00:00-05:00</t>
  </si>
  <si>
    <t>20231203</t>
  </si>
  <si>
    <t>2023-12-05 00:00:00-05:00</t>
  </si>
  <si>
    <t>2023-12-06 00:00:00-05:00</t>
  </si>
  <si>
    <t>2023-12-07 00:00:00-05:00</t>
  </si>
  <si>
    <t>2023-12-08 00:00:00-05:00</t>
  </si>
  <si>
    <t>2023-12-11 00:00:00-05:00</t>
  </si>
  <si>
    <t>20231210</t>
  </si>
  <si>
    <t>2023-12-12 00:00:00-05:00</t>
  </si>
  <si>
    <t>2023-12-13 00:00:00-05:00</t>
  </si>
  <si>
    <t>2023-12-14 00:00:00-05:00</t>
  </si>
  <si>
    <t>2023-12-15 00:00:00-05:00</t>
  </si>
  <si>
    <t>2023-12-18 00:00:00-05:00</t>
  </si>
  <si>
    <t>20231217</t>
  </si>
  <si>
    <t>2023-12-19 00:00:00-05:00</t>
  </si>
  <si>
    <t>2023-12-20 00:00:00-05:00</t>
  </si>
  <si>
    <t>2023-12-21 00:00:00-05:00</t>
  </si>
  <si>
    <t>2023-12-22 00:00:00-05:00</t>
  </si>
  <si>
    <t>2023-12-26 00:00:00-05:00</t>
  </si>
  <si>
    <t>20231225</t>
  </si>
  <si>
    <t>2023-12-27 00:00:00-05:00</t>
  </si>
  <si>
    <t>2023-12-28 00:00:00-05:00</t>
  </si>
  <si>
    <t>2023-12-29 00:00:00-05:00</t>
  </si>
  <si>
    <t>2024-01-02 00:00:00-05:00</t>
  </si>
  <si>
    <t>20240101</t>
  </si>
  <si>
    <t>2024-01-03 00:00:00-05:00</t>
  </si>
  <si>
    <t>2024-01-04 00:00:00-05:00</t>
  </si>
  <si>
    <t>2024-01-05 00:00:00-05:00</t>
  </si>
  <si>
    <t>2024-01-08 00:00:00-05:00</t>
  </si>
  <si>
    <t>20240107</t>
  </si>
  <si>
    <t>2024-01-09 00:00:00-05:00</t>
  </si>
  <si>
    <t>2024-01-10 00:00:00-05:00</t>
  </si>
  <si>
    <t>2024-01-11 00:00:00-05:00</t>
  </si>
  <si>
    <t>2024-01-12 00:00:00-05:00</t>
  </si>
  <si>
    <t>2024-01-16 00:00:00-05:00</t>
  </si>
  <si>
    <t>20240115</t>
  </si>
  <si>
    <t>2024-01-17 00:00:00-05:00</t>
  </si>
  <si>
    <t>2024-01-18 00:00:00-05:00</t>
  </si>
  <si>
    <t>2024-01-19 00:00:00-05:00</t>
  </si>
  <si>
    <t>2024-01-22 00:00:00-05:00</t>
  </si>
  <si>
    <t>20240121</t>
  </si>
  <si>
    <t>2024-01-23 00:00:00-05:00</t>
  </si>
  <si>
    <t>2024-01-24 00:00:00-05:00</t>
  </si>
  <si>
    <t>2024-01-25 00:00:00-05:00</t>
  </si>
  <si>
    <t>2024-01-26 00:00:00-05:00</t>
  </si>
  <si>
    <t>2024-01-29 00:00:00-05:00</t>
  </si>
  <si>
    <t>20240128</t>
  </si>
  <si>
    <t>2024-01-30 00:00:00-05:00</t>
  </si>
  <si>
    <t>2024-01-31 00:00:00-05:00</t>
  </si>
  <si>
    <t>2024-02-01 00:00:00-05:00</t>
  </si>
  <si>
    <t>2024-02-02 00:00:00-05:00</t>
  </si>
  <si>
    <t>2024-02-05 00:00:00-05:00</t>
  </si>
  <si>
    <t>20240204</t>
  </si>
  <si>
    <t>2024-02-06 00:00:00-05:00</t>
  </si>
  <si>
    <t>2024-02-07 00:00:00-05:00</t>
  </si>
  <si>
    <t>2024-02-08 00:00:00-05:00</t>
  </si>
  <si>
    <t>2024-02-09 00:00:00-05:00</t>
  </si>
  <si>
    <t>2024-02-12 00:00:00-05:00</t>
  </si>
  <si>
    <t>20240211</t>
  </si>
  <si>
    <t>2024-02-13 00:00:00-05:00</t>
  </si>
  <si>
    <t>2024-02-14 00:00:00-05:00</t>
  </si>
  <si>
    <t>2024-02-15 00:00:00-05:00</t>
  </si>
  <si>
    <t>2024-02-16 00:00:00-05:00</t>
  </si>
  <si>
    <t>2024-02-21 00:00:00-05:00</t>
  </si>
  <si>
    <t>2024-02-22 00:00:00-05:00</t>
  </si>
  <si>
    <t>2024-02-23 00:00:00-05:00</t>
  </si>
  <si>
    <t>2024-02-26 00:00:00-05:00</t>
  </si>
  <si>
    <t>20240225</t>
  </si>
  <si>
    <t>2024-02-27 00:00:00-05:00</t>
  </si>
  <si>
    <t>2024-02-28 00:00:00-05:00</t>
  </si>
  <si>
    <t>2024-02-29 00:00:00-05:00</t>
  </si>
  <si>
    <t>2024-03-01 00:00:00-05:00</t>
  </si>
  <si>
    <t>2024-03-04 00:00:00-05:00</t>
  </si>
  <si>
    <t>20240303</t>
  </si>
  <si>
    <t>2024-03-05 00:00:00-05:00</t>
  </si>
  <si>
    <t>2024-03-06 00:00:00-05:00</t>
  </si>
  <si>
    <t>2024-03-07 00:00:00-05:00</t>
  </si>
  <si>
    <t>2024-03-08 00:00:00-05:00</t>
  </si>
  <si>
    <t>2024-03-11 00:00:00-04:00</t>
  </si>
  <si>
    <t>20240310</t>
  </si>
  <si>
    <t>2024-03-12 00:00:00-04:00</t>
  </si>
  <si>
    <t>2024-03-13 00:00:00-04:00</t>
  </si>
  <si>
    <t>2024-03-14 00:00:00-04:00</t>
  </si>
  <si>
    <t>2024-03-15 00:00:00-04:00</t>
  </si>
  <si>
    <t>2024-03-18 00:00:00-04:00</t>
  </si>
  <si>
    <t>20240317</t>
  </si>
  <si>
    <t>2024-03-19 00:00:00-04:00</t>
  </si>
  <si>
    <t>2024-03-20 00:00:00-04:00</t>
  </si>
  <si>
    <t>2024-03-21 00:00:00-04:00</t>
  </si>
  <si>
    <t>2024-03-22 00:00:00-04:00</t>
  </si>
  <si>
    <t>2024-03-25 00:00:00-04:00</t>
  </si>
  <si>
    <t>20240324</t>
  </si>
  <si>
    <t>2024-03-26 00:00:00-04:00</t>
  </si>
  <si>
    <t>2024-03-27 00:00:00-04:00</t>
  </si>
  <si>
    <t>2024-03-28 00:00:00-04:00</t>
  </si>
  <si>
    <t>2024-04-01 00:00:00-04:00</t>
  </si>
  <si>
    <t>20240331</t>
  </si>
  <si>
    <t>2024-04-02 00:00:00-04:00</t>
  </si>
  <si>
    <t>2024-04-03 00:00:00-04:00</t>
  </si>
  <si>
    <t>2024-04-04 00:00:00-04:00</t>
  </si>
  <si>
    <t>2024-04-05 00:00:00-04:00</t>
  </si>
  <si>
    <t>2024-04-08 00:00:00-04:00</t>
  </si>
  <si>
    <t>20240407</t>
  </si>
  <si>
    <t>2024-04-09 00:00:00-04:00</t>
  </si>
  <si>
    <t>2024-04-10 00:00:00-04:00</t>
  </si>
  <si>
    <t>2024-04-11 00:00:00-04:00</t>
  </si>
  <si>
    <t>2024-04-12 00:00:00-04:00</t>
  </si>
  <si>
    <t>2024-04-15 00:00:00-04:00</t>
  </si>
  <si>
    <t>20240414</t>
  </si>
  <si>
    <t>2024-04-16 00:00:00-04:00</t>
  </si>
  <si>
    <t>2024-04-17 00:00:00-04:00</t>
  </si>
  <si>
    <t>2024-04-18 00:00:00-04:00</t>
  </si>
  <si>
    <t>2024-04-19 00:00:00-04:00</t>
  </si>
  <si>
    <t>2024-04-22 00:00:00-04:00</t>
  </si>
  <si>
    <t>20240421</t>
  </si>
  <si>
    <t>2024-04-23 00:00:00-04:00</t>
  </si>
  <si>
    <t>2024-04-24 00:00:00-04:00</t>
  </si>
  <si>
    <t>2024-04-25 00:00:00-04:00</t>
  </si>
  <si>
    <t>2024-04-26 00:00:00-04:00</t>
  </si>
  <si>
    <t>2024-04-29 00:00:00-04:00</t>
  </si>
  <si>
    <t>20240428</t>
  </si>
  <si>
    <t>2024-04-30 00:00:00-04:00</t>
  </si>
  <si>
    <t>2024-05-01 00:00:00-04:00</t>
  </si>
  <si>
    <t>2024-05-02 00:00:00-04:00</t>
  </si>
  <si>
    <t>2024-05-03 00:00:00-04:00</t>
  </si>
  <si>
    <t>2024-05-06 00:00:00-04:00</t>
  </si>
  <si>
    <t>20240505</t>
  </si>
  <si>
    <t>2024-05-07 00:00:00-04:00</t>
  </si>
  <si>
    <t>2024-05-08 00:00:00-04:00</t>
  </si>
  <si>
    <t>2024-05-09 00:00:00-04:00</t>
  </si>
  <si>
    <t>2024-05-10 00:00:00-04:00</t>
  </si>
  <si>
    <t>2024-05-13 00:00:00-04:00</t>
  </si>
  <si>
    <t>20240512</t>
  </si>
  <si>
    <t>2024-05-15 00:00:00-04:00</t>
  </si>
  <si>
    <t>2024-05-16 00:00:00-04:00</t>
  </si>
  <si>
    <t>2024-05-17 00:00:00-04:00</t>
  </si>
  <si>
    <t>2024-05-20 00:00:00-04:00</t>
  </si>
  <si>
    <t>20240519</t>
  </si>
  <si>
    <t>2024-05-21 00:00:00-04:00</t>
  </si>
  <si>
    <t>2024-05-22 00:00:00-04:00</t>
  </si>
  <si>
    <t>2024-05-23 00:00:00-04:00</t>
  </si>
  <si>
    <t>2024-05-24 00:00:00-04:00</t>
  </si>
  <si>
    <t>2024-05-28 00:00:00-04:00</t>
  </si>
  <si>
    <t>20240527</t>
  </si>
  <si>
    <t>2024-05-29 00:00:00-04:00</t>
  </si>
  <si>
    <t>2024-05-30 00:00:00-04:00</t>
  </si>
  <si>
    <t>2024-05-31 00:00:00-04:00</t>
  </si>
  <si>
    <t>2024-06-03 00:00:00-04:00</t>
  </si>
  <si>
    <t>20240602</t>
  </si>
  <si>
    <t>2024-06-04 00:00:00-04:00</t>
  </si>
  <si>
    <t>2024-06-05 00:00:00-04:00</t>
  </si>
  <si>
    <t>2024-06-06 00:00:00-04:00</t>
  </si>
  <si>
    <t>2024-06-07 00:00:00-04:00</t>
  </si>
  <si>
    <t>2024-06-10 00:00:00-04:00</t>
  </si>
  <si>
    <t>20240609</t>
  </si>
  <si>
    <t>2024-06-11 00:00:00-04:00</t>
  </si>
  <si>
    <t>2024-06-12 00:00:00-04:00</t>
  </si>
  <si>
    <t>2024-06-13 00:00:00-04:00</t>
  </si>
  <si>
    <t>2024-06-14 00:00:00-04:00</t>
  </si>
  <si>
    <t>2024-06-17 00:00:00-04:00</t>
  </si>
  <si>
    <t>20240616</t>
  </si>
  <si>
    <t>2024-06-18 00:00:00-04:00</t>
  </si>
  <si>
    <t>2024-06-20 00:00:00-04:00</t>
  </si>
  <si>
    <t>20240619</t>
  </si>
  <si>
    <t>2024-06-21 00:00:00-04:00</t>
  </si>
  <si>
    <t>2024-06-24 00:00:00-04:00</t>
  </si>
  <si>
    <t>20240623</t>
  </si>
  <si>
    <t>2024-06-25 00:00:00-04:00</t>
  </si>
  <si>
    <t>2024-06-26 00:00:00-04:00</t>
  </si>
  <si>
    <t>2024-06-27 00:00:00-04:00</t>
  </si>
  <si>
    <t>2024-06-28 00:00:00-04:00</t>
  </si>
  <si>
    <t>2024-07-01 00:00:00-04:00</t>
  </si>
  <si>
    <t>20240630</t>
  </si>
  <si>
    <t>2024-07-02 00:00:00-04:00</t>
  </si>
  <si>
    <t>2024-07-03 00:00:00-04:00</t>
  </si>
  <si>
    <t>2024-07-05 00:00:00-04:00</t>
  </si>
  <si>
    <t>20240704</t>
  </si>
  <si>
    <t>2024-07-08 00:00:00-04:00</t>
  </si>
  <si>
    <t>20240707</t>
  </si>
  <si>
    <t>2024-07-09 00:00:00-04:00</t>
  </si>
  <si>
    <t>2024-07-10 00:00:00-04:00</t>
  </si>
  <si>
    <t>2024-07-11 00:00:00-04:00</t>
  </si>
  <si>
    <t>2024-07-12 00:00:00-04:00</t>
  </si>
  <si>
    <t>2024-07-15 00:00:00-04:00</t>
  </si>
  <si>
    <t>20240714</t>
  </si>
  <si>
    <t>2024-07-16 00:00:00-04:00</t>
  </si>
  <si>
    <t>2024-07-17 00:00:00-04:00</t>
  </si>
  <si>
    <t>2024-07-18 00:00:00-04:00</t>
  </si>
  <si>
    <t>2024-07-19 00:00:00-04:00</t>
  </si>
  <si>
    <t>2024-07-22 00:00:00-04:00</t>
  </si>
  <si>
    <t>20240721</t>
  </si>
  <si>
    <t>2024-07-23 00:00:00-04:00</t>
  </si>
  <si>
    <t>2024-07-24 00:00:00-04:00</t>
  </si>
  <si>
    <t>2024-07-25 00:00:00-04:00</t>
  </si>
  <si>
    <t>2024-07-26 00:00:00-04:00</t>
  </si>
  <si>
    <t>2024-07-29 00:00:00-04:00</t>
  </si>
  <si>
    <t>20240728</t>
  </si>
  <si>
    <t>2024-07-30 00:00:00-04:00</t>
  </si>
  <si>
    <t>2024-07-31 00:00:00-04:00</t>
  </si>
  <si>
    <t>2024-08-01 00:00:00-04:00</t>
  </si>
  <si>
    <t>2024-08-02 00:00:00-04:00</t>
  </si>
  <si>
    <t>2024-08-05 00:00:00-04:00</t>
  </si>
  <si>
    <t>20240804</t>
  </si>
  <si>
    <t>2024-08-06 00:00:00-04:00</t>
  </si>
  <si>
    <t>2024-08-07 00:00:00-04:00</t>
  </si>
  <si>
    <t>2024-08-08 00:00:00-04:00</t>
  </si>
  <si>
    <t>2024-08-09 00:00:00-04:00</t>
  </si>
  <si>
    <t>2024-08-12 00:00:00-04:00</t>
  </si>
  <si>
    <t>20240811</t>
  </si>
  <si>
    <t>2024-08-13 00:00:00-04:00</t>
  </si>
  <si>
    <t>2024-08-14 00:00:00-04:00</t>
  </si>
  <si>
    <t>2024-08-15 00:00:00-04:00</t>
  </si>
  <si>
    <t>2024-08-16 00:00:00-04:00</t>
  </si>
  <si>
    <t>2024-08-19 00:00:00-04:00</t>
  </si>
  <si>
    <t>20240818</t>
  </si>
  <si>
    <t>2024-08-20 00:00:00-04:00</t>
  </si>
  <si>
    <t>2024-08-22 00:00:00-04:00</t>
  </si>
  <si>
    <t>2024-08-23 00:00:00-04:00</t>
  </si>
  <si>
    <t>2024-08-26 00:00:00-04:00</t>
  </si>
  <si>
    <t>20240825</t>
  </si>
  <si>
    <t>2024-08-27 00:00:00-04:00</t>
  </si>
  <si>
    <t>2024-08-28 00:00:00-04:00</t>
  </si>
  <si>
    <t>2024-08-29 00:00:00-04:00</t>
  </si>
  <si>
    <t>2024-08-30 00:00:00-04:00</t>
  </si>
  <si>
    <t>2024-09-03 00:00:00-04:00</t>
  </si>
  <si>
    <t>20240902</t>
  </si>
  <si>
    <t>2024-09-04 00:00:00-04:00</t>
  </si>
  <si>
    <t>2024-09-05 00:00:00-04:00</t>
  </si>
  <si>
    <t>2024-09-06 00:00:00-04:00</t>
  </si>
  <si>
    <t>2024-09-09 00:00:00-04:00</t>
  </si>
  <si>
    <t>20240908</t>
  </si>
  <si>
    <t>2024-09-10 00:00:00-04:00</t>
  </si>
  <si>
    <t>2024-09-11 00:00:00-04:00</t>
  </si>
  <si>
    <t>2024-09-12 00:00:00-04:00</t>
  </si>
  <si>
    <t>2024-09-13 00:00:00-04:00</t>
  </si>
  <si>
    <t>2024-09-16 00:00:00-04:00</t>
  </si>
  <si>
    <t>20240915</t>
  </si>
  <si>
    <t>2024-09-17 00:00:00-04:00</t>
  </si>
  <si>
    <t>2024-09-18 00:00:00-04:00</t>
  </si>
  <si>
    <t>2024-09-19 00:00:00-04:00</t>
  </si>
  <si>
    <t>2024-09-20 00:00:00-04:00</t>
  </si>
  <si>
    <t>2024-09-23 00:00:00-04:00</t>
  </si>
  <si>
    <t>20240922</t>
  </si>
  <si>
    <t>2024-09-24 00:00:00-04:00</t>
  </si>
  <si>
    <t>2024-09-25 00:00:00-04:00</t>
  </si>
  <si>
    <t>2024-09-26 00:00:00-04:00</t>
  </si>
  <si>
    <t>2024-09-27 00:00:00-04:00</t>
  </si>
  <si>
    <t>2024-09-30 00:00:00-04:00</t>
  </si>
  <si>
    <t>20240929</t>
  </si>
  <si>
    <t>2024-10-01 00:00:00-04:00</t>
  </si>
  <si>
    <t>2024-10-02 00:00:00-04:00</t>
  </si>
  <si>
    <t>2024-10-03 00:00:00-04:00</t>
  </si>
  <si>
    <t>2024-10-04 00:00:00-04:00</t>
  </si>
  <si>
    <t>2024-10-07 00:00:00-04:00</t>
  </si>
  <si>
    <t>20241006</t>
  </si>
  <si>
    <t>2024-10-08 00:00:00-04:00</t>
  </si>
  <si>
    <t>2024-10-09 00:00:00-04:00</t>
  </si>
  <si>
    <t>2024-10-10 00:00:00-04:00</t>
  </si>
  <si>
    <t>2024-10-11 00:00:00-04:00</t>
  </si>
  <si>
    <t>2024-10-14 00:00:00-04:00</t>
  </si>
  <si>
    <t>20241013</t>
  </si>
  <si>
    <t>2024-10-15 00:00:00-04:00</t>
  </si>
  <si>
    <t>2024-10-16 00:00:00-04:00</t>
  </si>
  <si>
    <t>2024-10-17 00:00:00-04:00</t>
  </si>
  <si>
    <t>2024-10-18 00:00:00-04:00</t>
  </si>
  <si>
    <t>2024-10-21 00:00:00-04:00</t>
  </si>
  <si>
    <t>20241020</t>
  </si>
  <si>
    <t>2024-10-22 00:00:00-04:00</t>
  </si>
  <si>
    <t>2024-10-23 00:00:00-04:00</t>
  </si>
  <si>
    <t>2024-10-24 00:00:00-04:00</t>
  </si>
  <si>
    <t>2024-10-25 00:00:00-04:00</t>
  </si>
  <si>
    <t>2024-10-28 00:00:00-04:00</t>
  </si>
  <si>
    <t>20241027</t>
  </si>
  <si>
    <t>2024-10-29 00:00:00-04:00</t>
  </si>
  <si>
    <t>2024-10-30 00:00:00-04:00</t>
  </si>
  <si>
    <t>2024-10-31 00:00:00-04:00</t>
  </si>
  <si>
    <t>2024-11-01 00:00:00-04:00</t>
  </si>
  <si>
    <t>2024-11-04 00:00:00-05:00</t>
  </si>
  <si>
    <t>20241103</t>
  </si>
  <si>
    <t>2024-11-05 00:00:00-05:00</t>
  </si>
  <si>
    <t>2024-11-06 00:00:00-05:00</t>
  </si>
  <si>
    <t>2024-11-07 00:00:00-05:00</t>
  </si>
  <si>
    <t>2024-11-08 00:00:00-05:00</t>
  </si>
  <si>
    <t>2024-11-11 00:00:00-05:00</t>
  </si>
  <si>
    <t>20241110</t>
  </si>
  <si>
    <t>2024-11-12 00:00:00-05:00</t>
  </si>
  <si>
    <t>2024-11-13 00:00:00-05:00</t>
  </si>
  <si>
    <t>2024-11-14 00:00:00-05:00</t>
  </si>
  <si>
    <t>2024-11-15 00:00:00-05:00</t>
  </si>
  <si>
    <t>2024-11-18 00:00:00-05:00</t>
  </si>
  <si>
    <t>20241117</t>
  </si>
  <si>
    <t>2024-11-19 00:00:00-05:00</t>
  </si>
  <si>
    <t>2024-11-21 00:00:00-05:00</t>
  </si>
  <si>
    <t>2024-11-22 00:00:00-05:00</t>
  </si>
  <si>
    <t>2024-11-25 00:00:00-05:00</t>
  </si>
  <si>
    <t>20241124</t>
  </si>
  <si>
    <t>2024-11-26 00:00:00-05:00</t>
  </si>
  <si>
    <t>2024-11-27 00:00:00-05:00</t>
  </si>
  <si>
    <t>2024-11-29 00:00:00-05:00</t>
  </si>
  <si>
    <t>20241128</t>
  </si>
  <si>
    <t>2024-12-02 00:00:00-05:00</t>
  </si>
  <si>
    <t>20241201</t>
  </si>
  <si>
    <t>2024-12-03 00:00:00-05:00</t>
  </si>
  <si>
    <t>2024-12-04 00:00:00-05:00</t>
  </si>
  <si>
    <t>2024-12-05 00:00:00-05:00</t>
  </si>
  <si>
    <t>2024-12-06 00:00:00-05:00</t>
  </si>
  <si>
    <t>2024-12-09 00:00:00-05:00</t>
  </si>
  <si>
    <t>20241208</t>
  </si>
  <si>
    <t>2024-12-10 00:00:00-05:00</t>
  </si>
  <si>
    <t>2024-12-11 00:00:00-05:00</t>
  </si>
  <si>
    <t>2024-12-12 00:00:00-05:00</t>
  </si>
  <si>
    <t>2024-12-13 00:00:00-05:00</t>
  </si>
  <si>
    <t>2024-12-16 00:00:00-05:00</t>
  </si>
  <si>
    <t>20241215</t>
  </si>
  <si>
    <t>2024-12-17 00:00:00-05:00</t>
  </si>
  <si>
    <t>2024-12-18 00:00:00-05:00</t>
  </si>
  <si>
    <t>2024-12-19 00:00:00-05:00</t>
  </si>
  <si>
    <t>2024-12-20 00:00:00-05:00</t>
  </si>
  <si>
    <t>2024-12-23 00:00:00-05:00</t>
  </si>
  <si>
    <t>20241222</t>
  </si>
  <si>
    <t>2024-12-24 00:00:00-05:00</t>
  </si>
  <si>
    <t>2024-12-26 00:00:00-05:00</t>
  </si>
  <si>
    <t>20241225</t>
  </si>
  <si>
    <t>2024-12-27 00:00:00-05:00</t>
  </si>
  <si>
    <t>2024-12-30 00:00:00-05:00</t>
  </si>
  <si>
    <t>20241229</t>
  </si>
  <si>
    <t>2024-12-31 00:00:00-05:00</t>
  </si>
  <si>
    <t>2025-01-02 00:00:00-05:00</t>
  </si>
  <si>
    <t>20250101</t>
  </si>
  <si>
    <t>2025-01-03 00:00:00-05:00</t>
  </si>
  <si>
    <t>2025-01-06 00:00:00-05:00</t>
  </si>
  <si>
    <t>20250105</t>
  </si>
  <si>
    <t>2025-01-07 00:00:00-05:00</t>
  </si>
  <si>
    <t>2025-01-08 00:00:00-05:00</t>
  </si>
  <si>
    <t>2025-01-10 00:00:00-05:00</t>
  </si>
  <si>
    <t>20250109</t>
  </si>
  <si>
    <t>2025-01-13 00:00:00-05:00</t>
  </si>
  <si>
    <t>20250112</t>
  </si>
  <si>
    <t>2025-01-14 00:00:00-05:00</t>
  </si>
  <si>
    <t>2025-01-15 00:00:00-05:00</t>
  </si>
  <si>
    <t>2025-01-16 00:00:00-05:00</t>
  </si>
  <si>
    <t>2025-01-17 00:00:00-05:00</t>
  </si>
  <si>
    <t>2025-01-21 00:00:00-05:00</t>
  </si>
  <si>
    <t>20250120</t>
  </si>
  <si>
    <t>2025-01-22 00:00:00-05:00</t>
  </si>
  <si>
    <t>2025-01-23 00:00:00-05:00</t>
  </si>
  <si>
    <t>2025-01-24 00:00:00-05:00</t>
  </si>
  <si>
    <t>2025-01-27 00:00:00-05:00</t>
  </si>
  <si>
    <t>20250126</t>
  </si>
  <si>
    <t>2025-01-28 00:00:00-05:00</t>
  </si>
  <si>
    <t>2025-01-29 00:00:00-05:00</t>
  </si>
  <si>
    <t>2025-01-30 00:00:00-05:00</t>
  </si>
  <si>
    <t>2025-01-31 00:00:00-05:00</t>
  </si>
  <si>
    <t>2025-02-03 00:00:00-05:00</t>
  </si>
  <si>
    <t>20250202</t>
  </si>
  <si>
    <t>2025-02-04 00:00:00-05:00</t>
  </si>
  <si>
    <t>2025-02-05 00:00:00-05:00</t>
  </si>
  <si>
    <t>2025-02-06 00:00:00-05:00</t>
  </si>
  <si>
    <t>2025-02-07 00:00:00-05:00</t>
  </si>
  <si>
    <t>2025-02-10 00:00:00-05:00</t>
  </si>
  <si>
    <t>20250209</t>
  </si>
  <si>
    <t>2025-02-11 00:00:00-05:00</t>
  </si>
  <si>
    <t>2025-02-13 00:00:00-05:00</t>
  </si>
  <si>
    <t>2025-02-14 00:00:00-05:00</t>
  </si>
  <si>
    <t>2025-02-18 00:00:00-05:00</t>
  </si>
  <si>
    <t>20250217</t>
  </si>
  <si>
    <t>2025-02-19 00:00:00-05:00</t>
  </si>
  <si>
    <t>2025-02-20 00:00:00-05:00</t>
  </si>
  <si>
    <t>2025-02-21 00:00:00-05:00</t>
  </si>
  <si>
    <t>2025-02-24 00:00:00-05:00</t>
  </si>
  <si>
    <t>20250223</t>
  </si>
  <si>
    <t>2025-02-25 00:00:00-05:00</t>
  </si>
  <si>
    <t>2025-02-26 00:00:00-05:00</t>
  </si>
  <si>
    <t>2025-02-27 00:00:00-05:00</t>
  </si>
  <si>
    <t>2025-02-28 00:00:00-05:00</t>
  </si>
  <si>
    <t>2025-03-03 00:00:00-05:00</t>
  </si>
  <si>
    <t>20250302</t>
  </si>
  <si>
    <t>2025-03-04 00:00:00-05:00</t>
  </si>
  <si>
    <t>2025-03-05 00:00:00-05:00</t>
  </si>
  <si>
    <t>2025-03-06 00:00:00-05:00</t>
  </si>
  <si>
    <t>2025-03-07 00:00:00-05:00</t>
  </si>
  <si>
    <t>2025-03-10 00:00:00-04:00</t>
  </si>
  <si>
    <t>20250309</t>
  </si>
  <si>
    <t>2025-03-11 00:00:00-04:00</t>
  </si>
  <si>
    <t>2025-03-12 00:00:00-04:00</t>
  </si>
  <si>
    <t>2025-03-13 00:00:00-04:00</t>
  </si>
  <si>
    <t>2025-03-14 00:00:00-04:00</t>
  </si>
  <si>
    <t>2025-03-17 00:00:00-04:00</t>
  </si>
  <si>
    <t>20250316</t>
  </si>
  <si>
    <t>2025-03-18 00:00:00-04:00</t>
  </si>
  <si>
    <t>2025-03-19 00:00:00-04:00</t>
  </si>
  <si>
    <t>2025-03-20 00:00:00-04:00</t>
  </si>
  <si>
    <t>2025-03-21 00:00:00-04:00</t>
  </si>
  <si>
    <t>2025-03-24 00:00:00-04:00</t>
  </si>
  <si>
    <t>20250323</t>
  </si>
  <si>
    <t>2025-03-25 00:00:00-04:00</t>
  </si>
  <si>
    <t>2025-03-26 00:00:00-04:00</t>
  </si>
  <si>
    <t>2025-03-27 00:00:00-04:00</t>
  </si>
  <si>
    <t>2025-03-28 00:00:00-04:00</t>
  </si>
  <si>
    <t>2025-03-31 00:00:00-04:00</t>
  </si>
  <si>
    <t>20250330</t>
  </si>
  <si>
    <t>2025-04-01 00:00:00-04:00</t>
  </si>
  <si>
    <t>2025-04-02 00:00:00-04:00</t>
  </si>
  <si>
    <t>2025-04-03 00:00:00-04:00</t>
  </si>
  <si>
    <t>2025-04-04 00:00:00-04:00</t>
  </si>
  <si>
    <t>2025-04-07 00:00:00-04:00</t>
  </si>
  <si>
    <t>20250406</t>
  </si>
  <si>
    <t>2025-04-08 00:00:00-04:00</t>
  </si>
  <si>
    <t>2025-04-09 00:00:00-04:00</t>
  </si>
  <si>
    <t>2025-04-10 00:00:00-04:00</t>
  </si>
  <si>
    <t>2025-04-11 00:00:00-04:00</t>
  </si>
  <si>
    <t>2025-04-14 00:00:00-04:00</t>
  </si>
  <si>
    <t>20250413</t>
  </si>
  <si>
    <t>2025-04-15 00:00:00-04:00</t>
  </si>
  <si>
    <t>2025-04-16 00:00:00-04:00</t>
  </si>
  <si>
    <t>2025-04-17 00:00:00-04:00</t>
  </si>
  <si>
    <t>2025-04-21 00:00:00-04:00</t>
  </si>
  <si>
    <t>20250420</t>
  </si>
  <si>
    <t>2025-04-22 00:00:00-04:00</t>
  </si>
  <si>
    <t>2025-04-23 00:00:00-04:00</t>
  </si>
  <si>
    <t>2025-04-24 00:00:00-04:00</t>
  </si>
  <si>
    <t>2025-04-25 00:00:00-04:00</t>
  </si>
  <si>
    <t>2025-04-28 00:00:00-04:00</t>
  </si>
  <si>
    <t>20250427</t>
  </si>
  <si>
    <t>2025-04-29 00:00:00-04:00</t>
  </si>
  <si>
    <t>2025-04-30 00:00:00-04:00</t>
  </si>
  <si>
    <t>2025-05-01 00:00:00-04:00</t>
  </si>
  <si>
    <t>2025-05-02 00:00:00-04:00</t>
  </si>
  <si>
    <t>2025-05-05 00:00:00-04:00</t>
  </si>
  <si>
    <t>20250504</t>
  </si>
  <si>
    <t>2025-05-06 00:00:00-04:00</t>
  </si>
  <si>
    <t>2025-05-07 00:00:00-04:00</t>
  </si>
  <si>
    <t>2025-05-08 00:00:00-04:00</t>
  </si>
  <si>
    <t>2025-05-09 00:00:00-04:00</t>
  </si>
  <si>
    <t>2025-05-12 00:00:00-04:00</t>
  </si>
  <si>
    <t>20250511</t>
  </si>
  <si>
    <t>2025-05-13 00:00:00-04:00</t>
  </si>
  <si>
    <t>2025-05-15 00:00:00-04:00</t>
  </si>
  <si>
    <t>2025-05-16 00:00:00-04:00</t>
  </si>
  <si>
    <t>2025-05-19 00:00:00-04:00</t>
  </si>
  <si>
    <t>20250518</t>
  </si>
  <si>
    <t>2025-05-20 00:00:00-04:00</t>
  </si>
  <si>
    <t>2025-05-21 00:00:00-04:00</t>
  </si>
  <si>
    <t>2025-05-22 00:00:00-04:00</t>
  </si>
  <si>
    <t>2025-05-23 00:00:00-04:00</t>
  </si>
  <si>
    <t>2025-05-27 00:00:00-04:00</t>
  </si>
  <si>
    <t>20250526</t>
  </si>
  <si>
    <t>2025-05-28 00:00:00-04:00</t>
  </si>
  <si>
    <t>2025-05-29 00:00:00-04:00</t>
  </si>
  <si>
    <t>2025-05-30 00:00:00-04:00</t>
  </si>
  <si>
    <t>2025-06-02 00:00:00-04:00</t>
  </si>
  <si>
    <t>20250601</t>
  </si>
  <si>
    <t>2025-06-03 00:00:00-04:00</t>
  </si>
  <si>
    <t>2025-06-04 00:00:00-04:00</t>
  </si>
  <si>
    <t>2025-06-05 00:00:00-04:00</t>
  </si>
  <si>
    <t>2025-06-06 00:00:00-04:00</t>
  </si>
  <si>
    <t>2025-06-09 00:00:00-04:00</t>
  </si>
  <si>
    <t>20250608</t>
  </si>
  <si>
    <t>2025-06-10 00:00:00-04:00</t>
  </si>
  <si>
    <t>2025-06-11 00:00:00-04:00</t>
  </si>
  <si>
    <t>2025-06-12 00:00:00-04:00</t>
  </si>
  <si>
    <t>2025-06-13 00:00:00-04:00</t>
  </si>
  <si>
    <t>2025-06-16 00:00:00-04:00</t>
  </si>
  <si>
    <t>20250615</t>
  </si>
  <si>
    <t>2025-06-17 00:00:00-04:00</t>
  </si>
  <si>
    <t>2025-06-18 00:00:00-04:00</t>
  </si>
  <si>
    <t>2025-06-20 00:00:00-04:00</t>
  </si>
  <si>
    <t>20250619</t>
  </si>
  <si>
    <t>2025-06-23 00:00:00-04:00</t>
  </si>
  <si>
    <t>20250622</t>
  </si>
  <si>
    <t>2025-06-24 00:00:00-04:00</t>
  </si>
  <si>
    <t>2025-06-25 00:00:00-04:00</t>
  </si>
  <si>
    <t>2025-06-26 00:00:00-04:00</t>
  </si>
  <si>
    <t>2025-06-27 00:00:00-04:00</t>
  </si>
  <si>
    <t>2025-06-30 00:00:00-04:00</t>
  </si>
  <si>
    <t>20250629</t>
  </si>
  <si>
    <t>2025-07-01 00:00:00-04:00</t>
  </si>
  <si>
    <t>2025-07-02 00:00:00-04:00</t>
  </si>
  <si>
    <t>2025-07-03 00:00:00-04:00</t>
  </si>
  <si>
    <t>2025-07-07 00:00:00-04:00</t>
  </si>
  <si>
    <t>20250706</t>
  </si>
  <si>
    <t>2025-07-08 00:00:00-04:00</t>
  </si>
  <si>
    <t>2025-07-09 00:00:00-04:00</t>
  </si>
  <si>
    <t>2025-07-10 00:00:00-04:00</t>
  </si>
  <si>
    <t>2025-07-11 00:00:00-04:00</t>
  </si>
  <si>
    <t>2025-07-14 00:00:00-04:00</t>
  </si>
  <si>
    <t>20250713</t>
  </si>
  <si>
    <t>2025-07-15 00:00:00-04:00</t>
  </si>
  <si>
    <t>2015-08-17 00:00:00-04:00</t>
  </si>
  <si>
    <t>20150816</t>
  </si>
  <si>
    <t>2015-11-16 00:00:00-05:00</t>
  </si>
  <si>
    <t>20151115</t>
  </si>
  <si>
    <t>2016-02-12 00:00:00-05:00</t>
  </si>
  <si>
    <t>2016-05-16 00:00:00-04:00</t>
  </si>
  <si>
    <t>20160515</t>
  </si>
  <si>
    <t>2016-08-15 00:00:00-04:00</t>
  </si>
  <si>
    <t>20160814</t>
  </si>
  <si>
    <t>2016-11-14 00:00:00-05:00</t>
  </si>
  <si>
    <t>20161113</t>
  </si>
  <si>
    <t>2017-02-13 00:00:00-05:00</t>
  </si>
  <si>
    <t>20170212</t>
  </si>
  <si>
    <t>2017-05-15 00:00:00-04:00</t>
  </si>
  <si>
    <t>20170514</t>
  </si>
  <si>
    <t>2017-08-14 00:00:00-04:00</t>
  </si>
  <si>
    <t>20170813</t>
  </si>
  <si>
    <t>2017-11-14 00:00:00-05:00</t>
  </si>
  <si>
    <t>2018-02-20 00:00:00-05:00</t>
  </si>
  <si>
    <t>20180219</t>
  </si>
  <si>
    <t>2018-05-15 00:00:00-04:00</t>
  </si>
  <si>
    <t>2018-08-14 00:00:00-04:00</t>
  </si>
  <si>
    <t>2018-11-20 00:00:00-05:00</t>
  </si>
  <si>
    <t>2019-02-19 00:00:00-05:00</t>
  </si>
  <si>
    <t>20190218</t>
  </si>
  <si>
    <t>2019-05-14 00:00:00-04:00</t>
  </si>
  <si>
    <t>2019-08-20 00:00:00-04:00</t>
  </si>
  <si>
    <t>2019-11-19 00:00:00-05:00</t>
  </si>
  <si>
    <t>2020-02-18 00:00:00-05:00</t>
  </si>
  <si>
    <t>20200217</t>
  </si>
  <si>
    <t>2020-05-19 00:00:00-04:00</t>
  </si>
  <si>
    <t>2020-08-18 00:00:00-04:00</t>
  </si>
  <si>
    <t>2020-11-17 00:00:00-05:00</t>
  </si>
  <si>
    <t>2021-02-16 00:00:00-05:00</t>
  </si>
  <si>
    <t>20210215</t>
  </si>
  <si>
    <t>2021-05-18 00:00:00-04:00</t>
  </si>
  <si>
    <t>2021-08-17 00:00:00-04:00</t>
  </si>
  <si>
    <t>2021-11-16 00:00:00-05:00</t>
  </si>
  <si>
    <t>2022-02-15 00:00:00-05:00</t>
  </si>
  <si>
    <t>2022-05-17 00:00:00-04:00</t>
  </si>
  <si>
    <t>2022-08-16 00:00:00-04:00</t>
  </si>
  <si>
    <t>2022-11-15 00:00:00-05:00</t>
  </si>
  <si>
    <t>2023-02-14 00:00:00-05:00</t>
  </si>
  <si>
    <t>2023-05-16 00:00:00-04:00</t>
  </si>
  <si>
    <t>2023-08-15 00:00:00-04:00</t>
  </si>
  <si>
    <t>2023-11-14 00:00:00-05:00</t>
  </si>
  <si>
    <t>2024-02-20 00:00:00-05:00</t>
  </si>
  <si>
    <t>20240219</t>
  </si>
  <si>
    <t>2024-05-14 00:00:00-04:00</t>
  </si>
  <si>
    <t>2024-08-21 00:00:00-04:00</t>
  </si>
  <si>
    <t>2024-11-20 00:00:00-05:00</t>
  </si>
  <si>
    <t>2025-02-12 00:00:00-05:00</t>
  </si>
  <si>
    <t>2025-05-14 00:00:00-04:00</t>
  </si>
  <si>
    <t>Forecast End Year</t>
  </si>
  <si>
    <t>Number of Forecast Years</t>
  </si>
  <si>
    <t>Forecast Start Year</t>
  </si>
  <si>
    <t>Reporting Currency</t>
  </si>
  <si>
    <t>Scenario Selected</t>
  </si>
  <si>
    <t>Base</t>
  </si>
  <si>
    <t>Metric</t>
  </si>
  <si>
    <t>Bull</t>
  </si>
  <si>
    <t>Bear</t>
  </si>
  <si>
    <t>Revenue Growth</t>
  </si>
  <si>
    <t>Year</t>
  </si>
  <si>
    <t>YoY Growth %</t>
  </si>
  <si>
    <t>Total Revenue (B$)</t>
  </si>
  <si>
    <t>Average Growth Rate %</t>
  </si>
  <si>
    <t>Scenario-Based Multiplier</t>
  </si>
  <si>
    <t>Gross Margin %</t>
  </si>
  <si>
    <t>SG&amp;A %</t>
  </si>
  <si>
    <t>Average Gross Margin %</t>
  </si>
  <si>
    <t>Average SG&amp;A %</t>
  </si>
  <si>
    <t>Taper Amount (Revenue)</t>
  </si>
  <si>
    <t>Base Revenue Growth %</t>
  </si>
  <si>
    <t>Scenario Revenue Growth %</t>
  </si>
  <si>
    <t>Taper Amount (SGA/Gross)</t>
  </si>
  <si>
    <t>Scenario-Based (Gross)</t>
  </si>
  <si>
    <t>Scenario-Based (SG&amp;A)</t>
  </si>
  <si>
    <t>Base SG&amp;A Growth %</t>
  </si>
  <si>
    <t>Total Gross Profit (B$)</t>
  </si>
  <si>
    <t>SG&amp;A ($B)</t>
  </si>
  <si>
    <t>Capital Expenditure (B$)</t>
  </si>
  <si>
    <t>Cap Ex % of Revenue</t>
  </si>
  <si>
    <t>Average CapEx %</t>
  </si>
  <si>
    <t>Scenario-Based (CapEx)</t>
  </si>
  <si>
    <t>Taper Amount (CapEx)</t>
  </si>
  <si>
    <t>Base Gross Margin %</t>
  </si>
  <si>
    <t>Scenario Gross %</t>
  </si>
  <si>
    <t>Scenario SG&amp;A %</t>
  </si>
  <si>
    <t>Capital Expenditure %</t>
  </si>
  <si>
    <t>Scenario CapEx %</t>
  </si>
  <si>
    <t>Operating Working Capital (B$)</t>
  </si>
  <si>
    <t>OWC %</t>
  </si>
  <si>
    <t>Average OWC%</t>
  </si>
  <si>
    <t>Scenario-Based (OWC)</t>
  </si>
  <si>
    <t>OWC</t>
  </si>
  <si>
    <t>Gross Margin</t>
  </si>
  <si>
    <t>SG&amp;A</t>
  </si>
  <si>
    <t>CapEx</t>
  </si>
  <si>
    <t>Operating Working Capital %</t>
  </si>
  <si>
    <t>Scenario OWC %</t>
  </si>
  <si>
    <t>Taper Amount (OWC)</t>
  </si>
  <si>
    <t>EBT</t>
  </si>
  <si>
    <t xml:space="preserve">Taxes </t>
  </si>
  <si>
    <t>Driver</t>
  </si>
  <si>
    <t>D&amp;A %</t>
  </si>
  <si>
    <t>Avergage D&amp;A %</t>
  </si>
  <si>
    <t>Scenario D&amp;A %</t>
  </si>
  <si>
    <t>D&amp;A</t>
  </si>
  <si>
    <t>Taper Amount (D&amp;A)</t>
  </si>
  <si>
    <t>Depreciation and Amortization (B$)</t>
  </si>
  <si>
    <t>Depreciation and Amortization %</t>
  </si>
  <si>
    <t>Issuance of Debt</t>
  </si>
  <si>
    <t>Repayment of Debt</t>
  </si>
  <si>
    <t>Net issuance of debt</t>
  </si>
  <si>
    <t>Long term debt issuance</t>
  </si>
  <si>
    <t>Interest Paid</t>
  </si>
  <si>
    <t xml:space="preserve">Long term debt </t>
  </si>
  <si>
    <t>Beginning Debt</t>
  </si>
  <si>
    <t>Avg Debt</t>
  </si>
  <si>
    <t>Interest Rate</t>
  </si>
  <si>
    <t>Ending Debt</t>
  </si>
  <si>
    <t>Issuance</t>
  </si>
  <si>
    <t>Repayment</t>
  </si>
  <si>
    <t>Average Debt</t>
  </si>
  <si>
    <t>-</t>
  </si>
  <si>
    <t>Interest Rate %</t>
  </si>
  <si>
    <t>Interest Rate (Refinancing)</t>
  </si>
  <si>
    <t>Scenario Interest Rate %</t>
  </si>
  <si>
    <t>Annual Debt Issuance ($B)</t>
  </si>
  <si>
    <t>Annual Debt Repayment ($B)</t>
  </si>
  <si>
    <t>Effective Tax Rate %</t>
  </si>
  <si>
    <t>Effective Tax Rate</t>
  </si>
  <si>
    <t>Cash</t>
  </si>
  <si>
    <t>Net PP&amp;E</t>
  </si>
  <si>
    <t>Accrued Expenses</t>
  </si>
  <si>
    <t>Other Liabilities</t>
  </si>
  <si>
    <t>Inventory Days</t>
  </si>
  <si>
    <t>Goodwill/Other assets</t>
  </si>
  <si>
    <t>Short Term Debt</t>
  </si>
  <si>
    <t>Total Equity</t>
  </si>
  <si>
    <t>Daily Sales Outstanding</t>
  </si>
  <si>
    <t>DPO</t>
  </si>
  <si>
    <t>DSO</t>
  </si>
  <si>
    <t>Other Current Assets %</t>
  </si>
  <si>
    <t>Accrued Liabilities</t>
  </si>
  <si>
    <t>Other Liabilities %</t>
  </si>
  <si>
    <t>Accrued Liabilities %</t>
  </si>
  <si>
    <t>Days Sales Outstanding</t>
  </si>
  <si>
    <t>Days Payables Oustanding</t>
  </si>
  <si>
    <t>Cost of Goods Sold</t>
  </si>
  <si>
    <t>Average DSO</t>
  </si>
  <si>
    <t>Average DPO</t>
  </si>
  <si>
    <t>Average DII</t>
  </si>
  <si>
    <t>Average OCA %</t>
  </si>
  <si>
    <t>Average Accrued Liabilties %</t>
  </si>
  <si>
    <t>Average Other Liabilities %</t>
  </si>
  <si>
    <t>Scenario DSO</t>
  </si>
  <si>
    <t>Scenario DPO</t>
  </si>
  <si>
    <t>Scenario DII</t>
  </si>
  <si>
    <t>Scenario OCA %</t>
  </si>
  <si>
    <t>Scenario Accrued Liabilities %</t>
  </si>
  <si>
    <t>Scenario Other Liabilities %</t>
  </si>
  <si>
    <t>Daily Payables Outstanding</t>
  </si>
  <si>
    <t>Scenarios Accrued Liabilities %</t>
  </si>
  <si>
    <t>Goodwill and Other Intangible Assets</t>
  </si>
  <si>
    <t>Goodwill and Other Intangible Assets %</t>
  </si>
  <si>
    <t>Stock-Based Compensation</t>
  </si>
  <si>
    <t>Deferred Taxes</t>
  </si>
  <si>
    <t>Change in Working Capital</t>
  </si>
  <si>
    <t>Capital Expenditures</t>
  </si>
  <si>
    <t>Sale of PP&amp;E</t>
  </si>
  <si>
    <t>Issuance/Repayment of Debt</t>
  </si>
  <si>
    <t>Dividends Paid</t>
  </si>
  <si>
    <t>Capital Lease Changes</t>
  </si>
  <si>
    <t>Other Financing</t>
  </si>
  <si>
    <t>Net Cash Flow</t>
  </si>
  <si>
    <t>Beginning Cash</t>
  </si>
  <si>
    <t>Ending Cash</t>
  </si>
  <si>
    <t xml:space="preserve">Stock Based Compensation </t>
  </si>
  <si>
    <t>Stock Based Compensation %</t>
  </si>
  <si>
    <t>Investment Gains and Losses</t>
  </si>
  <si>
    <t>Scenario SBC %</t>
  </si>
  <si>
    <t>Average Stock Based Compensation %</t>
  </si>
  <si>
    <t>Capital Lease Obligation</t>
  </si>
  <si>
    <t>Deferred Taxes %</t>
  </si>
  <si>
    <t>Sale of PP&amp;E %</t>
  </si>
  <si>
    <t>Dividends Paid %</t>
  </si>
  <si>
    <t>Capital Lease Obligation %</t>
  </si>
  <si>
    <t>Other Financing %</t>
  </si>
  <si>
    <t>Average Tax Deferred %</t>
  </si>
  <si>
    <t>Scenario Tax Deferred %</t>
  </si>
  <si>
    <t>Average Sale of PP&amp;E</t>
  </si>
  <si>
    <t>Scenario Sale of PP&amp;E</t>
  </si>
  <si>
    <t>Average Dividends Paid %</t>
  </si>
  <si>
    <t>Scenario Dividends Paid %</t>
  </si>
  <si>
    <t>Average Capital Lease Obligation %</t>
  </si>
  <si>
    <t>Scenario Capital Lease Obligations %</t>
  </si>
  <si>
    <t>Average Other Financing %</t>
  </si>
  <si>
    <t>Scenario Other Financing %</t>
  </si>
  <si>
    <t>Finance Activities</t>
  </si>
  <si>
    <t>Total Liabilities</t>
  </si>
  <si>
    <t>Balanced</t>
  </si>
  <si>
    <t>Other Non-Current Liabilites</t>
  </si>
  <si>
    <t>Non Current Deferred Taxes Liabilities %</t>
  </si>
  <si>
    <t>Current Other Liabilites</t>
  </si>
  <si>
    <t>Additional Paid in Capital</t>
  </si>
  <si>
    <t>Additional Paid in Capital %</t>
  </si>
  <si>
    <t>Other Long-Term Assets</t>
  </si>
  <si>
    <t xml:space="preserve">Revenue </t>
  </si>
  <si>
    <t xml:space="preserve">COGS </t>
  </si>
  <si>
    <t xml:space="preserve">Gross Profit </t>
  </si>
  <si>
    <t xml:space="preserve">SG&amp;A </t>
  </si>
  <si>
    <t>Diluted Average Shares %</t>
  </si>
  <si>
    <t>Average Diluted Shares %</t>
  </si>
  <si>
    <t xml:space="preserve">Diluted Shares </t>
  </si>
  <si>
    <t>Tax Rate</t>
  </si>
  <si>
    <t>NOPAT</t>
  </si>
  <si>
    <t>Unlevered Free Cash Flow</t>
  </si>
  <si>
    <t>Enterprise Value</t>
  </si>
  <si>
    <t>Equity Value</t>
  </si>
  <si>
    <t>Risk-Free Rate (10Y UST)</t>
  </si>
  <si>
    <t>Equity Risk Premium</t>
  </si>
  <si>
    <t>Beta</t>
  </si>
  <si>
    <t>Cost of Equity</t>
  </si>
  <si>
    <t>Cost of Debt (Pre-Tax)</t>
  </si>
  <si>
    <t>Cost of Debt (After-Tax)</t>
  </si>
  <si>
    <t>Weight of Equity</t>
  </si>
  <si>
    <t>Weight of Debt</t>
  </si>
  <si>
    <t>WACC</t>
  </si>
  <si>
    <t>Terminal Growth Rate (g)</t>
  </si>
  <si>
    <t>Exit EBITDA Multiple</t>
  </si>
  <si>
    <t>beta</t>
  </si>
  <si>
    <t>market_cap</t>
  </si>
  <si>
    <t>total_debt</t>
  </si>
  <si>
    <t>enterprise_value</t>
  </si>
  <si>
    <t>equity_pct</t>
  </si>
  <si>
    <t>debt_pct</t>
  </si>
  <si>
    <t>10Y Risk-Free Rate (%)</t>
  </si>
  <si>
    <t>ERP (%)</t>
  </si>
  <si>
    <t>Terminal Growth Rate (%)</t>
  </si>
  <si>
    <t>Ticker</t>
  </si>
  <si>
    <t>Company</t>
  </si>
  <si>
    <t>EV/EBITDA</t>
  </si>
  <si>
    <t>Market Cap (B)</t>
  </si>
  <si>
    <t>EBITDA (B)</t>
  </si>
  <si>
    <t>TGT</t>
  </si>
  <si>
    <t>Target Corporation</t>
  </si>
  <si>
    <t>WMT</t>
  </si>
  <si>
    <t>Walmart Inc.</t>
  </si>
  <si>
    <t>COST</t>
  </si>
  <si>
    <t>Costco Wholesale Corporation</t>
  </si>
  <si>
    <t>DG</t>
  </si>
  <si>
    <t>Dollar General Corporation</t>
  </si>
  <si>
    <t>BBY</t>
  </si>
  <si>
    <t>Best Buy Co., Inc.</t>
  </si>
  <si>
    <t>PV of UFCF</t>
  </si>
  <si>
    <t>Gordon Growth Method (TV)</t>
  </si>
  <si>
    <t>Exit Multiple Method (TV)</t>
  </si>
  <si>
    <t>PV of TV</t>
  </si>
  <si>
    <t>Diluted Share Price</t>
  </si>
  <si>
    <t>Diluted Shares Outstanding</t>
  </si>
  <si>
    <t>CAGR</t>
  </si>
  <si>
    <t>Revenue</t>
  </si>
  <si>
    <t>UFCF</t>
  </si>
  <si>
    <t>EBITDA Margin (%)</t>
  </si>
  <si>
    <t>ROIC</t>
  </si>
  <si>
    <t>ROE</t>
  </si>
  <si>
    <t>ROA</t>
  </si>
  <si>
    <t>FCF Margin (%)</t>
  </si>
  <si>
    <t>Net Debt/EBITDA</t>
  </si>
  <si>
    <t>Interest Coverage Ratio</t>
  </si>
  <si>
    <t>Dividend Payout Ratio</t>
  </si>
  <si>
    <t>Revenue Per Share</t>
  </si>
  <si>
    <t>ROIC-WACC Spread</t>
  </si>
  <si>
    <t>Diluted Shares (MM)</t>
  </si>
  <si>
    <t>Year-End Share Price</t>
  </si>
  <si>
    <t>P/E Ratio</t>
  </si>
  <si>
    <t/>
  </si>
  <si>
    <t>End Year Share Price</t>
  </si>
  <si>
    <t>Share Price</t>
  </si>
  <si>
    <t>Revolving Debt</t>
  </si>
  <si>
    <t>Non-Revolver Liabilities</t>
  </si>
  <si>
    <t>Market Capitalization</t>
  </si>
  <si>
    <t>Value</t>
  </si>
  <si>
    <t>Projected Income Statement</t>
  </si>
  <si>
    <t>Projected Balance Sheet</t>
  </si>
  <si>
    <t>Projected Cash Flow Statement</t>
  </si>
  <si>
    <t>Forecast Assumptions</t>
  </si>
  <si>
    <t>Historical Operating Metrics</t>
  </si>
  <si>
    <t>Historical Debt Schedule</t>
  </si>
  <si>
    <t>Key Financial Indicators (2026–2030)</t>
  </si>
  <si>
    <t>Average/Scenario %</t>
  </si>
  <si>
    <t>Scenario Drivers</t>
  </si>
  <si>
    <t>Forecasted Debt Schedule</t>
  </si>
  <si>
    <t>DCF Assumptions</t>
  </si>
  <si>
    <t>Forecasted Drivers</t>
  </si>
  <si>
    <t>Unlevered Free Cash Flow Forecast</t>
  </si>
  <si>
    <t>Valuation Summary Table</t>
  </si>
  <si>
    <t>Scenario</t>
  </si>
  <si>
    <t>2026</t>
  </si>
  <si>
    <t>2027</t>
  </si>
  <si>
    <t>2028</t>
  </si>
  <si>
    <t>2029</t>
  </si>
  <si>
    <t>2030</t>
  </si>
  <si>
    <t>Units</t>
  </si>
  <si>
    <t>Current Entrprise Value</t>
  </si>
  <si>
    <t>Step</t>
  </si>
  <si>
    <t>Type</t>
  </si>
  <si>
    <t>PV of Terminal Value</t>
  </si>
  <si>
    <t>Subtotal</t>
  </si>
  <si>
    <t>Regular</t>
  </si>
  <si>
    <t>Display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</si>
</sst>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%"/>
    <numFmt numFmtId="165" formatCode="0.0%"/>
    <numFmt numFmtId="166" formatCode="&quot;$&quot;#,##0.00"/>
    <numFmt numFmtId="167" formatCode="&quot;$&quot;#,##0.00&quot;B&quot;"/>
    <numFmt numFmtId="168" formatCode="0.00&quot;B&quot;"/>
    <numFmt numFmtId="169" formatCode="&quot;$&quot;0.00&quot;B&quot;"/>
    <numFmt numFmtId="170" formatCode="0.00&quot;M&quot;"/>
    <numFmt numFmtId="171" formatCode="0.0&quot;x&quot;"/>
  </numFmts>
  <fonts count="2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Times New Roman"/>
      <family val="1"/>
    </font>
    <font>
      <b/>
      <sz val="18"/>
      <color theme="1"/>
      <name val="Aptos Narrow"/>
      <family val="2"/>
      <scheme val="minor"/>
    </font>
    <font>
      <sz val="10"/>
      <color theme="1"/>
      <name val="Arial Unicode MS"/>
    </font>
    <font>
      <b/>
      <sz val="11"/>
      <color theme="0"/>
      <name val="Times New Roman"/>
      <family val="1"/>
    </font>
    <font>
      <sz val="12"/>
      <color theme="1"/>
      <name val="Times New Roman"/>
      <family val="1"/>
    </font>
    <font>
      <sz val="11"/>
      <color theme="0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b/>
      <sz val="12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1"/>
      <color theme="0"/>
      <name val="Segoe UI"/>
      <family val="2"/>
    </font>
    <font>
      <sz val="12"/>
      <color theme="1"/>
      <name val="Segoe UI"/>
      <family val="2"/>
    </font>
    <font>
      <b/>
      <sz val="14"/>
      <color theme="1"/>
      <name val="Segoe UI"/>
      <family val="2"/>
    </font>
    <font>
      <b/>
      <sz val="16"/>
      <color theme="0"/>
      <name val="Segoe UI"/>
      <family val="2"/>
    </font>
    <font>
      <b/>
      <sz val="16"/>
      <color theme="1"/>
      <name val="Segoe UI"/>
      <family val="2"/>
    </font>
    <font>
      <b/>
      <sz val="16"/>
      <color theme="1"/>
      <name val="Aptos Narrow"/>
      <family val="2"/>
      <scheme val="minor"/>
    </font>
    <font>
      <sz val="11"/>
      <color theme="1"/>
      <name val="Sequoi ui"/>
    </font>
    <font>
      <sz val="11"/>
      <color theme="1"/>
      <name val="Calibri"/>
      <family val="2"/>
    </font>
    <font>
      <sz val="8"/>
      <name val="Aptos Narrow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/>
      </patternFill>
    </fill>
    <fill>
      <patternFill patternType="solid">
        <fgColor theme="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5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/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4" tint="0.59996337778862885"/>
      </left>
      <right/>
      <top/>
      <bottom style="thin">
        <color theme="4" tint="0.59996337778862885"/>
      </bottom>
      <diagonal/>
    </border>
    <border>
      <left/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 style="thin">
        <color theme="4" tint="0.59996337778862885"/>
      </bottom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/>
      <top style="thin">
        <color theme="4" tint="0.59996337778862885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medium">
        <color indexed="64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thin">
        <color theme="4" tint="0.39994506668294322"/>
      </top>
      <bottom style="medium">
        <color indexed="64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medium">
        <color indexed="64"/>
      </bottom>
      <diagonal/>
    </border>
    <border>
      <left style="thin">
        <color theme="4" tint="0.39994506668294322"/>
      </left>
      <right style="medium">
        <color indexed="64"/>
      </right>
      <top style="thin">
        <color theme="4" tint="0.3999450666829432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  <border>
      <left style="thin">
        <color theme="2" tint="-0.499984740745262"/>
      </left>
      <right/>
      <top/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6" borderId="0" applyNumberFormat="0" applyBorder="0" applyAlignment="0" applyProtection="0"/>
  </cellStyleXfs>
  <cellXfs count="219">
    <xf numFmtId="0" fontId="0" fillId="0" borderId="0" xfId="0"/>
    <xf numFmtId="14" fontId="0" fillId="0" borderId="0" xfId="0" applyNumberFormat="1"/>
    <xf numFmtId="0" fontId="2" fillId="5" borderId="1" xfId="0" applyFont="1" applyFill="1" applyBorder="1"/>
    <xf numFmtId="0" fontId="2" fillId="5" borderId="2" xfId="0" applyFont="1" applyFill="1" applyBorder="1"/>
    <xf numFmtId="0" fontId="2" fillId="5" borderId="0" xfId="0" applyFont="1" applyFill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6" fillId="0" borderId="0" xfId="0" applyFont="1" applyAlignment="1">
      <alignment horizontal="left" vertical="center" indent="2"/>
    </xf>
    <xf numFmtId="0" fontId="4" fillId="0" borderId="0" xfId="0" applyFont="1"/>
    <xf numFmtId="0" fontId="8" fillId="0" borderId="0" xfId="0" applyFont="1"/>
    <xf numFmtId="0" fontId="7" fillId="5" borderId="1" xfId="0" applyFont="1" applyFill="1" applyBorder="1"/>
    <xf numFmtId="0" fontId="7" fillId="5" borderId="0" xfId="0" applyFont="1" applyFill="1"/>
    <xf numFmtId="0" fontId="10" fillId="0" borderId="0" xfId="2" applyFont="1" applyFill="1" applyAlignment="1"/>
    <xf numFmtId="0" fontId="11" fillId="0" borderId="8" xfId="0" applyFont="1" applyBorder="1"/>
    <xf numFmtId="169" fontId="12" fillId="0" borderId="8" xfId="0" applyNumberFormat="1" applyFont="1" applyBorder="1" applyAlignment="1">
      <alignment vertical="center" wrapText="1"/>
    </xf>
    <xf numFmtId="169" fontId="12" fillId="0" borderId="8" xfId="0" applyNumberFormat="1" applyFont="1" applyBorder="1"/>
    <xf numFmtId="169" fontId="12" fillId="0" borderId="0" xfId="0" applyNumberFormat="1" applyFont="1" applyAlignment="1">
      <alignment vertical="center" wrapText="1"/>
    </xf>
    <xf numFmtId="169" fontId="12" fillId="0" borderId="4" xfId="0" applyNumberFormat="1" applyFont="1" applyBorder="1"/>
    <xf numFmtId="169" fontId="12" fillId="0" borderId="0" xfId="0" applyNumberFormat="1" applyFont="1"/>
    <xf numFmtId="0" fontId="11" fillId="0" borderId="3" xfId="0" applyFont="1" applyBorder="1"/>
    <xf numFmtId="167" fontId="12" fillId="0" borderId="3" xfId="0" applyNumberFormat="1" applyFont="1" applyBorder="1"/>
    <xf numFmtId="167" fontId="12" fillId="0" borderId="3" xfId="0" applyNumberFormat="1" applyFont="1" applyBorder="1" applyAlignment="1">
      <alignment wrapText="1"/>
    </xf>
    <xf numFmtId="168" fontId="12" fillId="0" borderId="3" xfId="0" applyNumberFormat="1" applyFont="1" applyBorder="1"/>
    <xf numFmtId="0" fontId="12" fillId="0" borderId="0" xfId="0" applyFont="1"/>
    <xf numFmtId="0" fontId="12" fillId="0" borderId="3" xfId="0" applyFont="1" applyBorder="1"/>
    <xf numFmtId="0" fontId="12" fillId="0" borderId="3" xfId="0" quotePrefix="1" applyFont="1" applyBorder="1"/>
    <xf numFmtId="10" fontId="12" fillId="0" borderId="3" xfId="0" applyNumberFormat="1" applyFont="1" applyBorder="1"/>
    <xf numFmtId="0" fontId="12" fillId="0" borderId="3" xfId="0" quotePrefix="1" applyFont="1" applyBorder="1" applyAlignment="1">
      <alignment wrapText="1"/>
    </xf>
    <xf numFmtId="0" fontId="12" fillId="5" borderId="3" xfId="0" applyFont="1" applyFill="1" applyBorder="1"/>
    <xf numFmtId="0" fontId="14" fillId="5" borderId="1" xfId="0" applyFont="1" applyFill="1" applyBorder="1"/>
    <xf numFmtId="0" fontId="14" fillId="5" borderId="0" xfId="0" applyFont="1" applyFill="1"/>
    <xf numFmtId="10" fontId="12" fillId="0" borderId="3" xfId="0" applyNumberFormat="1" applyFont="1" applyBorder="1" applyAlignment="1">
      <alignment wrapText="1"/>
    </xf>
    <xf numFmtId="10" fontId="12" fillId="0" borderId="3" xfId="1" applyNumberFormat="1" applyFont="1" applyBorder="1" applyAlignment="1">
      <alignment wrapText="1"/>
    </xf>
    <xf numFmtId="2" fontId="12" fillId="0" borderId="3" xfId="1" applyNumberFormat="1" applyFont="1" applyBorder="1" applyAlignment="1">
      <alignment wrapText="1"/>
    </xf>
    <xf numFmtId="0" fontId="12" fillId="0" borderId="3" xfId="0" applyFont="1" applyBorder="1" applyAlignment="1">
      <alignment horizontal="center"/>
    </xf>
    <xf numFmtId="0" fontId="15" fillId="0" borderId="0" xfId="0" applyFont="1"/>
    <xf numFmtId="2" fontId="15" fillId="0" borderId="0" xfId="1" applyNumberFormat="1" applyFont="1" applyAlignment="1">
      <alignment wrapText="1"/>
    </xf>
    <xf numFmtId="10" fontId="15" fillId="0" borderId="0" xfId="1" applyNumberFormat="1" applyFont="1" applyAlignment="1">
      <alignment wrapText="1"/>
    </xf>
    <xf numFmtId="10" fontId="12" fillId="0" borderId="3" xfId="1" applyNumberFormat="1" applyFont="1" applyBorder="1"/>
    <xf numFmtId="0" fontId="16" fillId="0" borderId="12" xfId="0" applyFont="1" applyBorder="1"/>
    <xf numFmtId="0" fontId="12" fillId="2" borderId="13" xfId="0" applyFont="1" applyFill="1" applyBorder="1" applyAlignment="1">
      <alignment horizontal="center" vertical="center"/>
    </xf>
    <xf numFmtId="0" fontId="16" fillId="0" borderId="14" xfId="0" applyFont="1" applyBorder="1"/>
    <xf numFmtId="0" fontId="12" fillId="2" borderId="15" xfId="0" applyFont="1" applyFill="1" applyBorder="1" applyAlignment="1">
      <alignment horizontal="center" vertical="center"/>
    </xf>
    <xf numFmtId="0" fontId="16" fillId="0" borderId="16" xfId="0" applyFont="1" applyBorder="1"/>
    <xf numFmtId="0" fontId="12" fillId="2" borderId="17" xfId="0" applyFont="1" applyFill="1" applyBorder="1" applyAlignment="1">
      <alignment horizontal="center" vertical="center"/>
    </xf>
    <xf numFmtId="0" fontId="16" fillId="0" borderId="0" xfId="0" applyFont="1"/>
    <xf numFmtId="0" fontId="12" fillId="4" borderId="0" xfId="0" applyFont="1" applyFill="1" applyAlignment="1">
      <alignment horizontal="center" vertical="center"/>
    </xf>
    <xf numFmtId="10" fontId="12" fillId="0" borderId="0" xfId="0" applyNumberFormat="1" applyFont="1"/>
    <xf numFmtId="0" fontId="13" fillId="0" borderId="4" xfId="0" applyFont="1" applyBorder="1" applyAlignment="1">
      <alignment horizontal="center" vertical="center" wrapText="1"/>
    </xf>
    <xf numFmtId="2" fontId="13" fillId="2" borderId="22" xfId="0" applyNumberFormat="1" applyFont="1" applyFill="1" applyBorder="1"/>
    <xf numFmtId="2" fontId="13" fillId="2" borderId="18" xfId="0" applyNumberFormat="1" applyFont="1" applyFill="1" applyBorder="1"/>
    <xf numFmtId="2" fontId="13" fillId="2" borderId="23" xfId="0" applyNumberFormat="1" applyFont="1" applyFill="1" applyBorder="1"/>
    <xf numFmtId="2" fontId="13" fillId="2" borderId="24" xfId="0" applyNumberFormat="1" applyFont="1" applyFill="1" applyBorder="1"/>
    <xf numFmtId="2" fontId="13" fillId="2" borderId="25" xfId="0" applyNumberFormat="1" applyFont="1" applyFill="1" applyBorder="1"/>
    <xf numFmtId="2" fontId="13" fillId="2" borderId="26" xfId="0" applyNumberFormat="1" applyFont="1" applyFill="1" applyBorder="1"/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2" fillId="0" borderId="14" xfId="0" applyFont="1" applyBorder="1"/>
    <xf numFmtId="0" fontId="12" fillId="0" borderId="15" xfId="0" applyFont="1" applyBorder="1"/>
    <xf numFmtId="10" fontId="12" fillId="0" borderId="15" xfId="0" applyNumberFormat="1" applyFont="1" applyBorder="1"/>
    <xf numFmtId="0" fontId="12" fillId="0" borderId="16" xfId="0" applyFont="1" applyBorder="1"/>
    <xf numFmtId="0" fontId="12" fillId="0" borderId="17" xfId="0" applyFont="1" applyBorder="1"/>
    <xf numFmtId="0" fontId="11" fillId="0" borderId="27" xfId="0" applyFont="1" applyBorder="1"/>
    <xf numFmtId="0" fontId="11" fillId="0" borderId="29" xfId="0" applyFont="1" applyBorder="1"/>
    <xf numFmtId="10" fontId="12" fillId="0" borderId="15" xfId="1" applyNumberFormat="1" applyFont="1" applyBorder="1"/>
    <xf numFmtId="165" fontId="12" fillId="0" borderId="15" xfId="1" applyNumberFormat="1" applyFont="1" applyBorder="1"/>
    <xf numFmtId="164" fontId="12" fillId="0" borderId="15" xfId="0" applyNumberFormat="1" applyFont="1" applyBorder="1"/>
    <xf numFmtId="0" fontId="15" fillId="2" borderId="19" xfId="0" applyFont="1" applyFill="1" applyBorder="1"/>
    <xf numFmtId="0" fontId="15" fillId="2" borderId="20" xfId="0" applyFont="1" applyFill="1" applyBorder="1"/>
    <xf numFmtId="0" fontId="15" fillId="2" borderId="21" xfId="0" applyFont="1" applyFill="1" applyBorder="1"/>
    <xf numFmtId="10" fontId="12" fillId="11" borderId="34" xfId="0" applyNumberFormat="1" applyFont="1" applyFill="1" applyBorder="1"/>
    <xf numFmtId="10" fontId="12" fillId="4" borderId="34" xfId="0" applyNumberFormat="1" applyFont="1" applyFill="1" applyBorder="1"/>
    <xf numFmtId="10" fontId="12" fillId="11" borderId="34" xfId="1" applyNumberFormat="1" applyFont="1" applyFill="1" applyBorder="1"/>
    <xf numFmtId="10" fontId="12" fillId="4" borderId="34" xfId="1" applyNumberFormat="1" applyFont="1" applyFill="1" applyBorder="1"/>
    <xf numFmtId="2" fontId="12" fillId="4" borderId="34" xfId="0" applyNumberFormat="1" applyFont="1" applyFill="1" applyBorder="1"/>
    <xf numFmtId="2" fontId="12" fillId="4" borderId="34" xfId="1" applyNumberFormat="1" applyFont="1" applyFill="1" applyBorder="1"/>
    <xf numFmtId="0" fontId="12" fillId="11" borderId="38" xfId="0" applyFont="1" applyFill="1" applyBorder="1"/>
    <xf numFmtId="10" fontId="12" fillId="11" borderId="39" xfId="0" applyNumberFormat="1" applyFont="1" applyFill="1" applyBorder="1"/>
    <xf numFmtId="0" fontId="12" fillId="4" borderId="38" xfId="0" applyFont="1" applyFill="1" applyBorder="1"/>
    <xf numFmtId="10" fontId="12" fillId="4" borderId="39" xfId="0" applyNumberFormat="1" applyFont="1" applyFill="1" applyBorder="1"/>
    <xf numFmtId="10" fontId="12" fillId="4" borderId="39" xfId="1" applyNumberFormat="1" applyFont="1" applyFill="1" applyBorder="1"/>
    <xf numFmtId="2" fontId="12" fillId="4" borderId="39" xfId="0" applyNumberFormat="1" applyFont="1" applyFill="1" applyBorder="1"/>
    <xf numFmtId="2" fontId="12" fillId="4" borderId="39" xfId="1" applyNumberFormat="1" applyFont="1" applyFill="1" applyBorder="1"/>
    <xf numFmtId="0" fontId="12" fillId="4" borderId="40" xfId="0" applyFont="1" applyFill="1" applyBorder="1"/>
    <xf numFmtId="10" fontId="12" fillId="4" borderId="41" xfId="0" applyNumberFormat="1" applyFont="1" applyFill="1" applyBorder="1"/>
    <xf numFmtId="10" fontId="12" fillId="4" borderId="42" xfId="0" applyNumberFormat="1" applyFont="1" applyFill="1" applyBorder="1"/>
    <xf numFmtId="0" fontId="20" fillId="0" borderId="0" xfId="0" applyFont="1"/>
    <xf numFmtId="0" fontId="21" fillId="0" borderId="0" xfId="0" applyFont="1"/>
    <xf numFmtId="166" fontId="12" fillId="0" borderId="17" xfId="0" applyNumberFormat="1" applyFont="1" applyBorder="1"/>
    <xf numFmtId="169" fontId="12" fillId="0" borderId="3" xfId="0" applyNumberFormat="1" applyFont="1" applyBorder="1"/>
    <xf numFmtId="169" fontId="12" fillId="0" borderId="15" xfId="0" applyNumberFormat="1" applyFont="1" applyBorder="1"/>
    <xf numFmtId="169" fontId="12" fillId="0" borderId="30" xfId="0" applyNumberFormat="1" applyFont="1" applyBorder="1"/>
    <xf numFmtId="169" fontId="12" fillId="0" borderId="17" xfId="0" applyNumberFormat="1" applyFont="1" applyBorder="1"/>
    <xf numFmtId="170" fontId="12" fillId="0" borderId="15" xfId="0" applyNumberFormat="1" applyFont="1" applyBorder="1"/>
    <xf numFmtId="0" fontId="11" fillId="0" borderId="8" xfId="0" applyFont="1" applyBorder="1" applyAlignment="1">
      <alignment horizontal="right"/>
    </xf>
    <xf numFmtId="169" fontId="12" fillId="0" borderId="8" xfId="0" applyNumberFormat="1" applyFont="1" applyBorder="1" applyAlignment="1">
      <alignment wrapText="1"/>
    </xf>
    <xf numFmtId="10" fontId="12" fillId="0" borderId="8" xfId="0" applyNumberFormat="1" applyFont="1" applyBorder="1"/>
    <xf numFmtId="0" fontId="12" fillId="0" borderId="8" xfId="0" applyFont="1" applyBorder="1"/>
    <xf numFmtId="171" fontId="12" fillId="0" borderId="8" xfId="0" applyNumberFormat="1" applyFont="1" applyBorder="1"/>
    <xf numFmtId="166" fontId="12" fillId="0" borderId="8" xfId="0" applyNumberFormat="1" applyFont="1" applyBorder="1"/>
    <xf numFmtId="168" fontId="12" fillId="0" borderId="8" xfId="0" applyNumberFormat="1" applyFont="1" applyBorder="1"/>
    <xf numFmtId="0" fontId="15" fillId="0" borderId="14" xfId="0" applyFont="1" applyBorder="1"/>
    <xf numFmtId="0" fontId="15" fillId="0" borderId="16" xfId="0" applyFont="1" applyBorder="1"/>
    <xf numFmtId="0" fontId="11" fillId="0" borderId="28" xfId="0" applyFont="1" applyBorder="1"/>
    <xf numFmtId="0" fontId="12" fillId="0" borderId="4" xfId="0" applyFont="1" applyBorder="1"/>
    <xf numFmtId="0" fontId="12" fillId="0" borderId="8" xfId="0" applyFont="1" applyBorder="1" applyAlignment="1">
      <alignment vertical="center" wrapText="1"/>
    </xf>
    <xf numFmtId="0" fontId="12" fillId="0" borderId="8" xfId="0" applyFont="1" applyBorder="1" applyAlignment="1">
      <alignment vertical="center"/>
    </xf>
    <xf numFmtId="0" fontId="12" fillId="0" borderId="0" xfId="0" applyFont="1" applyAlignment="1">
      <alignment vertical="center" wrapText="1"/>
    </xf>
    <xf numFmtId="0" fontId="12" fillId="0" borderId="4" xfId="0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0" fontId="12" fillId="0" borderId="4" xfId="0" applyFont="1" applyBorder="1" applyAlignment="1">
      <alignment horizontal="left" vertical="top"/>
    </xf>
    <xf numFmtId="10" fontId="12" fillId="5" borderId="3" xfId="1" applyNumberFormat="1" applyFont="1" applyFill="1" applyBorder="1"/>
    <xf numFmtId="2" fontId="12" fillId="5" borderId="3" xfId="1" applyNumberFormat="1" applyFont="1" applyFill="1" applyBorder="1"/>
    <xf numFmtId="0" fontId="12" fillId="0" borderId="15" xfId="0" quotePrefix="1" applyFont="1" applyBorder="1"/>
    <xf numFmtId="0" fontId="12" fillId="0" borderId="15" xfId="0" quotePrefix="1" applyFont="1" applyBorder="1" applyAlignment="1">
      <alignment wrapText="1"/>
    </xf>
    <xf numFmtId="10" fontId="12" fillId="5" borderId="15" xfId="1" applyNumberFormat="1" applyFont="1" applyFill="1" applyBorder="1"/>
    <xf numFmtId="2" fontId="12" fillId="5" borderId="15" xfId="1" applyNumberFormat="1" applyFont="1" applyFill="1" applyBorder="1"/>
    <xf numFmtId="10" fontId="12" fillId="0" borderId="15" xfId="0" applyNumberFormat="1" applyFont="1" applyBorder="1" applyAlignment="1">
      <alignment wrapText="1"/>
    </xf>
    <xf numFmtId="0" fontId="12" fillId="5" borderId="14" xfId="0" applyFont="1" applyFill="1" applyBorder="1"/>
    <xf numFmtId="10" fontId="12" fillId="0" borderId="15" xfId="1" applyNumberFormat="1" applyFont="1" applyBorder="1" applyAlignment="1">
      <alignment wrapText="1"/>
    </xf>
    <xf numFmtId="2" fontId="12" fillId="0" borderId="15" xfId="1" applyNumberFormat="1" applyFont="1" applyBorder="1" applyAlignment="1">
      <alignment wrapText="1"/>
    </xf>
    <xf numFmtId="2" fontId="12" fillId="0" borderId="30" xfId="1" applyNumberFormat="1" applyFont="1" applyBorder="1" applyAlignment="1">
      <alignment wrapText="1"/>
    </xf>
    <xf numFmtId="2" fontId="12" fillId="0" borderId="17" xfId="1" applyNumberFormat="1" applyFont="1" applyBorder="1" applyAlignment="1">
      <alignment wrapText="1"/>
    </xf>
    <xf numFmtId="0" fontId="15" fillId="5" borderId="14" xfId="0" applyFont="1" applyFill="1" applyBorder="1"/>
    <xf numFmtId="0" fontId="12" fillId="5" borderId="15" xfId="0" applyFont="1" applyFill="1" applyBorder="1"/>
    <xf numFmtId="0" fontId="12" fillId="0" borderId="30" xfId="0" applyFont="1" applyBorder="1" applyAlignment="1">
      <alignment horizontal="center"/>
    </xf>
    <xf numFmtId="10" fontId="12" fillId="0" borderId="30" xfId="0" applyNumberFormat="1" applyFont="1" applyBorder="1"/>
    <xf numFmtId="10" fontId="12" fillId="0" borderId="17" xfId="0" applyNumberFormat="1" applyFont="1" applyBorder="1"/>
    <xf numFmtId="10" fontId="12" fillId="0" borderId="29" xfId="0" applyNumberFormat="1" applyFont="1" applyBorder="1"/>
    <xf numFmtId="164" fontId="12" fillId="0" borderId="15" xfId="1" applyNumberFormat="1" applyFont="1" applyBorder="1"/>
    <xf numFmtId="2" fontId="12" fillId="0" borderId="15" xfId="0" applyNumberFormat="1" applyFont="1" applyBorder="1"/>
    <xf numFmtId="0" fontId="11" fillId="11" borderId="35" xfId="0" applyFont="1" applyFill="1" applyBorder="1"/>
    <xf numFmtId="0" fontId="11" fillId="11" borderId="36" xfId="0" applyFont="1" applyFill="1" applyBorder="1"/>
    <xf numFmtId="0" fontId="11" fillId="11" borderId="37" xfId="0" applyFont="1" applyFill="1" applyBorder="1"/>
    <xf numFmtId="0" fontId="12" fillId="4" borderId="27" xfId="0" applyFont="1" applyFill="1" applyBorder="1"/>
    <xf numFmtId="0" fontId="12" fillId="4" borderId="14" xfId="0" applyFont="1" applyFill="1" applyBorder="1"/>
    <xf numFmtId="10" fontId="12" fillId="4" borderId="14" xfId="0" applyNumberFormat="1" applyFont="1" applyFill="1" applyBorder="1"/>
    <xf numFmtId="0" fontId="12" fillId="0" borderId="43" xfId="0" applyFont="1" applyBorder="1"/>
    <xf numFmtId="0" fontId="12" fillId="0" borderId="45" xfId="0" applyFont="1" applyBorder="1"/>
    <xf numFmtId="0" fontId="12" fillId="0" borderId="46" xfId="0" applyFont="1" applyBorder="1"/>
    <xf numFmtId="169" fontId="12" fillId="0" borderId="47" xfId="0" applyNumberFormat="1" applyFont="1" applyBorder="1"/>
    <xf numFmtId="0" fontId="11" fillId="0" borderId="48" xfId="0" applyFont="1" applyBorder="1"/>
    <xf numFmtId="0" fontId="11" fillId="0" borderId="49" xfId="0" applyFont="1" applyBorder="1"/>
    <xf numFmtId="0" fontId="11" fillId="0" borderId="50" xfId="0" applyFont="1" applyBorder="1"/>
    <xf numFmtId="0" fontId="12" fillId="0" borderId="51" xfId="0" applyFont="1" applyBorder="1"/>
    <xf numFmtId="169" fontId="12" fillId="0" borderId="44" xfId="0" applyNumberFormat="1" applyFont="1" applyBorder="1"/>
    <xf numFmtId="169" fontId="12" fillId="0" borderId="52" xfId="0" applyNumberFormat="1" applyFont="1" applyBorder="1"/>
    <xf numFmtId="169" fontId="12" fillId="0" borderId="47" xfId="0" applyNumberFormat="1" applyFont="1" applyBorder="1" applyAlignment="1">
      <alignment wrapText="1"/>
    </xf>
    <xf numFmtId="0" fontId="12" fillId="0" borderId="53" xfId="0" applyFont="1" applyBorder="1"/>
    <xf numFmtId="0" fontId="0" fillId="20" borderId="0" xfId="0" applyFill="1"/>
    <xf numFmtId="0" fontId="0" fillId="13" borderId="0" xfId="0" applyFill="1"/>
    <xf numFmtId="169" fontId="12" fillId="0" borderId="43" xfId="0" applyNumberFormat="1" applyFont="1" applyBorder="1"/>
    <xf numFmtId="169" fontId="12" fillId="0" borderId="53" xfId="0" applyNumberFormat="1" applyFont="1" applyBorder="1"/>
    <xf numFmtId="0" fontId="12" fillId="0" borderId="14" xfId="0" applyFont="1" applyBorder="1" applyAlignment="1">
      <alignment vertical="center" wrapText="1"/>
    </xf>
    <xf numFmtId="0" fontId="12" fillId="0" borderId="14" xfId="0" applyFont="1" applyBorder="1" applyAlignment="1">
      <alignment vertical="center"/>
    </xf>
    <xf numFmtId="0" fontId="12" fillId="0" borderId="45" xfId="0" applyFont="1" applyBorder="1" applyAlignment="1">
      <alignment vertical="center" wrapText="1"/>
    </xf>
    <xf numFmtId="0" fontId="12" fillId="0" borderId="46" xfId="0" applyFont="1" applyBorder="1" applyAlignment="1">
      <alignment vertical="center" wrapText="1"/>
    </xf>
    <xf numFmtId="0" fontId="12" fillId="0" borderId="46" xfId="0" applyFont="1" applyBorder="1" applyAlignment="1">
      <alignment vertical="center"/>
    </xf>
    <xf numFmtId="0" fontId="12" fillId="0" borderId="51" xfId="0" applyFont="1" applyBorder="1" applyAlignment="1">
      <alignment vertical="center" wrapText="1"/>
    </xf>
    <xf numFmtId="0" fontId="0" fillId="18" borderId="0" xfId="0" applyFill="1"/>
    <xf numFmtId="167" fontId="12" fillId="0" borderId="15" xfId="0" applyNumberFormat="1" applyFont="1" applyBorder="1"/>
    <xf numFmtId="167" fontId="12" fillId="0" borderId="30" xfId="0" applyNumberFormat="1" applyFont="1" applyBorder="1"/>
    <xf numFmtId="167" fontId="12" fillId="0" borderId="17" xfId="0" applyNumberFormat="1" applyFont="1" applyBorder="1"/>
    <xf numFmtId="2" fontId="21" fillId="0" borderId="0" xfId="0" applyNumberFormat="1" applyFont="1"/>
    <xf numFmtId="0" fontId="21" fillId="0" borderId="3" xfId="0" applyFont="1" applyBorder="1"/>
    <xf numFmtId="0" fontId="21" fillId="0" borderId="43" xfId="0" applyFont="1" applyBorder="1"/>
    <xf numFmtId="0" fontId="21" fillId="0" borderId="8" xfId="0" applyFont="1" applyBorder="1" applyAlignment="1">
      <alignment vertical="center" wrapText="1"/>
    </xf>
    <xf numFmtId="0" fontId="21" fillId="0" borderId="8" xfId="0" applyFont="1" applyBorder="1" applyAlignment="1">
      <alignment vertical="center"/>
    </xf>
    <xf numFmtId="0" fontId="21" fillId="0" borderId="44" xfId="0" applyFont="1" applyBorder="1" applyAlignment="1">
      <alignment vertical="center" wrapText="1"/>
    </xf>
    <xf numFmtId="0" fontId="21" fillId="0" borderId="8" xfId="0" applyFont="1" applyBorder="1"/>
    <xf numFmtId="0" fontId="21" fillId="0" borderId="44" xfId="0" applyFont="1" applyBorder="1"/>
    <xf numFmtId="0" fontId="21" fillId="0" borderId="14" xfId="0" applyFont="1" applyBorder="1"/>
    <xf numFmtId="0" fontId="21" fillId="0" borderId="45" xfId="0" applyFont="1" applyBorder="1"/>
    <xf numFmtId="0" fontId="21" fillId="0" borderId="4" xfId="0" applyFont="1" applyBorder="1"/>
    <xf numFmtId="0" fontId="21" fillId="0" borderId="54" xfId="0" applyFont="1" applyBorder="1"/>
    <xf numFmtId="0" fontId="21" fillId="0" borderId="4" xfId="0" applyFont="1" applyBorder="1" applyAlignment="1">
      <alignment vertical="center" wrapText="1"/>
    </xf>
    <xf numFmtId="0" fontId="21" fillId="0" borderId="4" xfId="0" applyFont="1" applyBorder="1" applyAlignment="1">
      <alignment vertical="center"/>
    </xf>
    <xf numFmtId="0" fontId="21" fillId="0" borderId="54" xfId="0" applyFont="1" applyBorder="1" applyAlignment="1">
      <alignment vertical="center" wrapText="1"/>
    </xf>
    <xf numFmtId="2" fontId="21" fillId="0" borderId="15" xfId="0" applyNumberFormat="1" applyFont="1" applyBorder="1"/>
    <xf numFmtId="2" fontId="21" fillId="0" borderId="17" xfId="0" applyNumberFormat="1" applyFont="1" applyBorder="1"/>
    <xf numFmtId="0" fontId="12" fillId="4" borderId="45" xfId="0" applyFont="1" applyFill="1" applyBorder="1"/>
    <xf numFmtId="10" fontId="12" fillId="0" borderId="53" xfId="0" applyNumberFormat="1" applyFont="1" applyBorder="1"/>
    <xf numFmtId="167" fontId="8" fillId="0" borderId="17" xfId="0" applyNumberFormat="1" applyFont="1" applyBorder="1"/>
    <xf numFmtId="0" fontId="3" fillId="0" borderId="0" xfId="0" applyFont="1" applyAlignment="1">
      <alignment horizontal="center" vertical="center" wrapText="1"/>
    </xf>
    <xf numFmtId="2" fontId="0" fillId="0" borderId="0" xfId="0" applyNumberFormat="1" applyAlignment="1">
      <alignment vertical="center" wrapText="1"/>
    </xf>
    <xf numFmtId="0" fontId="18" fillId="14" borderId="5" xfId="0" applyFont="1" applyFill="1" applyBorder="1" applyAlignment="1">
      <alignment horizontal="center"/>
    </xf>
    <xf numFmtId="0" fontId="18" fillId="14" borderId="7" xfId="0" applyFont="1" applyFill="1" applyBorder="1" applyAlignment="1">
      <alignment horizontal="center"/>
    </xf>
    <xf numFmtId="0" fontId="18" fillId="2" borderId="31" xfId="0" applyFont="1" applyFill="1" applyBorder="1" applyAlignment="1">
      <alignment horizontal="center"/>
    </xf>
    <xf numFmtId="0" fontId="18" fillId="2" borderId="32" xfId="0" applyFont="1" applyFill="1" applyBorder="1" applyAlignment="1">
      <alignment horizontal="center"/>
    </xf>
    <xf numFmtId="0" fontId="18" fillId="2" borderId="33" xfId="0" applyFont="1" applyFill="1" applyBorder="1" applyAlignment="1">
      <alignment horizontal="center"/>
    </xf>
    <xf numFmtId="0" fontId="19" fillId="17" borderId="5" xfId="0" applyFont="1" applyFill="1" applyBorder="1" applyAlignment="1">
      <alignment horizontal="center"/>
    </xf>
    <xf numFmtId="0" fontId="0" fillId="17" borderId="6" xfId="0" applyFill="1" applyBorder="1" applyAlignment="1">
      <alignment horizontal="center"/>
    </xf>
    <xf numFmtId="0" fontId="0" fillId="17" borderId="7" xfId="0" applyFill="1" applyBorder="1" applyAlignment="1">
      <alignment horizontal="center"/>
    </xf>
    <xf numFmtId="0" fontId="19" fillId="16" borderId="9" xfId="0" applyFont="1" applyFill="1" applyBorder="1" applyAlignment="1">
      <alignment horizontal="center"/>
    </xf>
    <xf numFmtId="0" fontId="19" fillId="16" borderId="11" xfId="0" applyFont="1" applyFill="1" applyBorder="1" applyAlignment="1">
      <alignment horizontal="center"/>
    </xf>
    <xf numFmtId="0" fontId="18" fillId="15" borderId="5" xfId="0" applyFont="1" applyFill="1" applyBorder="1" applyAlignment="1">
      <alignment horizontal="center"/>
    </xf>
    <xf numFmtId="0" fontId="18" fillId="15" borderId="6" xfId="0" applyFont="1" applyFill="1" applyBorder="1" applyAlignment="1">
      <alignment horizontal="center"/>
    </xf>
    <xf numFmtId="0" fontId="18" fillId="15" borderId="7" xfId="0" applyFont="1" applyFill="1" applyBorder="1" applyAlignment="1">
      <alignment horizontal="center"/>
    </xf>
    <xf numFmtId="0" fontId="18" fillId="18" borderId="5" xfId="0" applyFont="1" applyFill="1" applyBorder="1" applyAlignment="1">
      <alignment horizontal="center"/>
    </xf>
    <xf numFmtId="0" fontId="18" fillId="18" borderId="6" xfId="0" applyFont="1" applyFill="1" applyBorder="1" applyAlignment="1">
      <alignment horizontal="center"/>
    </xf>
    <xf numFmtId="0" fontId="18" fillId="18" borderId="7" xfId="0" applyFont="1" applyFill="1" applyBorder="1" applyAlignment="1">
      <alignment horizontal="center"/>
    </xf>
    <xf numFmtId="0" fontId="18" fillId="19" borderId="5" xfId="0" applyFont="1" applyFill="1" applyBorder="1" applyAlignment="1">
      <alignment horizontal="center"/>
    </xf>
    <xf numFmtId="0" fontId="18" fillId="19" borderId="6" xfId="0" applyFont="1" applyFill="1" applyBorder="1" applyAlignment="1">
      <alignment horizontal="center"/>
    </xf>
    <xf numFmtId="0" fontId="18" fillId="19" borderId="7" xfId="0" applyFont="1" applyFill="1" applyBorder="1" applyAlignment="1">
      <alignment horizontal="center"/>
    </xf>
    <xf numFmtId="0" fontId="18" fillId="3" borderId="9" xfId="0" applyFont="1" applyFill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17" fillId="7" borderId="0" xfId="2" applyFont="1" applyFill="1" applyBorder="1" applyAlignment="1">
      <alignment horizontal="center"/>
    </xf>
    <xf numFmtId="0" fontId="17" fillId="8" borderId="0" xfId="0" applyFont="1" applyFill="1" applyAlignment="1">
      <alignment horizontal="center"/>
    </xf>
    <xf numFmtId="0" fontId="17" fillId="9" borderId="0" xfId="0" applyFont="1" applyFill="1" applyAlignment="1">
      <alignment horizontal="center"/>
    </xf>
    <xf numFmtId="0" fontId="18" fillId="13" borderId="9" xfId="0" applyFont="1" applyFill="1" applyBorder="1" applyAlignment="1">
      <alignment horizontal="center"/>
    </xf>
    <xf numFmtId="0" fontId="18" fillId="13" borderId="10" xfId="0" applyFont="1" applyFill="1" applyBorder="1" applyAlignment="1">
      <alignment horizontal="center"/>
    </xf>
    <xf numFmtId="0" fontId="18" fillId="13" borderId="11" xfId="0" applyFont="1" applyFill="1" applyBorder="1" applyAlignment="1">
      <alignment horizontal="center"/>
    </xf>
    <xf numFmtId="0" fontId="18" fillId="12" borderId="9" xfId="0" applyFont="1" applyFill="1" applyBorder="1" applyAlignment="1">
      <alignment horizontal="center"/>
    </xf>
    <xf numFmtId="0" fontId="18" fillId="12" borderId="11" xfId="0" applyFont="1" applyFill="1" applyBorder="1" applyAlignment="1">
      <alignment horizontal="center"/>
    </xf>
    <xf numFmtId="0" fontId="18" fillId="10" borderId="0" xfId="0" applyFont="1" applyFill="1" applyAlignment="1">
      <alignment horizontal="center"/>
    </xf>
  </cellXfs>
  <cellStyles count="3">
    <cellStyle name="Accent1" xfId="2" builtinId="29"/>
    <cellStyle name="Normal" xfId="0" builtinId="0"/>
    <cellStyle name="Percent" xfId="1" builtinId="5"/>
  </cellStyles>
  <dxfs count="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2" tint="-0.499984740745262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border outline="0">
        <bottom style="thin">
          <color theme="2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egoe UI"/>
        <family val="2"/>
        <scheme val="none"/>
      </font>
      <border diagonalUp="0" diagonalDown="0" outline="0">
        <left style="thin">
          <color theme="2" tint="-0.499984740745262"/>
        </left>
        <right style="thin">
          <color theme="2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2" tint="-0.499984740745262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border outline="0">
        <bottom style="thin">
          <color theme="2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egoe UI"/>
        <family val="2"/>
        <scheme val="none"/>
      </font>
      <border diagonalUp="0" diagonalDown="0" outline="0">
        <left style="thin">
          <color theme="2" tint="-0.499984740745262"/>
        </left>
        <right style="thin">
          <color theme="2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9" formatCode="&quot;$&quot;0.00&quot;B&quot;"/>
      <border diagonalUp="0" diagonalDown="0">
        <left style="thin">
          <color theme="2" tint="-0.499984740745262"/>
        </left>
        <right/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9" formatCode="&quot;$&quot;0.00&quot;B&quot;"/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9" formatCode="&quot;$&quot;0.00&quot;B&quot;"/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9" formatCode="&quot;$&quot;0.00&quot;B&quot;"/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169" formatCode="&quot;$&quot;0.00&quot;B&quot;"/>
      <border diagonalUp="0" diagonalDown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border diagonalUp="0" diagonalDown="0">
        <left/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  <vertical/>
        <horizontal/>
      </border>
    </dxf>
    <dxf>
      <border outline="0">
        <top style="thin">
          <color theme="2" tint="-0.499984740745262"/>
        </top>
      </border>
    </dxf>
    <dxf>
      <border outline="0">
        <left style="thin">
          <color theme="2" tint="-0.499984740745262"/>
        </left>
        <right style="thin">
          <color theme="2" tint="-0.499984740745262"/>
        </right>
        <top style="thin">
          <color theme="2" tint="-0.499984740745262"/>
        </top>
        <bottom style="thin">
          <color theme="2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</dxf>
    <dxf>
      <border outline="0">
        <bottom style="thin">
          <color theme="2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egoe UI"/>
        <family val="2"/>
        <scheme val="none"/>
      </font>
      <border diagonalUp="0" diagonalDown="0" outline="0">
        <left style="thin">
          <color theme="2" tint="-0.499984740745262"/>
        </left>
        <right style="thin">
          <color theme="2" tint="-0.499984740745262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fill>
        <patternFill patternType="solid">
          <fgColor indexed="64"/>
          <bgColor theme="2"/>
        </patternFill>
      </fill>
      <border diagonalUp="0" diagonalDown="0">
        <left style="thin">
          <color theme="4" tint="0.59996337778862885"/>
        </left>
        <right/>
        <top style="thin">
          <color theme="4" tint="0.59996337778862885"/>
        </top>
        <bottom style="thin">
          <color theme="4" tint="0.59996337778862885"/>
        </bottom>
        <vertical style="thin">
          <color theme="4" tint="0.59996337778862885"/>
        </vertical>
        <horizontal style="thin">
          <color theme="4" tint="0.59996337778862885"/>
        </horizontal>
      </border>
    </dxf>
    <dxf>
      <font>
        <b/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fill>
        <patternFill patternType="solid">
          <fgColor indexed="64"/>
          <bgColor theme="2"/>
        </patternFill>
      </fill>
      <border diagonalUp="0" diagonalDown="0"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 style="thin">
          <color theme="4" tint="0.59996337778862885"/>
        </vertical>
        <horizontal style="thin">
          <color theme="4" tint="0.59996337778862885"/>
        </horizontal>
      </border>
    </dxf>
    <dxf>
      <font>
        <b/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fill>
        <patternFill patternType="solid">
          <fgColor indexed="64"/>
          <bgColor theme="2"/>
        </patternFill>
      </fill>
      <border diagonalUp="0" diagonalDown="0"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 style="thin">
          <color theme="4" tint="0.59996337778862885"/>
        </vertical>
        <horizontal style="thin">
          <color theme="4" tint="0.59996337778862885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fill>
        <patternFill patternType="solid">
          <fgColor indexed="64"/>
          <bgColor theme="2"/>
        </patternFill>
      </fill>
      <border diagonalUp="0" diagonalDown="0">
        <left/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 style="thin">
          <color theme="4" tint="0.59996337778862885"/>
        </vertical>
        <horizontal style="thin">
          <color theme="4" tint="0.59996337778862885"/>
        </horizontal>
      </border>
    </dxf>
    <dxf>
      <border>
        <top style="thin">
          <color theme="4" tint="0.59996337778862885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fill>
        <patternFill patternType="solid">
          <fgColor indexed="64"/>
          <bgColor theme="2"/>
        </patternFill>
      </fill>
    </dxf>
    <dxf>
      <border>
        <bottom style="thin">
          <color theme="4" tint="0.599963377788628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Segoe UI"/>
        <family val="2"/>
        <scheme val="none"/>
      </font>
      <fill>
        <patternFill patternType="solid">
          <fgColor indexed="64"/>
          <bgColor theme="2"/>
        </patternFill>
      </fill>
      <border diagonalUp="0" diagonalDown="0" outline="0">
        <left style="thin">
          <color theme="4" tint="0.59996337778862885"/>
        </left>
        <right style="thin">
          <color theme="4" tint="0.5999633777886288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75FEE9F8-D2C7-4256-B4CD-5F620399A1D2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10Y Risk-Free Rate (%)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36A50987-4390-4663-B638-018A68C218D9}" autoFormatId="16" applyNumberFormats="0" applyBorderFormats="0" applyFontFormats="0" applyPatternFormats="0" applyAlignmentFormats="0" applyWidthHeightFormats="0">
  <queryTableRefresh nextId="6">
    <queryTableFields count="5">
      <queryTableField id="1" name="Ticker" tableColumnId="1"/>
      <queryTableField id="2" name="Company" tableColumnId="2"/>
      <queryTableField id="3" name="EV/EBITDA" tableColumnId="3"/>
      <queryTableField id="4" name="Market Cap (B)" tableColumnId="4"/>
      <queryTableField id="5" name="EBITDA (B)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3" xr16:uid="{8ECBB84A-0652-4B71-AEBD-412179C943D4}" autoFormatId="16" applyNumberFormats="0" applyBorderFormats="0" applyFontFormats="0" applyPatternFormats="0" applyAlignmentFormats="0" applyWidthHeightFormats="0">
  <queryTableRefresh nextId="7">
    <queryTableFields count="6">
      <queryTableField id="1" name="beta" tableColumnId="1"/>
      <queryTableField id="2" name="market_cap" tableColumnId="2"/>
      <queryTableField id="3" name="total_debt" tableColumnId="3"/>
      <queryTableField id="4" name="enterprise_value" tableColumnId="4"/>
      <queryTableField id="5" name="equity_pct" tableColumnId="5"/>
      <queryTableField id="6" name="debt_pc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1EAFE86-521A-4069-B880-868B7AA8DD7D}" autoFormatId="16" applyNumberFormats="0" applyBorderFormats="0" applyFontFormats="0" applyPatternFormats="0" applyAlignmentFormats="0" applyWidthHeightFormats="0">
  <queryTableRefresh nextId="6">
    <queryTableFields count="5">
      <queryTableField id="1" name="date_key" tableColumnId="1"/>
      <queryTableField id="2" name="category" tableColumnId="2"/>
      <queryTableField id="3" name="metric" tableColumnId="3"/>
      <queryTableField id="4" name="value" tableColumnId="4"/>
      <queryTableField id="5" name="unit" tableColumnId="5"/>
    </queryTableFields>
  </queryTableRefresh>
  <extLst>
    <ext xmlns:x15="http://schemas.microsoft.com/office/spreadsheetml/2010/11/main" uri="{883FBD77-0823-4a55-B5E3-86C4891E6966}">
      <x15:queryTable sourceDataName="Query - balance_sheet_fac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E4254853-1C1B-4D0E-BBD8-FCC7C4BDE469}" autoFormatId="16" applyNumberFormats="0" applyBorderFormats="0" applyFontFormats="0" applyPatternFormats="0" applyAlignmentFormats="0" applyWidthHeightFormats="0">
  <queryTableRefresh nextId="9">
    <queryTableFields count="8">
      <queryTableField id="1" name="fiscal_year" tableColumnId="1"/>
      <queryTableField id="2" name="date_key" tableColumnId="2"/>
      <queryTableField id="3" name="category" tableColumnId="3"/>
      <queryTableField id="4" name="metric" tableColumnId="4"/>
      <queryTableField id="5" name="value" tableColumnId="5"/>
      <queryTableField id="6" name="yoy_pct_change" tableColumnId="6"/>
      <queryTableField id="7" name="rolling_3yr_avg" tableColumnId="7"/>
      <queryTableField id="8" name="yoy_growth_flag" tableColumnId="8"/>
    </queryTableFields>
  </queryTableRefresh>
  <extLst>
    <ext xmlns:x15="http://schemas.microsoft.com/office/spreadsheetml/2010/11/main" uri="{883FBD77-0823-4a55-B5E3-86C4891E6966}">
      <x15:queryTable sourceDataName="Query - balance_sheet_fact_advanced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4" xr16:uid="{B3BC9355-B01E-46AD-849C-925449EAEBCF}" autoFormatId="16" applyNumberFormats="0" applyBorderFormats="0" applyFontFormats="0" applyPatternFormats="0" applyAlignmentFormats="0" applyWidthHeightFormats="0">
  <queryTableRefresh nextId="8">
    <queryTableFields count="7">
      <queryTableField id="1" name="fiscal_year" tableColumnId="1"/>
      <queryTableField id="2" name="current_ratio" tableColumnId="2"/>
      <queryTableField id="3" name="quick_ratio" tableColumnId="3"/>
      <queryTableField id="4" name="debt_to_equity_ratio" tableColumnId="4"/>
      <queryTableField id="5" name="equity_ratio" tableColumnId="5"/>
      <queryTableField id="6" name="debt_ratio" tableColumnId="6"/>
      <queryTableField id="7" name="tangible_book_value_per_share" tableColumnId="7"/>
    </queryTableFields>
  </queryTableRefresh>
  <extLst>
    <ext xmlns:x15="http://schemas.microsoft.com/office/spreadsheetml/2010/11/main" uri="{883FBD77-0823-4a55-B5E3-86C4891E6966}">
      <x15:queryTable sourceDataName="Query - balance_sheet_rati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5" xr16:uid="{F365D0EF-5878-41D7-B881-8A30C37A04C2}" autoFormatId="16" applyNumberFormats="0" applyBorderFormats="0" applyFontFormats="0" applyPatternFormats="0" applyAlignmentFormats="0" applyWidthHeightFormats="0">
  <queryTableRefresh nextId="6">
    <queryTableFields count="5">
      <queryTableField id="1" name="date_key" tableColumnId="1"/>
      <queryTableField id="2" name="category" tableColumnId="2"/>
      <queryTableField id="3" name="metric" tableColumnId="3"/>
      <queryTableField id="4" name="value" tableColumnId="4"/>
      <queryTableField id="5" name="unit" tableColumnId="5"/>
    </queryTableFields>
  </queryTableRefresh>
  <extLst>
    <ext xmlns:x15="http://schemas.microsoft.com/office/spreadsheetml/2010/11/main" uri="{883FBD77-0823-4a55-B5E3-86C4891E6966}">
      <x15:queryTable sourceDataName="Query - cash_flow_fact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6" xr16:uid="{11DF47C0-8930-4008-900C-D2CE51189994}" autoFormatId="16" applyNumberFormats="0" applyBorderFormats="0" applyFontFormats="0" applyPatternFormats="0" applyAlignmentFormats="0" applyWidthHeightFormats="0">
  <queryTableRefresh nextId="9">
    <queryTableFields count="8">
      <queryTableField id="1" name="fiscal_year" tableColumnId="1"/>
      <queryTableField id="2" name="date_key" tableColumnId="2"/>
      <queryTableField id="3" name="category" tableColumnId="3"/>
      <queryTableField id="4" name="metric" tableColumnId="4"/>
      <queryTableField id="5" name="value" tableColumnId="5"/>
      <queryTableField id="6" name="yoy_pct_change" tableColumnId="6"/>
      <queryTableField id="7" name="rolling_3yr_avg" tableColumnId="7"/>
      <queryTableField id="8" name="yoy_growth_flag" tableColumnId="8"/>
    </queryTableFields>
  </queryTableRefresh>
  <extLst>
    <ext xmlns:x15="http://schemas.microsoft.com/office/spreadsheetml/2010/11/main" uri="{883FBD77-0823-4a55-B5E3-86C4891E6966}">
      <x15:queryTable sourceDataName="Query - cash_flow_fact_advanced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7" xr16:uid="{B8BBFF88-D8F2-4B39-A1F0-74723D1BA447}" autoFormatId="16" applyNumberFormats="0" applyBorderFormats="0" applyFontFormats="0" applyPatternFormats="0" applyAlignmentFormats="0" applyWidthHeightFormats="0">
  <queryTableRefresh nextId="6">
    <queryTableFields count="5">
      <queryTableField id="1" name="fiscal_year" tableColumnId="1"/>
      <queryTableField id="2" name="free_cash_flow_margin" tableColumnId="2"/>
      <queryTableField id="3" name="capex_ratio" tableColumnId="3"/>
      <queryTableField id="4" name="dividend_payout_ratio" tableColumnId="4"/>
      <queryTableField id="5" name="debt_repayment_ratio" tableColumnId="5"/>
    </queryTableFields>
  </queryTableRefresh>
  <extLst>
    <ext xmlns:x15="http://schemas.microsoft.com/office/spreadsheetml/2010/11/main" uri="{883FBD77-0823-4a55-B5E3-86C4891E6966}">
      <x15:queryTable sourceDataName="Query - cash_flow_ratio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8" xr16:uid="{A00F1484-D879-4990-BD2C-334D76D57D45}" autoFormatId="16" applyNumberFormats="0" applyBorderFormats="0" applyFontFormats="0" applyPatternFormats="0" applyAlignmentFormats="0" applyWidthHeightFormats="0">
  <queryTableRefresh nextId="6">
    <queryTableFields count="5">
      <queryTableField id="1" name="date_key" tableColumnId="1"/>
      <queryTableField id="2" name="category" tableColumnId="2"/>
      <queryTableField id="3" name="metric" tableColumnId="3"/>
      <queryTableField id="4" name="value" tableColumnId="4"/>
      <queryTableField id="5" name="unit" tableColumnId="5"/>
    </queryTableFields>
  </queryTableRefresh>
  <extLst>
    <ext xmlns:x15="http://schemas.microsoft.com/office/spreadsheetml/2010/11/main" uri="{883FBD77-0823-4a55-B5E3-86C4891E6966}">
      <x15:queryTable sourceDataName="Query - financial_fact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9" xr16:uid="{DA1FEBDB-C885-40BD-82EA-3372CBDCB1B9}" autoFormatId="16" applyNumberFormats="0" applyBorderFormats="0" applyFontFormats="0" applyPatternFormats="0" applyAlignmentFormats="0" applyWidthHeightFormats="0">
  <queryTableRefresh nextId="9">
    <queryTableFields count="8">
      <queryTableField id="1" name="fiscal_year" tableColumnId="1"/>
      <queryTableField id="2" name="date_key" tableColumnId="2"/>
      <queryTableField id="3" name="category" tableColumnId="3"/>
      <queryTableField id="4" name="metric" tableColumnId="4"/>
      <queryTableField id="5" name="value" tableColumnId="5"/>
      <queryTableField id="6" name="yoy_pct_change" tableColumnId="6"/>
      <queryTableField id="7" name="rolling_3yr_avg" tableColumnId="7"/>
      <queryTableField id="8" name="yoy_growth_flag" tableColumnId="8"/>
    </queryTableFields>
  </queryTableRefresh>
  <extLst>
    <ext xmlns:x15="http://schemas.microsoft.com/office/spreadsheetml/2010/11/main" uri="{883FBD77-0823-4a55-B5E3-86C4891E6966}">
      <x15:queryTable sourceDataName="Query - financial_fact_advanced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0" xr16:uid="{9190BFEE-9B49-421B-9634-F4AA7DB69518}" autoFormatId="16" applyNumberFormats="0" applyBorderFormats="0" applyFontFormats="0" applyPatternFormats="0" applyAlignmentFormats="0" applyWidthHeightFormats="0">
  <queryTableRefresh nextId="6">
    <queryTableFields count="5">
      <queryTableField id="1" name="date_key" tableColumnId="1"/>
      <queryTableField id="2" name="fiscal_year" tableColumnId="2"/>
      <queryTableField id="3" name="close_price" tableColumnId="3"/>
      <queryTableField id="4" name="prev_close" tableColumnId="4"/>
      <queryTableField id="5" name="daily_return" tableColumnId="5"/>
    </queryTableFields>
  </queryTableRefresh>
  <extLst>
    <ext xmlns:x15="http://schemas.microsoft.com/office/spreadsheetml/2010/11/main" uri="{883FBD77-0823-4a55-B5E3-86C4891E6966}">
      <x15:queryTable sourceDataName="Query - stock_daily_returns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FE7162DE-2271-4BF8-9227-87316F9F73FC}" autoFormatId="16" applyNumberFormats="0" applyBorderFormats="0" applyFontFormats="0" applyPatternFormats="0" applyAlignmentFormats="0" applyWidthHeightFormats="0">
  <queryTableRefresh nextId="5">
    <queryTableFields count="4">
      <queryTableField id="1" name="fiscal_year" tableColumnId="1"/>
      <queryTableField id="2" name="total_dividends" tableColumnId="2"/>
      <queryTableField id="3" name="avg_close_price" tableColumnId="3"/>
      <queryTableField id="4" name="dividend_yield_pct" tableColumnId="4"/>
    </queryTableFields>
  </queryTableRefresh>
  <extLst>
    <ext xmlns:x15="http://schemas.microsoft.com/office/spreadsheetml/2010/11/main" uri="{883FBD77-0823-4a55-B5E3-86C4891E6966}">
      <x15:queryTable sourceDataName="Query - stock_dividend_yield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8C79AC67-89E5-4284-838A-CF83069CC2F6}" autoFormatId="16" applyNumberFormats="0" applyBorderFormats="0" applyFontFormats="0" applyPatternFormats="0" applyAlignmentFormats="0" applyWidthHeightFormats="0">
  <queryTableRefresh nextId="5">
    <queryTableFields count="4">
      <queryTableField id="1" name="date_key" tableColumnId="1"/>
      <queryTableField id="2" name="metric" tableColumnId="2"/>
      <queryTableField id="3" name="value" tableColumnId="3"/>
      <queryTableField id="4" name="unit" tableColumnId="4"/>
    </queryTableFields>
  </queryTableRefresh>
  <extLst>
    <ext xmlns:x15="http://schemas.microsoft.com/office/spreadsheetml/2010/11/main" uri="{883FBD77-0823-4a55-B5E3-86C4891E6966}">
      <x15:queryTable sourceDataName="Query - stock_history_fact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44" xr16:uid="{7F11DC0A-358F-4027-8C13-AD0FAD5D978C}" autoFormatId="16" applyNumberFormats="0" applyBorderFormats="0" applyFontFormats="0" applyPatternFormats="0" applyAlignmentFormats="0" applyWidthHeightFormats="0">
  <queryTableRefresh nextId="8">
    <queryTableFields count="7">
      <queryTableField id="1" name="Year" tableColumnId="1"/>
      <queryTableField id="2" name="Revenue" tableColumnId="2"/>
      <queryTableField id="3" name="Net Income" tableColumnId="3"/>
      <queryTableField id="4" name="Diluted EPS" tableColumnId="4"/>
      <queryTableField id="5" name="Diluted Shares (MM)" tableColumnId="5"/>
      <queryTableField id="6" name="Year-End Share Price" tableColumnId="6"/>
      <queryTableField id="7" name="P/E Ratio" tableColumnId="7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38824117-7EF9-4FDC-B59B-A7D266B25B25}" autoFormatId="16" applyNumberFormats="0" applyBorderFormats="0" applyFontFormats="0" applyPatternFormats="0" applyAlignmentFormats="0" applyWidthHeightFormats="0">
  <queryTableRefresh nextId="5">
    <queryTableFields count="4">
      <queryTableField id="1" name="fiscal_year" tableColumnId="1"/>
      <queryTableField id="2" name="avg_close_price" tableColumnId="2"/>
      <queryTableField id="3" name="eps" tableColumnId="3"/>
      <queryTableField id="4" name="pe_ratio" tableColumnId="4"/>
    </queryTableFields>
  </queryTableRefresh>
  <extLst>
    <ext xmlns:x15="http://schemas.microsoft.com/office/spreadsheetml/2010/11/main" uri="{883FBD77-0823-4a55-B5E3-86C4891E6966}">
      <x15:queryTable sourceDataName="Query - stock_pe_ratio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F79B151F-1441-4267-9A17-AE73DD4F3475}" autoFormatId="16" applyNumberFormats="0" applyBorderFormats="0" applyFontFormats="0" applyPatternFormats="0" applyAlignmentFormats="0" applyWidthHeightFormats="0">
  <queryTableRefresh nextId="3">
    <queryTableFields count="2">
      <queryTableField id="1" name="fiscal_year" tableColumnId="1"/>
      <queryTableField id="2" name="volatility" tableColumnId="2"/>
    </queryTableFields>
  </queryTableRefresh>
  <extLst>
    <ext xmlns:x15="http://schemas.microsoft.com/office/spreadsheetml/2010/11/main" uri="{883FBD77-0823-4a55-B5E3-86C4891E6966}">
      <x15:queryTable sourceDataName="Query - stock_volatility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7E428334-C75D-4048-B860-62F8584C66EB}" autoFormatId="16" applyNumberFormats="0" applyBorderFormats="0" applyFontFormats="0" applyPatternFormats="0" applyAlignmentFormats="0" applyWidthHeightFormats="0">
  <queryTableRefresh nextId="3">
    <queryTableFields count="2">
      <queryTableField id="1" name="fiscal_year" tableColumnId="1"/>
      <queryTableField id="2" name="avg_close_price" tableColumnId="2"/>
    </queryTableFields>
  </queryTableRefresh>
  <extLst>
    <ext xmlns:x15="http://schemas.microsoft.com/office/spreadsheetml/2010/11/main" uri="{883FBD77-0823-4a55-B5E3-86C4891E6966}">
      <x15:queryTable sourceDataName="Query - stock_yearly_avg_close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0E1A40BE-E774-4C41-8873-E5FD34F4597F}" autoFormatId="16" applyNumberFormats="0" applyBorderFormats="0" applyFontFormats="0" applyPatternFormats="0" applyAlignmentFormats="0" applyWidthHeightFormats="0">
  <queryTableRefresh nextId="5">
    <queryTableFields count="4">
      <queryTableField id="1" name="fiscal_year" tableColumnId="1"/>
      <queryTableField id="2" name="avg_close_price" tableColumnId="2"/>
      <queryTableField id="3" name="prev_year_avg_close" tableColumnId="3"/>
      <queryTableField id="4" name="yoy_pct_change" tableColumnId="4"/>
    </queryTableFields>
  </queryTableRefresh>
  <extLst>
    <ext xmlns:x15="http://schemas.microsoft.com/office/spreadsheetml/2010/11/main" uri="{883FBD77-0823-4a55-B5E3-86C4891E6966}">
      <x15:queryTable sourceDataName="Query - stock_yoy_change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265BC8C1-5BF2-4F6F-BC2A-8E7535E79C0E}" autoFormatId="16" applyNumberFormats="0" applyBorderFormats="0" applyFontFormats="0" applyPatternFormats="0" applyAlignmentFormats="0" applyWidthHeightFormats="0">
  <queryTableRefresh nextId="83">
    <queryTableFields count="82">
      <queryTableField id="1" name="Fiscal Year" tableColumnId="1"/>
      <queryTableField id="2" name="Ordinary Shares Number" tableColumnId="2"/>
      <queryTableField id="3" name="Share Issued" tableColumnId="3"/>
      <queryTableField id="4" name="Net Debt" tableColumnId="4"/>
      <queryTableField id="5" name="Total Debt" tableColumnId="5"/>
      <queryTableField id="6" name="Tangible Book Value" tableColumnId="6"/>
      <queryTableField id="7" name="Invested Capital" tableColumnId="7"/>
      <queryTableField id="8" name="Working Capital" tableColumnId="8"/>
      <queryTableField id="9" name="Net Tangible Assets" tableColumnId="9"/>
      <queryTableField id="10" name="Capital Lease Obligations" tableColumnId="10"/>
      <queryTableField id="11" name="Common Stock Equity" tableColumnId="11"/>
      <queryTableField id="12" name="Total Capitalization" tableColumnId="12"/>
      <queryTableField id="13" name="Total Equity Gross Minority Interest" tableColumnId="13"/>
      <queryTableField id="14" name="Stockholders Equity" tableColumnId="14"/>
      <queryTableField id="15" name="Gains Losses Not Affecting Retained Earnings" tableColumnId="15"/>
      <queryTableField id="16" name="Other Equity Adjustments" tableColumnId="16"/>
      <queryTableField id="17" name="Retained Earnings" tableColumnId="17"/>
      <queryTableField id="18" name="Additional Paid In Capital" tableColumnId="18"/>
      <queryTableField id="19" name="Capital Stock" tableColumnId="19"/>
      <queryTableField id="20" name="Common Stock" tableColumnId="20"/>
      <queryTableField id="21" name="Total Liabilities Net Minority Interest" tableColumnId="21"/>
      <queryTableField id="22" name="Total Non Current Liabilities Net Minority Interest" tableColumnId="22"/>
      <queryTableField id="23" name="Other Non Current Liabilities" tableColumnId="23"/>
      <queryTableField id="24" name="Derivative Product Liabilities" tableColumnId="24"/>
      <queryTableField id="25" name="Employee Benefits" tableColumnId="25"/>
      <queryTableField id="26" name="Non Current Pension And Other Postretirement Benefit Plans" tableColumnId="26"/>
      <queryTableField id="27" name="Tradeand Other Payables Non Current" tableColumnId="27"/>
      <queryTableField id="28" name="Non Current Deferred Liabilities" tableColumnId="28"/>
      <queryTableField id="29" name="Non Current Deferred Revenue" tableColumnId="29"/>
      <queryTableField id="30" name="Non Current Deferred Taxes Liabilities" tableColumnId="30"/>
      <queryTableField id="31" name="Long Term Debt And Capital Lease Obligation" tableColumnId="31"/>
      <queryTableField id="32" name="Long Term Capital Lease Obligation" tableColumnId="32"/>
      <queryTableField id="33" name="Long Term Debt" tableColumnId="33"/>
      <queryTableField id="34" name="Current Liabilities" tableColumnId="34"/>
      <queryTableField id="35" name="Other Current Liabilities" tableColumnId="35"/>
      <queryTableField id="36" name="Current Deferred Liabilities" tableColumnId="36"/>
      <queryTableField id="37" name="Current Deferred Revenue" tableColumnId="37"/>
      <queryTableField id="38" name="Current Debt And Capital Lease Obligation" tableColumnId="38"/>
      <queryTableField id="39" name="Current Capital Lease Obligation" tableColumnId="39"/>
      <queryTableField id="40" name="Current Debt" tableColumnId="40"/>
      <queryTableField id="41" name="Other Current Borrowings" tableColumnId="41"/>
      <queryTableField id="42" name="Pensionand Other Post Retirement Benefit Plans Current" tableColumnId="42"/>
      <queryTableField id="43" name="Payables And Accrued Expenses" tableColumnId="43"/>
      <queryTableField id="44" name="Current Accrued Expenses" tableColumnId="44"/>
      <queryTableField id="45" name="Interest Payable" tableColumnId="45"/>
      <queryTableField id="46" name="Payables" tableColumnId="46"/>
      <queryTableField id="47" name="Dividends Payable" tableColumnId="47"/>
      <queryTableField id="48" name="Total Tax Payable" tableColumnId="48"/>
      <queryTableField id="49" name="Income Tax Payable" tableColumnId="49"/>
      <queryTableField id="50" name="Accounts Payable" tableColumnId="50"/>
      <queryTableField id="51" name="Total Assets" tableColumnId="51"/>
      <queryTableField id="52" name="Total Non Current Assets" tableColumnId="52"/>
      <queryTableField id="53" name="Other Non Current Assets" tableColumnId="53"/>
      <queryTableField id="54" name="Defined Pension Benefit" tableColumnId="54"/>
      <queryTableField id="55" name="Investments And Advances" tableColumnId="55"/>
      <queryTableField id="56" name="Goodwill And Other Intangible Assets" tableColumnId="56"/>
      <queryTableField id="57" name="Other Intangible Assets" tableColumnId="57"/>
      <queryTableField id="58" name="Goodwill" tableColumnId="58"/>
      <queryTableField id="59" name="Net PPE" tableColumnId="59"/>
      <queryTableField id="60" name="Accumulated Depreciation" tableColumnId="60"/>
      <queryTableField id="61" name="Gross PPE" tableColumnId="61"/>
      <queryTableField id="62" name="Construction In Progress" tableColumnId="62"/>
      <queryTableField id="63" name="Other Properties" tableColumnId="63"/>
      <queryTableField id="64" name="Machinery Furniture Equipment" tableColumnId="64"/>
      <queryTableField id="65" name="Buildings And Improvements" tableColumnId="65"/>
      <queryTableField id="66" name="Land And Improvements" tableColumnId="66"/>
      <queryTableField id="67" name="Properties" tableColumnId="67"/>
      <queryTableField id="68" name="Current Assets" tableColumnId="68"/>
      <queryTableField id="69" name="Other Current Assets" tableColumnId="69"/>
      <queryTableField id="70" name="Prepaid Assets" tableColumnId="70"/>
      <queryTableField id="71" name="Inventory" tableColumnId="71"/>
      <queryTableField id="72" name="Inventories Adjustments Allowances" tableColumnId="72"/>
      <queryTableField id="73" name="Other Inventories" tableColumnId="73"/>
      <queryTableField id="74" name="Receivables" tableColumnId="74"/>
      <queryTableField id="75" name="Other Receivables" tableColumnId="75"/>
      <queryTableField id="76" name="Accounts Receivable" tableColumnId="76"/>
      <queryTableField id="77" name="Cash Cash Equivalents And Short Term Investments" tableColumnId="77"/>
      <queryTableField id="78" name="Other Short Term Investments" tableColumnId="78"/>
      <queryTableField id="79" name="Cash And Cash Equivalents" tableColumnId="79"/>
      <queryTableField id="80" name="Cash Equivalents" tableColumnId="80"/>
      <queryTableField id="81" name="Cash Financial" tableColumnId="81"/>
      <queryTableField id="82" name="date_key" tableColumnId="82"/>
    </queryTableFields>
  </queryTableRefresh>
  <extLst>
    <ext xmlns:x15="http://schemas.microsoft.com/office/spreadsheetml/2010/11/main" uri="{883FBD77-0823-4a55-B5E3-86C4891E6966}">
      <x15:queryTable sourceDataName="Query - balance_sheet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8E87E999-0B10-4EAA-8C23-983616840D65}" autoFormatId="16" applyNumberFormats="0" applyBorderFormats="0" applyFontFormats="0" applyPatternFormats="0" applyAlignmentFormats="0" applyWidthHeightFormats="0">
  <queryTableRefresh nextId="53">
    <queryTableFields count="52">
      <queryTableField id="1" name="Fiscal Year" tableColumnId="1"/>
      <queryTableField id="2" name="Free Cash Flow" tableColumnId="2"/>
      <queryTableField id="3" name="Repurchase Of Capital Stock" tableColumnId="3"/>
      <queryTableField id="4" name="Repayment Of Debt" tableColumnId="4"/>
      <queryTableField id="5" name="Issuance Of Debt" tableColumnId="5"/>
      <queryTableField id="6" name="Capital Expenditure" tableColumnId="6"/>
      <queryTableField id="7" name="Interest Paid Supplemental Data" tableColumnId="7"/>
      <queryTableField id="8" name="Income Tax Paid Supplemental Data" tableColumnId="8"/>
      <queryTableField id="9" name="End Cash Position" tableColumnId="9"/>
      <queryTableField id="10" name="Beginning Cash Position" tableColumnId="10"/>
      <queryTableField id="11" name="Changes In Cash" tableColumnId="11"/>
      <queryTableField id="12" name="Financing Cash Flow" tableColumnId="12"/>
      <queryTableField id="13" name="Cash Flow From Continuing Financing Activities" tableColumnId="13"/>
      <queryTableField id="14" name="Net Other Financing Charges" tableColumnId="14"/>
      <queryTableField id="15" name="Proceeds From Stock Option Exercised" tableColumnId="15"/>
      <queryTableField id="16" name="Cash Dividends Paid" tableColumnId="16"/>
      <queryTableField id="17" name="Common Stock Dividend Paid" tableColumnId="17"/>
      <queryTableField id="18" name="Net Common Stock Issuance" tableColumnId="18"/>
      <queryTableField id="19" name="Common Stock Payments" tableColumnId="19"/>
      <queryTableField id="20" name="Net Issuance Payments Of Debt" tableColumnId="20"/>
      <queryTableField id="21" name="Net Long Term Debt Issuance" tableColumnId="21"/>
      <queryTableField id="22" name="Long Term Debt Payments" tableColumnId="22"/>
      <queryTableField id="23" name="Long Term Debt Issuance" tableColumnId="23"/>
      <queryTableField id="24" name="Investing Cash Flow" tableColumnId="24"/>
      <queryTableField id="25" name="Cash Flow From Continuing Investing Activities" tableColumnId="25"/>
      <queryTableField id="26" name="Net Investment Purchase And Sale" tableColumnId="26"/>
      <queryTableField id="27" name="Net Business Purchase And Sale" tableColumnId="27"/>
      <queryTableField id="28" name="Sale Of Business" tableColumnId="28"/>
      <queryTableField id="29" name="Net PPE Purchase And Sale" tableColumnId="29"/>
      <queryTableField id="30" name="Sale Of PPE" tableColumnId="30"/>
      <queryTableField id="31" name="Purchase Of PPE" tableColumnId="31"/>
      <queryTableField id="32" name="Capital Expenditure Reported" tableColumnId="32"/>
      <queryTableField id="33" name="Operating Cash Flow" tableColumnId="33"/>
      <queryTableField id="34" name="Cash From Discontinued Operating Activities" tableColumnId="34"/>
      <queryTableField id="35" name="Cash Flow From Continuing Operating Activities" tableColumnId="35"/>
      <queryTableField id="36" name="Change In Working Capital" tableColumnId="36"/>
      <queryTableField id="37" name="Change In Other Current Assets" tableColumnId="37"/>
      <queryTableField id="38" name="Change In Payables And Accrued Expense" tableColumnId="38"/>
      <queryTableField id="39" name="Change In Accrued Expense" tableColumnId="39"/>
      <queryTableField id="40" name="Change In Payable" tableColumnId="40"/>
      <queryTableField id="41" name="Change In Account Payable" tableColumnId="41"/>
      <queryTableField id="42" name="Change In Inventory" tableColumnId="42"/>
      <queryTableField id="43" name="Other Non Cash Items" tableColumnId="43"/>
      <queryTableField id="44" name="Stock Based Compensation" tableColumnId="44"/>
      <queryTableField id="45" name="Deferred Tax" tableColumnId="45"/>
      <queryTableField id="46" name="Deferred Income Tax" tableColumnId="46"/>
      <queryTableField id="47" name="Depreciation Amortization Depletion" tableColumnId="47"/>
      <queryTableField id="48" name="Depreciation And Amortization" tableColumnId="48"/>
      <queryTableField id="49" name="Operating Gains Losses" tableColumnId="49"/>
      <queryTableField id="50" name="Gain Loss On Sale Of Business" tableColumnId="50"/>
      <queryTableField id="51" name="Net Income From Continuing Operations" tableColumnId="51"/>
      <queryTableField id="52" name="date_key" tableColumnId="52"/>
    </queryTableFields>
  </queryTableRefresh>
  <extLst>
    <ext xmlns:x15="http://schemas.microsoft.com/office/spreadsheetml/2010/11/main" uri="{883FBD77-0823-4a55-B5E3-86C4891E6966}">
      <x15:queryTable sourceDataName="Query - cash_flow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5403DFC4-AC85-4871-B5CF-D29D28D5F84C}" autoFormatId="16" applyNumberFormats="0" applyBorderFormats="0" applyFontFormats="0" applyPatternFormats="0" applyAlignmentFormats="0" applyWidthHeightFormats="0">
  <queryTableRefresh nextId="20">
    <queryTableFields count="19">
      <queryTableField id="1" name="date_id" tableColumnId="1"/>
      <queryTableField id="2" name="date" tableColumnId="2"/>
      <queryTableField id="3" name="year" tableColumnId="3"/>
      <queryTableField id="4" name="quarter" tableColumnId="4"/>
      <queryTableField id="5" name="month" tableColumnId="5"/>
      <queryTableField id="6" name="month_name" tableColumnId="6"/>
      <queryTableField id="7" name="day" tableColumnId="7"/>
      <queryTableField id="8" name="day_of_week" tableColumnId="8"/>
      <queryTableField id="9" name="day_name" tableColumnId="9"/>
      <queryTableField id="10" name="is_weekend" tableColumnId="10"/>
      <queryTableField id="11" name="is_month_start" tableColumnId="11"/>
      <queryTableField id="12" name="is_month_end" tableColumnId="12"/>
      <queryTableField id="13" name="is_quarter_start" tableColumnId="13"/>
      <queryTableField id="14" name="is_quarter_end" tableColumnId="14"/>
      <queryTableField id="15" name="is_year_start" tableColumnId="15"/>
      <queryTableField id="16" name="is_year_end" tableColumnId="16"/>
      <queryTableField id="17" name="fiscal_year" tableColumnId="17"/>
      <queryTableField id="18" name="fiscal_quarter" tableColumnId="18"/>
      <queryTableField id="19" name="fiscal_month" tableColumnId="19"/>
    </queryTableFields>
  </queryTableRefresh>
  <extLst>
    <ext xmlns:x15="http://schemas.microsoft.com/office/spreadsheetml/2010/11/main" uri="{883FBD77-0823-4a55-B5E3-86C4891E6966}">
      <x15:queryTable sourceDataName="Query - date_dim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D4982BA4-F9DE-4968-BECC-FD11DA43378E}" autoFormatId="16" applyNumberFormats="0" applyBorderFormats="0" applyFontFormats="0" applyPatternFormats="0" applyAlignmentFormats="0" applyWidthHeightFormats="0">
  <queryTableRefresh nextId="42">
    <queryTableFields count="41">
      <queryTableField id="1" name="Fiscal Year" tableColumnId="1"/>
      <queryTableField id="2" name="Tax Effect Of Unusual Items" tableColumnId="2"/>
      <queryTableField id="3" name="Tax Rate For Calcs" tableColumnId="3"/>
      <queryTableField id="4" name="Normalized EBITDA" tableColumnId="4"/>
      <queryTableField id="5" name="Net Income From Continuing Operation Net Minority Interest" tableColumnId="5"/>
      <queryTableField id="6" name="Reconciled Depreciation" tableColumnId="6"/>
      <queryTableField id="7" name="Reconciled Cost Of Revenue" tableColumnId="7"/>
      <queryTableField id="8" name="EBITDA" tableColumnId="8"/>
      <queryTableField id="9" name="EBIT" tableColumnId="9"/>
      <queryTableField id="10" name="Net Interest Income" tableColumnId="10"/>
      <queryTableField id="11" name="Interest Expense" tableColumnId="11"/>
      <queryTableField id="12" name="Normalized Income" tableColumnId="12"/>
      <queryTableField id="13" name="Net Income From Continuing And Discontinued Operation" tableColumnId="13"/>
      <queryTableField id="14" name="Total Expenses" tableColumnId="14"/>
      <queryTableField id="15" name="Total Operating Income As Reported" tableColumnId="15"/>
      <queryTableField id="16" name="Diluted Average Shares" tableColumnId="16"/>
      <queryTableField id="17" name="Basic Average Shares" tableColumnId="17"/>
      <queryTableField id="18" name="Diluted EPS" tableColumnId="18"/>
      <queryTableField id="19" name="Basic EPS" tableColumnId="19"/>
      <queryTableField id="20" name="Diluted NI Availto Com Stockholders" tableColumnId="20"/>
      <queryTableField id="21" name="Net Income Common Stockholders" tableColumnId="21"/>
      <queryTableField id="22" name="Net Income" tableColumnId="22"/>
      <queryTableField id="23" name="Net Income Including Noncontrolling Interests" tableColumnId="23"/>
      <queryTableField id="24" name="Net Income Discontinuous Operations" tableColumnId="24"/>
      <queryTableField id="25" name="Net Income Continuous Operations" tableColumnId="25"/>
      <queryTableField id="26" name="Tax Provision" tableColumnId="26"/>
      <queryTableField id="27" name="Pretax Income" tableColumnId="27"/>
      <queryTableField id="28" name="Other Income Expense" tableColumnId="28"/>
      <queryTableField id="29" name="Other Non Operating Income Expenses" tableColumnId="29"/>
      <queryTableField id="30" name="Net Non Operating Interest Income Expense" tableColumnId="30"/>
      <queryTableField id="31" name="Interest Expense Non Operating" tableColumnId="31"/>
      <queryTableField id="32" name="Operating Income" tableColumnId="32"/>
      <queryTableField id="33" name="Operating Expense" tableColumnId="33"/>
      <queryTableField id="34" name="Depreciation Amortization Depletion Income Statement" tableColumnId="34"/>
      <queryTableField id="35" name="Depreciation And Amortization In Income Statement" tableColumnId="35"/>
      <queryTableField id="36" name="Selling General And Administration" tableColumnId="36"/>
      <queryTableField id="37" name="Gross Profit" tableColumnId="37"/>
      <queryTableField id="38" name="Cost Of Revenue" tableColumnId="38"/>
      <queryTableField id="39" name="Total Revenue" tableColumnId="39"/>
      <queryTableField id="40" name="Operating Revenue" tableColumnId="40"/>
      <queryTableField id="41" name="date_key" tableColumnId="41"/>
    </queryTableFields>
  </queryTableRefresh>
  <extLst>
    <ext xmlns:x15="http://schemas.microsoft.com/office/spreadsheetml/2010/11/main" uri="{883FBD77-0823-4a55-B5E3-86C4891E6966}">
      <x15:queryTable sourceDataName="Query - income_statement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9A746724-78D5-46F1-A178-E9B45522906F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Volume" tableColumnId="6"/>
      <queryTableField id="7" name="Dividends" tableColumnId="7"/>
      <queryTableField id="8" name="Stock Splits" tableColumnId="8"/>
      <queryTableField id="9" name="date_key" tableColumnId="9"/>
    </queryTableFields>
  </queryTableRefresh>
  <extLst>
    <ext xmlns:x15="http://schemas.microsoft.com/office/spreadsheetml/2010/11/main" uri="{883FBD77-0823-4a55-B5E3-86C4891E6966}">
      <x15:queryTable sourceDataName="Query - stock_history"/>
    </ext>
  </extLst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FADE7BC-A99A-4F16-B2CD-7A70CA2F3B79}" name="ScenarioMultipliers" displayName="ScenarioMultipliers" ref="T2:W28" totalsRowShown="0" headerRowDxfId="93" dataDxfId="91" headerRowBorderDxfId="92" tableBorderDxfId="90" totalsRowBorderDxfId="89">
  <autoFilter ref="T2:W28" xr:uid="{8FADE7BC-A99A-4F16-B2CD-7A70CA2F3B79}">
    <filterColumn colId="0" hiddenButton="1"/>
    <filterColumn colId="1" hiddenButton="1"/>
    <filterColumn colId="2" hiddenButton="1"/>
    <filterColumn colId="3" hiddenButton="1"/>
  </autoFilter>
  <tableColumns count="4">
    <tableColumn id="1" xr3:uid="{D6988002-0BB9-475F-A4BF-76FC53DD8BEE}" name="Metric" dataDxfId="88"/>
    <tableColumn id="2" xr3:uid="{93DA3956-59C2-47D0-B150-059CAF4A9AF3}" name="Base" dataDxfId="87"/>
    <tableColumn id="3" xr3:uid="{A436DC6E-092E-4F6B-95E9-FDB9472CCF7D}" name="Bull" dataDxfId="86"/>
    <tableColumn id="4" xr3:uid="{4E47FD24-E52A-44F6-A60D-1BEAF8F9FDEE}" name="Bear" dataDxfId="8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EF11B8D-67E0-4B4A-B4CD-4EB755DAF1CB}" name="Table25" displayName="Table25" ref="A1:E1420" totalsRowShown="0" headerRowDxfId="84" dataDxfId="83">
  <autoFilter ref="A1:E1420" xr:uid="{EEF11B8D-67E0-4B4A-B4CD-4EB755DAF1CB}"/>
  <tableColumns count="5">
    <tableColumn id="1" xr3:uid="{A3C9332A-A38A-4D08-BFBB-9A0AFAB4A4C8}" name="Metric" dataDxfId="82"/>
    <tableColumn id="2" xr3:uid="{3CA9D026-867C-4C35-8018-BE8C72951E17}" name="Year" dataDxfId="81"/>
    <tableColumn id="3" xr3:uid="{64FCE6EE-0726-496C-A1DF-E4AFD4F8CCEF}" name="Value" dataDxfId="80"/>
    <tableColumn id="4" xr3:uid="{4752C3BC-1FCC-4D53-BCBD-C159286CB751}" name="Scenario" dataDxfId="79"/>
    <tableColumn id="5" xr3:uid="{07323BCF-23CE-49E3-806F-A599272C4433}" name="Units" dataDxfId="7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871B85F-4285-4C17-97C0-48871DE193A8}" name="BearDataExtract" displayName="BearDataExtract" ref="A1:F61" totalsRowShown="0" headerRowDxfId="77" dataDxfId="75" headerRowBorderDxfId="76" tableBorderDxfId="74" totalsRowBorderDxfId="73">
  <autoFilter ref="A1:F61" xr:uid="{C871B85F-4285-4C17-97C0-48871DE193A8}"/>
  <tableColumns count="6">
    <tableColumn id="1" xr3:uid="{F19138EA-7A71-4A83-A8E9-048E0C534B15}" name="Metric" dataDxfId="72"/>
    <tableColumn id="2" xr3:uid="{2FA0873C-0AD4-47D4-81C3-05EA78306449}" name="2026" dataDxfId="71"/>
    <tableColumn id="3" xr3:uid="{FED52457-ACC7-42F1-B538-299EB0C53CEB}" name="2027" dataDxfId="70"/>
    <tableColumn id="4" xr3:uid="{FBC7CF27-7DEB-4C13-9B0A-DEAAC55C8D21}" name="2028" dataDxfId="69"/>
    <tableColumn id="5" xr3:uid="{C466E6BA-8A47-49B8-9980-9FC313BC27B9}" name="2029" dataDxfId="68"/>
    <tableColumn id="6" xr3:uid="{89A9EF4F-4BCE-4497-9584-A1B8F07C0C4A}" name="2030" dataDxfId="6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ADC4DE2-DAFA-4B74-8B6D-A4CF11AB419F}" name="BaseDataExtract" displayName="BaseDataExtract" ref="J1:O61" totalsRowShown="0" headerRowDxfId="66" dataDxfId="64" headerRowBorderDxfId="65" tableBorderDxfId="63">
  <autoFilter ref="J1:O61" xr:uid="{3ADC4DE2-DAFA-4B74-8B6D-A4CF11AB419F}"/>
  <tableColumns count="6">
    <tableColumn id="1" xr3:uid="{E8C89D41-8E4A-43C6-BFF9-2723EBFE8892}" name="Metric" dataDxfId="62"/>
    <tableColumn id="2" xr3:uid="{B0CC2765-DFBF-4786-B0E0-2324A3FC845B}" name="2026" dataDxfId="61"/>
    <tableColumn id="3" xr3:uid="{D88CF65E-2B9F-4341-97F0-8367828E3496}" name="2027" dataDxfId="60"/>
    <tableColumn id="4" xr3:uid="{47F4EE2F-9D4B-4C51-BBF8-8A822740EF14}" name="2028" dataDxfId="59"/>
    <tableColumn id="5" xr3:uid="{2D4A8818-EC02-4DC8-A392-25984444B15B}" name="2029" dataDxfId="58"/>
    <tableColumn id="6" xr3:uid="{98A1C72B-4A22-4E5F-9024-1CD24563E66E}" name="2030" dataDxfId="5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B8B41F6-A699-4D28-8D14-51DF12163A48}" name="BullDataExtract" displayName="BullDataExtract" ref="S1:X61" totalsRowShown="0" headerRowDxfId="56" dataDxfId="54" headerRowBorderDxfId="55" tableBorderDxfId="53">
  <autoFilter ref="S1:X61" xr:uid="{FB8B41F6-A699-4D28-8D14-51DF12163A48}"/>
  <tableColumns count="6">
    <tableColumn id="1" xr3:uid="{27B85EFE-E5E1-47B2-910D-9EBE1CAFF3A6}" name="Metric" dataDxfId="52"/>
    <tableColumn id="2" xr3:uid="{015D05F6-EFC6-4742-9518-585E97C14254}" name="2026" dataDxfId="51"/>
    <tableColumn id="3" xr3:uid="{D40FD7E8-5283-43CB-94B5-1D3407DC977A}" name="2027" dataDxfId="50"/>
    <tableColumn id="4" xr3:uid="{4DB1062C-BAFB-424F-978E-3FB97A035EB1}" name="2028" dataDxfId="49"/>
    <tableColumn id="5" xr3:uid="{1CFC9EE3-D09A-40A0-A2ED-C308B2B8A07A}" name="2029" dataDxfId="48"/>
    <tableColumn id="6" xr3:uid="{C8AC2628-5157-4A17-A639-BF4E4B655176}" name="2030" dataDxfId="4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7DC5BB4-91C6-4FC5-B321-D514D3CF1657}" name="DAX_Table" displayName="DAX_Table" ref="B2:E7" totalsRowShown="0" headerRowDxfId="46" dataDxfId="45">
  <autoFilter ref="B2:E7" xr:uid="{57DC5BB4-91C6-4FC5-B321-D514D3CF1657}"/>
  <tableColumns count="4">
    <tableColumn id="1" xr3:uid="{2C2F3C19-18BB-4D55-8758-44DAACF23F63}" name="Step" dataDxfId="44"/>
    <tableColumn id="2" xr3:uid="{551A0B94-BBAF-4740-B58B-DD7B883A94CC}" name="Value" dataDxfId="43"/>
    <tableColumn id="3" xr3:uid="{B397AAAC-9D98-437B-BA9D-AB7AF3B110BF}" name="Type" dataDxfId="42"/>
    <tableColumn id="4" xr3:uid="{B372BC99-996A-4935-BEE9-982E85055750}" name="Display Label" dataDxfId="4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852E71B-77AA-4D09-B351-AA9ED6EDB929}" name="risk_free_rate" displayName="risk_free_rate" ref="A1:B2" tableType="queryTable" totalsRowShown="0">
  <autoFilter ref="A1:B2" xr:uid="{7852E71B-77AA-4D09-B351-AA9ED6EDB929}"/>
  <tableColumns count="2">
    <tableColumn id="1" xr3:uid="{E44564AC-0CB5-4276-A186-4FEE648D1AE4}" uniqueName="1" name="Date" queryTableFieldId="1" dataDxfId="40"/>
    <tableColumn id="2" xr3:uid="{589E26EB-CA1E-492E-A138-C61336B230D1}" uniqueName="2" name="10Y Risk-Free Rate (%)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CD7E828-05C9-494D-8BDD-90438562DDB6}" name="ev_ebitda_comps" displayName="ev_ebitda_comps" ref="A1:E6" tableType="queryTable" totalsRowShown="0">
  <autoFilter ref="A1:E6" xr:uid="{4CD7E828-05C9-494D-8BDD-90438562DDB6}"/>
  <tableColumns count="5">
    <tableColumn id="1" xr3:uid="{5C64138A-B00C-454D-B2C6-D1E0AFE169F7}" uniqueName="1" name="Ticker" queryTableFieldId="1" dataDxfId="39"/>
    <tableColumn id="2" xr3:uid="{12D42080-1E41-49C5-9663-F90BA00E4E9A}" uniqueName="2" name="Company" queryTableFieldId="2" dataDxfId="38"/>
    <tableColumn id="3" xr3:uid="{8BB7DD4E-30C4-4728-90B0-221367119B86}" uniqueName="3" name="EV/EBITDA" queryTableFieldId="3"/>
    <tableColumn id="4" xr3:uid="{13710878-56E0-44B5-BEAC-8A0D19732CB3}" uniqueName="4" name="Market Cap (B)" queryTableFieldId="4"/>
    <tableColumn id="5" xr3:uid="{6973B6DC-60D5-4AD2-A55C-BC3157313D1D}" uniqueName="5" name="EBITDA (B)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A3920D4-90B3-4F0A-A7F2-4009F5EDC15A}" name="target_capital_structure" displayName="target_capital_structure" ref="A1:F2" tableType="queryTable" totalsRowShown="0">
  <autoFilter ref="A1:F2" xr:uid="{AA3920D4-90B3-4F0A-A7F2-4009F5EDC15A}"/>
  <tableColumns count="6">
    <tableColumn id="1" xr3:uid="{5D85A6A5-87AE-474D-B997-7CDA77ABA830}" uniqueName="1" name="beta" queryTableFieldId="1"/>
    <tableColumn id="2" xr3:uid="{ADB79F90-2594-4927-BC4E-F2361B3189DD}" uniqueName="2" name="market_cap" queryTableFieldId="2"/>
    <tableColumn id="3" xr3:uid="{1F2BDE50-E92B-43E8-A39C-E94D4B06809B}" uniqueName="3" name="total_debt" queryTableFieldId="3"/>
    <tableColumn id="4" xr3:uid="{7A2F1487-0BB6-4C85-A785-6D94B1447E7A}" uniqueName="4" name="enterprise_value" queryTableFieldId="4"/>
    <tableColumn id="5" xr3:uid="{0AA12092-935E-4992-A172-3236251EDD0C}" uniqueName="5" name="equity_pct" queryTableFieldId="5"/>
    <tableColumn id="6" xr3:uid="{2D7B6D08-2FAD-4C22-81D7-2A0A5E88AE03}" uniqueName="6" name="debt_pct" queryTableField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9B472F-E9A7-4CCC-8FA1-555F2E7FF996}" name="balance_sheet_fact" displayName="balance_sheet_fact" ref="A1:E97" tableType="queryTable" totalsRowShown="0">
  <autoFilter ref="A1:E97" xr:uid="{949B472F-E9A7-4CCC-8FA1-555F2E7FF996}"/>
  <tableColumns count="5">
    <tableColumn id="1" xr3:uid="{422A778B-ADB7-4655-8B01-B4910DA6AB3D}" uniqueName="1" name="date_key" queryTableFieldId="1" dataDxfId="37"/>
    <tableColumn id="2" xr3:uid="{1260CED4-F647-4F8E-9838-C20F7E43FF3E}" uniqueName="2" name="category" queryTableFieldId="2" dataDxfId="36"/>
    <tableColumn id="3" xr3:uid="{8D3A46BA-7518-4334-AC2A-1C12E61FC129}" uniqueName="3" name="metric" queryTableFieldId="3" dataDxfId="35"/>
    <tableColumn id="4" xr3:uid="{F6B7B4E3-9F30-4ADE-AC71-EDD4EFFDC39D}" uniqueName="4" name="value" queryTableFieldId="4"/>
    <tableColumn id="5" xr3:uid="{B2F392D9-1C73-4F61-8B79-6E25C80F7DDA}" uniqueName="5" name="unit" queryTableFieldId="5" dataDxfId="3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A49AE8-2BEA-4FBA-8214-EBDB993121B2}" name="balance_sheet_fact_advanced" displayName="balance_sheet_fact_advanced" ref="A1:H97" tableType="queryTable" totalsRowShown="0">
  <autoFilter ref="A1:H97" xr:uid="{19A49AE8-2BEA-4FBA-8214-EBDB993121B2}"/>
  <tableColumns count="8">
    <tableColumn id="1" xr3:uid="{8070137A-2585-497A-AC42-ABE4BE31A448}" uniqueName="1" name="fiscal_year" queryTableFieldId="1"/>
    <tableColumn id="2" xr3:uid="{EEB8405E-4BD7-49D9-A6F0-D9F856A078B6}" uniqueName="2" name="date_key" queryTableFieldId="2" dataDxfId="33"/>
    <tableColumn id="3" xr3:uid="{912D97AB-25A0-4642-8B81-688000BFD98D}" uniqueName="3" name="category" queryTableFieldId="3" dataDxfId="32"/>
    <tableColumn id="4" xr3:uid="{F5BFA136-9009-400A-9482-7FF8F29B10A3}" uniqueName="4" name="metric" queryTableFieldId="4" dataDxfId="31"/>
    <tableColumn id="5" xr3:uid="{31A86367-FAED-48A6-AA37-8EF5BB0098CE}" uniqueName="5" name="value" queryTableFieldId="5"/>
    <tableColumn id="6" xr3:uid="{A8F20AD2-89DB-4A40-84E4-A97210384065}" uniqueName="6" name="yoy_pct_change" queryTableFieldId="6"/>
    <tableColumn id="7" xr3:uid="{DFA10A9F-7FC9-4368-8CCB-BC4BAEED78A1}" uniqueName="7" name="rolling_3yr_avg" queryTableFieldId="7"/>
    <tableColumn id="8" xr3:uid="{986EB38E-947F-4812-A004-70C813A114BE}" uniqueName="8" name="yoy_growth_flag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DDF9AE-9BB0-4B50-A564-ED34565B030B}" name="balance_sheet_ratios" displayName="balance_sheet_ratios" ref="A1:G5" tableType="queryTable" totalsRowShown="0">
  <autoFilter ref="A1:G5" xr:uid="{45DDF9AE-9BB0-4B50-A564-ED34565B030B}"/>
  <tableColumns count="7">
    <tableColumn id="1" xr3:uid="{461D77F8-E97A-4563-BA98-7CE6B664673F}" uniqueName="1" name="fiscal_year" queryTableFieldId="1"/>
    <tableColumn id="2" xr3:uid="{0C7E62D3-5F58-4FF7-B3B3-A4FC1D5B9738}" uniqueName="2" name="current_ratio" queryTableFieldId="2"/>
    <tableColumn id="3" xr3:uid="{D13E4C80-21FA-48DF-B545-66C1F64B5B4F}" uniqueName="3" name="quick_ratio" queryTableFieldId="3"/>
    <tableColumn id="4" xr3:uid="{CDC8982F-BEDD-432D-A60C-A33DAA81D395}" uniqueName="4" name="debt_to_equity_ratio" queryTableFieldId="4"/>
    <tableColumn id="5" xr3:uid="{AE11EBA5-22EA-4EE2-83A9-D4E82CBD71EE}" uniqueName="5" name="equity_ratio" queryTableFieldId="5"/>
    <tableColumn id="6" xr3:uid="{D6C6D704-FF07-4F4E-8931-1440F9C856A2}" uniqueName="6" name="debt_ratio" queryTableFieldId="6"/>
    <tableColumn id="7" xr3:uid="{2896968B-B857-4950-BF7D-A9A79AD372AC}" uniqueName="7" name="tangible_book_value_per_share" queryTableFieldId="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1DBC5F8-142F-4170-ABE8-5142BC4D60DC}" name="cash_flow_fact" displayName="cash_flow_fact" ref="A1:E169" tableType="queryTable" totalsRowShown="0">
  <autoFilter ref="A1:E169" xr:uid="{B1DBC5F8-142F-4170-ABE8-5142BC4D60DC}"/>
  <tableColumns count="5">
    <tableColumn id="1" xr3:uid="{AA98E340-B0DD-459F-B89E-FA7EBF8D1052}" uniqueName="1" name="date_key" queryTableFieldId="1" dataDxfId="30"/>
    <tableColumn id="2" xr3:uid="{D9D7000A-5D5D-4EF0-A9B6-AE408F0058E4}" uniqueName="2" name="category" queryTableFieldId="2" dataDxfId="29"/>
    <tableColumn id="3" xr3:uid="{017D86DC-D84F-444F-ACDD-E8E49F0D5A48}" uniqueName="3" name="metric" queryTableFieldId="3" dataDxfId="28"/>
    <tableColumn id="4" xr3:uid="{FB5E7714-05E7-4401-A701-6868073B3EEB}" uniqueName="4" name="value" queryTableFieldId="4"/>
    <tableColumn id="5" xr3:uid="{99D5C703-4A40-4674-B2E7-51D0164F0006}" uniqueName="5" name="unit" queryTableFieldId="5" dataDxfId="2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003F82-15A8-4873-8C34-CEB36BC8234C}" name="cash_flow_fact_advanced" displayName="cash_flow_fact_advanced" ref="A1:H169" tableType="queryTable" totalsRowShown="0">
  <autoFilter ref="A1:H169" xr:uid="{7F003F82-15A8-4873-8C34-CEB36BC8234C}"/>
  <tableColumns count="8">
    <tableColumn id="1" xr3:uid="{F74E6ED7-07F0-437C-9279-AE90D1809DBD}" uniqueName="1" name="fiscal_year" queryTableFieldId="1"/>
    <tableColumn id="2" xr3:uid="{884F69A0-FAA2-4EA2-B58E-909C4BA474ED}" uniqueName="2" name="date_key" queryTableFieldId="2" dataDxfId="26"/>
    <tableColumn id="3" xr3:uid="{CA875912-A546-4914-B369-46107EF75AD8}" uniqueName="3" name="category" queryTableFieldId="3" dataDxfId="25"/>
    <tableColumn id="4" xr3:uid="{DEF746BC-D2FF-4694-99F9-1B66F578AB9B}" uniqueName="4" name="metric" queryTableFieldId="4" dataDxfId="24"/>
    <tableColumn id="5" xr3:uid="{BF15F15B-4C45-4941-AB75-E53EDE0F9ED2}" uniqueName="5" name="value" queryTableFieldId="5"/>
    <tableColumn id="6" xr3:uid="{A6ADDF36-DF72-4896-8FA1-16AE1AEBFB26}" uniqueName="6" name="yoy_pct_change" queryTableFieldId="6"/>
    <tableColumn id="7" xr3:uid="{A1522184-12E6-4ED5-BC08-37A17E8DA262}" uniqueName="7" name="rolling_3yr_avg" queryTableFieldId="7"/>
    <tableColumn id="8" xr3:uid="{8A7DCDF3-CB77-4A6C-86E3-77F260952B7E}" uniqueName="8" name="yoy_growth_flag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8E8BB05-371B-4BEA-9143-DB75B255F7B2}" name="cash_flow_ratios" displayName="cash_flow_ratios" ref="A1:E5" tableType="queryTable" totalsRowShown="0">
  <autoFilter ref="A1:E5" xr:uid="{78E8BB05-371B-4BEA-9143-DB75B255F7B2}"/>
  <tableColumns count="5">
    <tableColumn id="1" xr3:uid="{3573EBE1-2926-4154-A3D7-A8CCD2B78141}" uniqueName="1" name="fiscal_year" queryTableFieldId="1"/>
    <tableColumn id="2" xr3:uid="{E6691989-F6BB-45F6-9287-85498945E15F}" uniqueName="2" name="free_cash_flow_margin" queryTableFieldId="2"/>
    <tableColumn id="3" xr3:uid="{D9A24AA6-35C4-4990-A09F-CBA12BCB30EA}" uniqueName="3" name="capex_ratio" queryTableFieldId="3"/>
    <tableColumn id="4" xr3:uid="{CBBE6205-2613-427F-8061-365FD4211BF6}" uniqueName="4" name="dividend_payout_ratio" queryTableFieldId="4"/>
    <tableColumn id="5" xr3:uid="{BEF7AAA9-C0E4-43B3-BD0A-3906448D062B}" uniqueName="5" name="debt_repayment_ratio" queryTableFieldId="5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E0F56B-1412-416F-B6EB-01C37095A82B}" name="financial_fact" displayName="financial_fact" ref="A1:E105" tableType="queryTable" totalsRowShown="0">
  <autoFilter ref="A1:E105" xr:uid="{B8E0F56B-1412-416F-B6EB-01C37095A82B}"/>
  <tableColumns count="5">
    <tableColumn id="1" xr3:uid="{748F7D61-DB26-401B-977B-025F2F3EF245}" uniqueName="1" name="date_key" queryTableFieldId="1" dataDxfId="23"/>
    <tableColumn id="2" xr3:uid="{D0A0E161-78DD-41B3-B879-0D8616333B0C}" uniqueName="2" name="category" queryTableFieldId="2" dataDxfId="22"/>
    <tableColumn id="3" xr3:uid="{6A9EA049-C80B-4BF0-8461-DAF8D925A0AC}" uniqueName="3" name="metric" queryTableFieldId="3" dataDxfId="21"/>
    <tableColumn id="4" xr3:uid="{A98013C7-AA79-45B5-8321-E42A3405FECE}" uniqueName="4" name="value" queryTableFieldId="4"/>
    <tableColumn id="5" xr3:uid="{0C614CE4-6CE7-4A1F-8AF8-DA3FBBABE200}" uniqueName="5" name="unit" queryTableFieldId="5" dataDxfId="2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588788E-4873-45B1-8AB3-BF3951301F5A}" name="financial_fact_advanced" displayName="financial_fact_advanced" ref="A1:H105" tableType="queryTable" totalsRowShown="0">
  <autoFilter ref="A1:H105" xr:uid="{C588788E-4873-45B1-8AB3-BF3951301F5A}"/>
  <tableColumns count="8">
    <tableColumn id="1" xr3:uid="{6A8210C2-A1B9-4D1F-AC9B-5D3317B91AA0}" uniqueName="1" name="fiscal_year" queryTableFieldId="1"/>
    <tableColumn id="2" xr3:uid="{6AB65D67-4AF8-401C-BB56-0F9B6E3F0255}" uniqueName="2" name="date_key" queryTableFieldId="2" dataDxfId="19"/>
    <tableColumn id="3" xr3:uid="{8813FB48-6380-4638-A584-6917F4929B42}" uniqueName="3" name="category" queryTableFieldId="3" dataDxfId="18"/>
    <tableColumn id="4" xr3:uid="{84DD4379-EC18-4093-8DB3-A1777FCD1873}" uniqueName="4" name="metric" queryTableFieldId="4" dataDxfId="17"/>
    <tableColumn id="5" xr3:uid="{D1EB3525-89C9-4B35-962E-8C0F8E998669}" uniqueName="5" name="value" queryTableFieldId="5"/>
    <tableColumn id="6" xr3:uid="{A2DF2D26-BECE-4EEB-A0D8-B84C7D4D5800}" uniqueName="6" name="yoy_pct_change" queryTableFieldId="6"/>
    <tableColumn id="7" xr3:uid="{BE0EB20F-D626-40DC-A224-D113183B7857}" uniqueName="7" name="rolling_3yr_avg" queryTableFieldId="7"/>
    <tableColumn id="8" xr3:uid="{2A76C573-0EF6-4F5D-8200-AA24F94A4B78}" uniqueName="8" name="yoy_growth_flag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8D62F5B-3E21-4D5B-B856-430AA8143D81}" name="stock_daily_returns" displayName="stock_daily_returns" ref="A1:E5" tableType="queryTable" totalsRowShown="0">
  <autoFilter ref="A1:E5" xr:uid="{38D62F5B-3E21-4D5B-B856-430AA8143D81}"/>
  <tableColumns count="5">
    <tableColumn id="1" xr3:uid="{46988D26-67E3-4F4E-A5D4-D18BE33CCC66}" uniqueName="1" name="date_key" queryTableFieldId="1" dataDxfId="16"/>
    <tableColumn id="2" xr3:uid="{2E383621-FFCF-4B2D-8D17-24FB6E875D02}" uniqueName="2" name="fiscal_year" queryTableFieldId="2"/>
    <tableColumn id="3" xr3:uid="{F2CB0CB0-2ADC-40F3-8F91-9CA5ED9F4B41}" uniqueName="3" name="close_price" queryTableFieldId="3"/>
    <tableColumn id="4" xr3:uid="{8E3F87AF-708C-4127-853A-F924836CAA68}" uniqueName="4" name="prev_close" queryTableFieldId="4"/>
    <tableColumn id="5" xr3:uid="{ECC71E92-C8ED-4165-A474-0FCA2D387BA9}" uniqueName="5" name="daily_return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FFAB40A-DC16-44F5-BCA0-5AB5DD1588C3}" name="stock_dividend_yield" displayName="stock_dividend_yield" ref="A1:D5" tableType="queryTable" totalsRowShown="0">
  <autoFilter ref="A1:D5" xr:uid="{DFFAB40A-DC16-44F5-BCA0-5AB5DD1588C3}"/>
  <tableColumns count="4">
    <tableColumn id="1" xr3:uid="{2DC28F50-AF9F-43B0-9362-02A152C171CC}" uniqueName="1" name="fiscal_year" queryTableFieldId="1"/>
    <tableColumn id="2" xr3:uid="{58A3E98F-616B-4A6C-B30D-33AEC0FD00E8}" uniqueName="2" name="total_dividends" queryTableFieldId="2"/>
    <tableColumn id="3" xr3:uid="{DED76FCF-1495-4D93-A60E-8367A2F340D8}" uniqueName="3" name="avg_close_price" queryTableFieldId="3"/>
    <tableColumn id="4" xr3:uid="{30D31F37-5664-4356-8528-189FF73DD4F3}" uniqueName="4" name="dividend_yield_pct" queryTableFieldId="4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F49A09D-2796-4F65-90FC-F9F8A6979A07}" name="stock_history_fact" displayName="stock_history_fact" ref="A1:D17599" tableType="queryTable" totalsRowShown="0">
  <autoFilter ref="A1:D17599" xr:uid="{FF49A09D-2796-4F65-90FC-F9F8A6979A07}"/>
  <tableColumns count="4">
    <tableColumn id="1" xr3:uid="{809CCBE8-03C6-4810-A101-6CB94B03BEF9}" uniqueName="1" name="date_key" queryTableFieldId="1" dataDxfId="15"/>
    <tableColumn id="2" xr3:uid="{B5202B8E-A6E0-446B-AAED-B47DC59CFEE9}" uniqueName="2" name="metric" queryTableFieldId="2" dataDxfId="14"/>
    <tableColumn id="3" xr3:uid="{ED1C386B-B764-4E2F-AB1B-EE58A16617A0}" uniqueName="3" name="value" queryTableFieldId="3"/>
    <tableColumn id="4" xr3:uid="{216026E4-9ED5-4E3E-9367-6BECF3BBC822}" uniqueName="4" name="unit" queryTableFieldId="4" dataDxf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88CC64-E71D-4ACD-A435-1F9CFA375953}" name="target_valuation_history" displayName="target_valuation_history" ref="A1:G5" tableType="queryTable" totalsRowShown="0">
  <autoFilter ref="A1:G5" xr:uid="{5588CC64-E71D-4ACD-A435-1F9CFA375953}"/>
  <tableColumns count="7">
    <tableColumn id="1" xr3:uid="{10F40CB1-A63B-489B-BE8E-8892014DE998}" uniqueName="1" name="Year" queryTableFieldId="1"/>
    <tableColumn id="2" xr3:uid="{C98F9230-9D1C-4430-AAB7-059208007243}" uniqueName="2" name="Revenue" queryTableFieldId="2"/>
    <tableColumn id="3" xr3:uid="{462BBB19-93BA-48F8-AE89-681ABFF5A441}" uniqueName="3" name="Net Income" queryTableFieldId="3"/>
    <tableColumn id="4" xr3:uid="{F9FF4553-BA2A-4711-8576-C3EBCC9A4399}" uniqueName="4" name="Diluted EPS" queryTableFieldId="4"/>
    <tableColumn id="5" xr3:uid="{8B1E234D-5C5C-4D24-8AA2-6818A0C730E1}" uniqueName="5" name="Diluted Shares (MM)" queryTableFieldId="5"/>
    <tableColumn id="6" xr3:uid="{F8836095-2928-4D27-AA4B-3EA688114586}" uniqueName="6" name="Year-End Share Price" queryTableFieldId="6" dataDxfId="12"/>
    <tableColumn id="7" xr3:uid="{8A29ED0B-D75D-4171-B80A-F72BE77B03CF}" uniqueName="7" name="P/E Ratio" queryTableFieldId="7" dataDxfId="11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655566-69D5-49BD-8F1E-FC1BE8605156}" name="stock_pe_ratio" displayName="stock_pe_ratio" ref="A1:D5" tableType="queryTable" totalsRowShown="0">
  <autoFilter ref="A1:D5" xr:uid="{76655566-69D5-49BD-8F1E-FC1BE8605156}"/>
  <tableColumns count="4">
    <tableColumn id="1" xr3:uid="{4B546D61-0EB8-4719-AE19-3F5C562E79A0}" uniqueName="1" name="fiscal_year" queryTableFieldId="1"/>
    <tableColumn id="2" xr3:uid="{AA21D80D-1458-475F-A266-624E2A6834C1}" uniqueName="2" name="avg_close_price" queryTableFieldId="2"/>
    <tableColumn id="3" xr3:uid="{31257939-6C74-4259-80F7-C1D8D288571B}" uniqueName="3" name="eps" queryTableFieldId="3"/>
    <tableColumn id="4" xr3:uid="{9C94B7DB-2628-4D89-B138-ABC865C1C9A1}" uniqueName="4" name="pe_ratio" queryTableFieldId="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5C1639-155D-4E44-AC11-D4D36197C37E}" name="stock_volatility" displayName="stock_volatility" ref="A1:B5" tableType="queryTable" totalsRowShown="0">
  <autoFilter ref="A1:B5" xr:uid="{F15C1639-155D-4E44-AC11-D4D36197C37E}"/>
  <tableColumns count="2">
    <tableColumn id="1" xr3:uid="{127889E1-86EE-418D-8DD0-C374F54D1977}" uniqueName="1" name="fiscal_year" queryTableFieldId="1"/>
    <tableColumn id="2" xr3:uid="{F42AEBC6-CF4E-42FD-AD80-54FDFC5EE003}" uniqueName="2" name="volatility" queryTableFieldId="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EDB40E-508B-4A55-820B-96B1A26101F1}" name="stock_yearly_avg_close" displayName="stock_yearly_avg_close" ref="A1:B5" tableType="queryTable" totalsRowShown="0">
  <autoFilter ref="A1:B5" xr:uid="{A4EDB40E-508B-4A55-820B-96B1A26101F1}"/>
  <tableColumns count="2">
    <tableColumn id="1" xr3:uid="{87183771-64CE-4867-9074-0BBE76AA0384}" uniqueName="1" name="fiscal_year" queryTableFieldId="1"/>
    <tableColumn id="2" xr3:uid="{1F5EB149-4163-4EFA-ABFC-D2657C9A8889}" uniqueName="2" name="avg_close_price" queryTableFieldId="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D5069D6-5D28-49FF-A7F1-4D24C3EB7538}" name="stock_yoy_change" displayName="stock_yoy_change" ref="A1:D5" tableType="queryTable" totalsRowShown="0">
  <autoFilter ref="A1:D5" xr:uid="{6D5069D6-5D28-49FF-A7F1-4D24C3EB7538}"/>
  <tableColumns count="4">
    <tableColumn id="1" xr3:uid="{296603B6-9249-4B1A-9480-7FFC7A849034}" uniqueName="1" name="fiscal_year" queryTableFieldId="1"/>
    <tableColumn id="2" xr3:uid="{2CE03D93-AADB-483C-B5B2-A24E85F159EB}" uniqueName="2" name="avg_close_price" queryTableFieldId="2"/>
    <tableColumn id="3" xr3:uid="{18D70113-CB11-4A79-AF51-D931D885CF0D}" uniqueName="3" name="prev_year_avg_close" queryTableFieldId="3"/>
    <tableColumn id="4" xr3:uid="{B7F5D4FA-011C-4BB5-BF83-4A5E9DDF8FA7}" uniqueName="4" name="yoy_pct_change" queryTableFieldId="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FB8B2B8-6A71-49C2-AA00-C58B4DEA224E}" name="balance_sheet" displayName="balance_sheet" ref="A1:CD5" tableType="queryTable" totalsRowShown="0">
  <tableColumns count="82">
    <tableColumn id="1" xr3:uid="{7AA87110-E175-4FAE-AC48-CE122257776B}" uniqueName="1" name="Fiscal Year" queryTableFieldId="1" dataDxfId="10"/>
    <tableColumn id="2" xr3:uid="{CCDD793F-4E7A-4765-99D2-DCB438E81164}" uniqueName="2" name="Ordinary Shares Number" queryTableFieldId="2"/>
    <tableColumn id="3" xr3:uid="{BD14C42F-BA3D-4EB7-9666-AF2E6EA8A900}" uniqueName="3" name="Share Issued" queryTableFieldId="3"/>
    <tableColumn id="4" xr3:uid="{C93C3395-6C89-41AD-8E3E-83F8FE392EB5}" uniqueName="4" name="Net Debt" queryTableFieldId="4"/>
    <tableColumn id="5" xr3:uid="{50CE6533-71F0-4788-8A08-B7F4DF7132B0}" uniqueName="5" name="Total Debt" queryTableFieldId="5"/>
    <tableColumn id="6" xr3:uid="{C92F2E04-EF36-46BE-AED0-DDECAC41B733}" uniqueName="6" name="Tangible Book Value" queryTableFieldId="6"/>
    <tableColumn id="7" xr3:uid="{05E289E5-10A9-486B-963A-4790AEE30A80}" uniqueName="7" name="Invested Capital" queryTableFieldId="7"/>
    <tableColumn id="8" xr3:uid="{29FF244B-1BED-49D6-B086-623BB98E7243}" uniqueName="8" name="Working Capital" queryTableFieldId="8"/>
    <tableColumn id="9" xr3:uid="{E0F5237B-51C4-4DB4-B980-A6F2425D235F}" uniqueName="9" name="Net Tangible Assets" queryTableFieldId="9"/>
    <tableColumn id="10" xr3:uid="{4B12E516-B83E-42B9-A85F-D6939995A8D0}" uniqueName="10" name="Capital Lease Obligations" queryTableFieldId="10"/>
    <tableColumn id="11" xr3:uid="{933993BA-7A3F-4667-9990-55AC898BE3EB}" uniqueName="11" name="Common Stock Equity" queryTableFieldId="11"/>
    <tableColumn id="12" xr3:uid="{CBF54F7A-2020-45BC-A619-FFE4E1E6DF51}" uniqueName="12" name="Total Capitalization" queryTableFieldId="12"/>
    <tableColumn id="13" xr3:uid="{760906B9-1971-420C-BC71-42ADA323806B}" uniqueName="13" name="Total Equity Gross Minority Interest" queryTableFieldId="13"/>
    <tableColumn id="14" xr3:uid="{FFC0BC4D-8615-44AC-BCAF-740795EF7053}" uniqueName="14" name="Stockholders Equity" queryTableFieldId="14"/>
    <tableColumn id="15" xr3:uid="{018F3091-D0B7-4700-8D18-FCD203A8B157}" uniqueName="15" name="Gains Losses Not Affecting Retained Earnings" queryTableFieldId="15"/>
    <tableColumn id="16" xr3:uid="{34C3A565-F7B3-40F2-AB62-8343692FF098}" uniqueName="16" name="Other Equity Adjustments" queryTableFieldId="16"/>
    <tableColumn id="17" xr3:uid="{A82C77F6-4CC9-45C6-82C3-7F2961AAF18E}" uniqueName="17" name="Retained Earnings" queryTableFieldId="17"/>
    <tableColumn id="18" xr3:uid="{BB98FA06-5CC5-458E-BAF3-14B34B30DA73}" uniqueName="18" name="Additional Paid In Capital" queryTableFieldId="18"/>
    <tableColumn id="19" xr3:uid="{60D9CAEB-FB0A-428E-A7AD-7FAD3EC7A306}" uniqueName="19" name="Capital Stock" queryTableFieldId="19"/>
    <tableColumn id="20" xr3:uid="{D247F5B3-CFE2-4AC6-A3E9-828C7610D09D}" uniqueName="20" name="Common Stock" queryTableFieldId="20"/>
    <tableColumn id="21" xr3:uid="{5450E9CF-A292-4AB7-A557-B40E31B2143A}" uniqueName="21" name="Total Liabilities Net Minority Interest" queryTableFieldId="21"/>
    <tableColumn id="22" xr3:uid="{25C22628-7461-4102-BFEF-8C7BFEBD5746}" uniqueName="22" name="Total Non Current Liabilities Net Minority Interest" queryTableFieldId="22"/>
    <tableColumn id="23" xr3:uid="{10746383-D4A3-49C6-953A-0E614B7719A4}" uniqueName="23" name="Other Non Current Liabilities" queryTableFieldId="23"/>
    <tableColumn id="24" xr3:uid="{C7337AA1-F7A1-482D-AECD-AE0D74D8FFCD}" uniqueName="24" name="Derivative Product Liabilities" queryTableFieldId="24"/>
    <tableColumn id="25" xr3:uid="{DBFDA4DB-32C0-4CED-A82E-4512592A283D}" uniqueName="25" name="Employee Benefits" queryTableFieldId="25"/>
    <tableColumn id="26" xr3:uid="{2198C75A-EEC6-40B2-9C48-E500B2D4D478}" uniqueName="26" name="Non Current Pension And Other Postretirement Benefit Plans" queryTableFieldId="26"/>
    <tableColumn id="27" xr3:uid="{D2DDD9D0-A60F-4085-AF94-31664A521CEC}" uniqueName="27" name="Tradeand Other Payables Non Current" queryTableFieldId="27"/>
    <tableColumn id="28" xr3:uid="{ADA42E6C-ED8D-48F8-A876-AF2807BDB481}" uniqueName="28" name="Non Current Deferred Liabilities" queryTableFieldId="28"/>
    <tableColumn id="29" xr3:uid="{C4354469-97DC-4234-ADB0-B165B3CEE4CE}" uniqueName="29" name="Non Current Deferred Revenue" queryTableFieldId="29"/>
    <tableColumn id="30" xr3:uid="{0BAF0ABA-E390-47A6-8844-6498683CB755}" uniqueName="30" name="Non Current Deferred Taxes Liabilities" queryTableFieldId="30"/>
    <tableColumn id="31" xr3:uid="{84F184F9-D879-4939-9AD1-15C9D22D0B61}" uniqueName="31" name="Long Term Debt And Capital Lease Obligation" queryTableFieldId="31"/>
    <tableColumn id="32" xr3:uid="{00CDC9EF-852A-4E7C-A038-6FA337200CC6}" uniqueName="32" name="Long Term Capital Lease Obligation" queryTableFieldId="32"/>
    <tableColumn id="33" xr3:uid="{FEEF2BB2-420A-4EC3-B8A2-2151F36E3557}" uniqueName="33" name="Long Term Debt" queryTableFieldId="33"/>
    <tableColumn id="34" xr3:uid="{363A7787-4D88-4EE1-B828-19E473D1367A}" uniqueName="34" name="Current Liabilities" queryTableFieldId="34"/>
    <tableColumn id="35" xr3:uid="{9F8C5C8F-28B4-42A8-B6EE-AE17C60B31BC}" uniqueName="35" name="Other Current Liabilities" queryTableFieldId="35"/>
    <tableColumn id="36" xr3:uid="{5367E54A-AA42-4DC3-91DC-2F90AE769771}" uniqueName="36" name="Current Deferred Liabilities" queryTableFieldId="36"/>
    <tableColumn id="37" xr3:uid="{79FEC9D2-20ED-49A7-A7B9-24DA5C3AB29B}" uniqueName="37" name="Current Deferred Revenue" queryTableFieldId="37"/>
    <tableColumn id="38" xr3:uid="{819E1EFD-A03C-4DB4-8FE6-67A450AB7585}" uniqueName="38" name="Current Debt And Capital Lease Obligation" queryTableFieldId="38"/>
    <tableColumn id="39" xr3:uid="{8BA84A4C-82BA-401F-BB88-D3BCD34D32C6}" uniqueName="39" name="Current Capital Lease Obligation" queryTableFieldId="39"/>
    <tableColumn id="40" xr3:uid="{5A8FA962-FB4C-4506-9B29-8657707BAB91}" uniqueName="40" name="Current Debt" queryTableFieldId="40"/>
    <tableColumn id="41" xr3:uid="{F2594CF3-0FD4-4717-8002-D122CA6F2B90}" uniqueName="41" name="Other Current Borrowings" queryTableFieldId="41"/>
    <tableColumn id="42" xr3:uid="{03FA3BC9-E8B6-44DD-AF11-A4996A53B3DE}" uniqueName="42" name="Pensionand Other Post Retirement Benefit Plans Current" queryTableFieldId="42"/>
    <tableColumn id="43" xr3:uid="{EFF8AA62-DA9F-47A5-BF94-6D88FB802B4E}" uniqueName="43" name="Payables And Accrued Expenses" queryTableFieldId="43"/>
    <tableColumn id="44" xr3:uid="{3FDEFE53-EBA0-49D7-983F-18B04BBD1DF3}" uniqueName="44" name="Current Accrued Expenses" queryTableFieldId="44"/>
    <tableColumn id="45" xr3:uid="{AA62BA82-2E1C-4768-8A9F-1F20BF67AE69}" uniqueName="45" name="Interest Payable" queryTableFieldId="45"/>
    <tableColumn id="46" xr3:uid="{64B84A03-C106-4725-9C27-9048B09D8E6C}" uniqueName="46" name="Payables" queryTableFieldId="46"/>
    <tableColumn id="47" xr3:uid="{05C06357-630F-4F25-8FE1-28C049DD1540}" uniqueName="47" name="Dividends Payable" queryTableFieldId="47"/>
    <tableColumn id="48" xr3:uid="{81E3F369-1F35-4EB3-A023-B562D63EE947}" uniqueName="48" name="Total Tax Payable" queryTableFieldId="48"/>
    <tableColumn id="49" xr3:uid="{BA683803-84C3-46C4-A3D0-AFC3762A83CA}" uniqueName="49" name="Income Tax Payable" queryTableFieldId="49"/>
    <tableColumn id="50" xr3:uid="{6608CD51-96CF-412F-8929-D81E4C303E70}" uniqueName="50" name="Accounts Payable" queryTableFieldId="50"/>
    <tableColumn id="51" xr3:uid="{EE8D7400-74B3-4E56-A7F6-FA4A91741EC0}" uniqueName="51" name="Total Assets" queryTableFieldId="51"/>
    <tableColumn id="52" xr3:uid="{9DAF40BE-EC58-437E-A146-1E4A633237D0}" uniqueName="52" name="Total Non Current Assets" queryTableFieldId="52"/>
    <tableColumn id="53" xr3:uid="{6E20BA4C-4AA1-42D1-B81F-486D4966924D}" uniqueName="53" name="Other Non Current Assets" queryTableFieldId="53"/>
    <tableColumn id="54" xr3:uid="{0104BA86-5F3E-48B4-9F98-A1F146D4B6C5}" uniqueName="54" name="Defined Pension Benefit" queryTableFieldId="54"/>
    <tableColumn id="55" xr3:uid="{BFCFAD26-B718-4526-9E3A-49B25D90588E}" uniqueName="55" name="Investments And Advances" queryTableFieldId="55"/>
    <tableColumn id="56" xr3:uid="{0CA79CD9-AC48-45A4-A8A8-75DA4AEFA468}" uniqueName="56" name="Goodwill And Other Intangible Assets" queryTableFieldId="56"/>
    <tableColumn id="57" xr3:uid="{9CD594F1-CF76-4BAD-A0EF-C6DE80067400}" uniqueName="57" name="Other Intangible Assets" queryTableFieldId="57"/>
    <tableColumn id="58" xr3:uid="{76552B3B-C492-4C79-B1EA-023AEB29D397}" uniqueName="58" name="Goodwill" queryTableFieldId="58"/>
    <tableColumn id="59" xr3:uid="{4E1D58A4-470D-440A-ACFA-CC858B40CCD4}" uniqueName="59" name="Net PPE" queryTableFieldId="59"/>
    <tableColumn id="60" xr3:uid="{D4DB2617-E2FE-4161-A7C4-5C25B536005D}" uniqueName="60" name="Accumulated Depreciation" queryTableFieldId="60"/>
    <tableColumn id="61" xr3:uid="{F38D870B-BF6A-4C3C-8799-A837064E701D}" uniqueName="61" name="Gross PPE" queryTableFieldId="61"/>
    <tableColumn id="62" xr3:uid="{80DB048B-6692-4987-BAF1-70DEA111D2DA}" uniqueName="62" name="Construction In Progress" queryTableFieldId="62"/>
    <tableColumn id="63" xr3:uid="{6BD94986-CDA9-459B-9DC4-82874A615B34}" uniqueName="63" name="Other Properties" queryTableFieldId="63"/>
    <tableColumn id="64" xr3:uid="{13C3139F-49AA-43B5-ADF0-AFFD1924389F}" uniqueName="64" name="Machinery Furniture Equipment" queryTableFieldId="64"/>
    <tableColumn id="65" xr3:uid="{1BD6333F-9A6A-46D0-A45C-21EA49F78E33}" uniqueName="65" name="Buildings And Improvements" queryTableFieldId="65"/>
    <tableColumn id="66" xr3:uid="{5BCD7E74-D0CE-421B-9930-A70392373E23}" uniqueName="66" name="Land And Improvements" queryTableFieldId="66"/>
    <tableColumn id="67" xr3:uid="{73E98599-217C-44EF-B68B-39DD352A1578}" uniqueName="67" name="Properties" queryTableFieldId="67"/>
    <tableColumn id="68" xr3:uid="{45A6F9F5-D0B1-415E-9C95-60687801CC57}" uniqueName="68" name="Current Assets" queryTableFieldId="68"/>
    <tableColumn id="69" xr3:uid="{45997EB3-1EF5-4B49-BEEE-4BAAE13CA62F}" uniqueName="69" name="Other Current Assets" queryTableFieldId="69"/>
    <tableColumn id="70" xr3:uid="{219E9189-C785-443F-ACE4-82675B680097}" uniqueName="70" name="Prepaid Assets" queryTableFieldId="70"/>
    <tableColumn id="71" xr3:uid="{33E7C842-81F2-4248-85D9-92E7817D5647}" uniqueName="71" name="Inventory" queryTableFieldId="71"/>
    <tableColumn id="72" xr3:uid="{53F6629B-3941-491F-9C5C-64EF9EB770C2}" uniqueName="72" name="Inventories Adjustments Allowances" queryTableFieldId="72"/>
    <tableColumn id="73" xr3:uid="{FB3B3862-E370-4E2E-9FAB-0ADAD82FF489}" uniqueName="73" name="Other Inventories" queryTableFieldId="73"/>
    <tableColumn id="74" xr3:uid="{031FDD3F-D6FB-42EB-847A-661E06E76BA4}" uniqueName="74" name="Receivables" queryTableFieldId="74"/>
    <tableColumn id="75" xr3:uid="{FFAC8D53-CF40-4878-9B22-3DAEFC33D553}" uniqueName="75" name="Other Receivables" queryTableFieldId="75"/>
    <tableColumn id="76" xr3:uid="{F80B9218-C7A8-4F41-8072-EFE22BDA5766}" uniqueName="76" name="Accounts Receivable" queryTableFieldId="76"/>
    <tableColumn id="77" xr3:uid="{1D07E9FB-3B01-4948-84D5-D9526DFCA764}" uniqueName="77" name="Cash Cash Equivalents And Short Term Investments" queryTableFieldId="77"/>
    <tableColumn id="78" xr3:uid="{B3121516-7CA4-40FA-B569-3FEBBF454083}" uniqueName="78" name="Other Short Term Investments" queryTableFieldId="78"/>
    <tableColumn id="79" xr3:uid="{26B3C1DE-3114-43A2-8FDB-879417EF8C86}" uniqueName="79" name="Cash And Cash Equivalents" queryTableFieldId="79"/>
    <tableColumn id="80" xr3:uid="{16CA049B-D715-40C3-8CCA-358FA0F4B31A}" uniqueName="80" name="Cash Equivalents" queryTableFieldId="80"/>
    <tableColumn id="81" xr3:uid="{74D97E99-8757-45B1-8F33-610B84297CD9}" uniqueName="81" name="Cash Financial" queryTableFieldId="81"/>
    <tableColumn id="82" xr3:uid="{DA76C050-AD1A-446E-8FB8-142E94B02D8A}" uniqueName="82" name="date_key" queryTableFieldId="82" dataDxfId="9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2FEED1D-5D33-45C9-908E-485EB18CAD11}" name="cash_flow" displayName="cash_flow" ref="A1:AZ5" tableType="queryTable" totalsRowShown="0">
  <tableColumns count="52">
    <tableColumn id="1" xr3:uid="{B55F0AA6-F516-41CE-B593-CFFB20258A75}" uniqueName="1" name="Fiscal Year" queryTableFieldId="1" dataDxfId="8"/>
    <tableColumn id="2" xr3:uid="{E8EA7012-749E-4EF2-A19E-BF3BC3B0BDF9}" uniqueName="2" name="Free Cash Flow" queryTableFieldId="2"/>
    <tableColumn id="3" xr3:uid="{FC1F9670-6108-4654-801A-91DF6189B92C}" uniqueName="3" name="Repurchase Of Capital Stock" queryTableFieldId="3"/>
    <tableColumn id="4" xr3:uid="{9F7B20CF-D50F-4B72-83A2-3AFEF6021524}" uniqueName="4" name="Repayment Of Debt" queryTableFieldId="4"/>
    <tableColumn id="5" xr3:uid="{D9DCEE23-33FE-4CF1-BA31-53E02147EBE1}" uniqueName="5" name="Issuance Of Debt" queryTableFieldId="5"/>
    <tableColumn id="6" xr3:uid="{E0F06E3B-1A54-4762-A9CE-30F1C01BAFC7}" uniqueName="6" name="Capital Expenditure" queryTableFieldId="6"/>
    <tableColumn id="7" xr3:uid="{4E2E1DFD-F092-45DA-BD73-370DC34F13E3}" uniqueName="7" name="Interest Paid Supplemental Data" queryTableFieldId="7"/>
    <tableColumn id="8" xr3:uid="{8F906BEF-8F87-4F8D-BE88-862ECCD3B501}" uniqueName="8" name="Income Tax Paid Supplemental Data" queryTableFieldId="8"/>
    <tableColumn id="9" xr3:uid="{4A176C0E-A7C4-47DC-B73F-A7775A0B878A}" uniqueName="9" name="End Cash Position" queryTableFieldId="9"/>
    <tableColumn id="10" xr3:uid="{61962F0F-898B-4726-9EE0-3116DC3A9F95}" uniqueName="10" name="Beginning Cash Position" queryTableFieldId="10"/>
    <tableColumn id="11" xr3:uid="{3E942267-D955-40DA-8361-3FF18461D564}" uniqueName="11" name="Changes In Cash" queryTableFieldId="11"/>
    <tableColumn id="12" xr3:uid="{00ED20F5-23D3-4663-84F3-17C8D029B73B}" uniqueName="12" name="Financing Cash Flow" queryTableFieldId="12"/>
    <tableColumn id="13" xr3:uid="{1F9EBCC5-2C46-42C8-B477-E11E98A7331E}" uniqueName="13" name="Cash Flow From Continuing Financing Activities" queryTableFieldId="13"/>
    <tableColumn id="14" xr3:uid="{08204071-E4A5-4257-8BF0-0A3D06F44206}" uniqueName="14" name="Net Other Financing Charges" queryTableFieldId="14"/>
    <tableColumn id="15" xr3:uid="{E33CBE3E-3AAC-4EE7-9390-676C2AC7A639}" uniqueName="15" name="Proceeds From Stock Option Exercised" queryTableFieldId="15"/>
    <tableColumn id="16" xr3:uid="{D00C58A0-A715-4873-8C28-B721D9B9F1A2}" uniqueName="16" name="Cash Dividends Paid" queryTableFieldId="16"/>
    <tableColumn id="17" xr3:uid="{8FC49CDB-7975-43BF-8362-71497B97BB55}" uniqueName="17" name="Common Stock Dividend Paid" queryTableFieldId="17"/>
    <tableColumn id="18" xr3:uid="{72B35D47-4400-4C3E-B18E-9AA5A82CE93C}" uniqueName="18" name="Net Common Stock Issuance" queryTableFieldId="18"/>
    <tableColumn id="19" xr3:uid="{902D062C-1EF7-4266-8EAC-8A990A72EAF0}" uniqueName="19" name="Common Stock Payments" queryTableFieldId="19"/>
    <tableColumn id="20" xr3:uid="{9DA837AC-0257-4349-93FB-7CA60CDC0C76}" uniqueName="20" name="Net Issuance Payments Of Debt" queryTableFieldId="20"/>
    <tableColumn id="21" xr3:uid="{5EDB7F42-5AB3-4869-AF0E-4B82CA8F49A9}" uniqueName="21" name="Net Long Term Debt Issuance" queryTableFieldId="21"/>
    <tableColumn id="22" xr3:uid="{D1D9CBAB-B5F7-43F4-9EBA-2465E3861F10}" uniqueName="22" name="Long Term Debt Payments" queryTableFieldId="22"/>
    <tableColumn id="23" xr3:uid="{8E19736F-B454-457C-95C5-1ED9C469E38E}" uniqueName="23" name="Long Term Debt Issuance" queryTableFieldId="23"/>
    <tableColumn id="24" xr3:uid="{C931CE9D-33E2-4491-BA0F-FDABF0A3DE32}" uniqueName="24" name="Investing Cash Flow" queryTableFieldId="24"/>
    <tableColumn id="25" xr3:uid="{D6FFDC17-4514-409D-91AD-5C190911C799}" uniqueName="25" name="Cash Flow From Continuing Investing Activities" queryTableFieldId="25"/>
    <tableColumn id="26" xr3:uid="{591DB538-96E4-4273-B4D3-015F07AE99A3}" uniqueName="26" name="Net Investment Purchase And Sale" queryTableFieldId="26"/>
    <tableColumn id="27" xr3:uid="{3EF62062-F823-4568-B49D-A848539D9A0D}" uniqueName="27" name="Net Business Purchase And Sale" queryTableFieldId="27"/>
    <tableColumn id="28" xr3:uid="{DFAB0CAD-A0F3-42BD-8FDE-DD31CB063618}" uniqueName="28" name="Sale Of Business" queryTableFieldId="28"/>
    <tableColumn id="29" xr3:uid="{9CB6B376-0C0C-4E2F-AF5F-F9649AFDB7E0}" uniqueName="29" name="Net PPE Purchase And Sale" queryTableFieldId="29"/>
    <tableColumn id="30" xr3:uid="{D7BBAFFC-D4E5-4197-9350-D78DBCF03378}" uniqueName="30" name="Sale Of PPE" queryTableFieldId="30"/>
    <tableColumn id="31" xr3:uid="{12E7377C-F3A5-487B-B2B0-51A8542098FD}" uniqueName="31" name="Purchase Of PPE" queryTableFieldId="31"/>
    <tableColumn id="32" xr3:uid="{B53D6E47-0180-4395-8E6B-F54471C5DBFB}" uniqueName="32" name="Capital Expenditure Reported" queryTableFieldId="32"/>
    <tableColumn id="33" xr3:uid="{2EF6BD50-0E03-4603-B7DD-933948C812B3}" uniqueName="33" name="Operating Cash Flow" queryTableFieldId="33"/>
    <tableColumn id="34" xr3:uid="{E7497C88-D26C-4DA3-8AB8-F0161264FB25}" uniqueName="34" name="Cash From Discontinued Operating Activities" queryTableFieldId="34"/>
    <tableColumn id="35" xr3:uid="{9AA40926-F23E-4F25-A8C3-56F265C8A8DE}" uniqueName="35" name="Cash Flow From Continuing Operating Activities" queryTableFieldId="35"/>
    <tableColumn id="36" xr3:uid="{1F6439E7-B8BC-4BAD-BE46-73508925511F}" uniqueName="36" name="Change In Working Capital" queryTableFieldId="36"/>
    <tableColumn id="37" xr3:uid="{0568F38F-261F-4279-A602-3A6B59CA20CE}" uniqueName="37" name="Change In Other Current Assets" queryTableFieldId="37"/>
    <tableColumn id="38" xr3:uid="{408B5636-7F0E-4436-8259-D0ED40D0DA55}" uniqueName="38" name="Change In Payables And Accrued Expense" queryTableFieldId="38"/>
    <tableColumn id="39" xr3:uid="{0E45E5DF-BB35-49E9-A7AD-31FF281A3572}" uniqueName="39" name="Change In Accrued Expense" queryTableFieldId="39"/>
    <tableColumn id="40" xr3:uid="{A959040A-8EF9-4770-B775-0AABE9253EBF}" uniqueName="40" name="Change In Payable" queryTableFieldId="40"/>
    <tableColumn id="41" xr3:uid="{488D3D8D-242D-4770-A358-9C06C9B412CC}" uniqueName="41" name="Change In Account Payable" queryTableFieldId="41"/>
    <tableColumn id="42" xr3:uid="{39F7EAC3-C7D2-4C71-811F-9E9E6A4BE4E7}" uniqueName="42" name="Change In Inventory" queryTableFieldId="42"/>
    <tableColumn id="43" xr3:uid="{8F0200EE-61F7-437D-9BAC-98B776D78CCA}" uniqueName="43" name="Other Non Cash Items" queryTableFieldId="43"/>
    <tableColumn id="44" xr3:uid="{346D9ADF-1FDF-4159-981C-D3DCB2195ED7}" uniqueName="44" name="Stock Based Compensation" queryTableFieldId="44"/>
    <tableColumn id="45" xr3:uid="{A55D06D0-9301-411E-A192-B8D81D114A06}" uniqueName="45" name="Deferred Tax" queryTableFieldId="45"/>
    <tableColumn id="46" xr3:uid="{799455E1-EEB8-4DBE-837F-F7756B006234}" uniqueName="46" name="Deferred Income Tax" queryTableFieldId="46"/>
    <tableColumn id="47" xr3:uid="{922890F6-33D9-4B29-8593-4FA89B9CBB38}" uniqueName="47" name="Depreciation Amortization Depletion" queryTableFieldId="47"/>
    <tableColumn id="48" xr3:uid="{03E6DCB4-B45F-42D9-B87A-FF4C60CEF566}" uniqueName="48" name="Depreciation And Amortization" queryTableFieldId="48"/>
    <tableColumn id="49" xr3:uid="{BBD17180-581C-4008-9BD6-E9498BD0AA75}" uniqueName="49" name="Operating Gains Losses" queryTableFieldId="49"/>
    <tableColumn id="50" xr3:uid="{092D1874-61EE-49AC-B066-AA0EA3558148}" uniqueName="50" name="Gain Loss On Sale Of Business" queryTableFieldId="50"/>
    <tableColumn id="51" xr3:uid="{C11D2F11-E7E4-4FAE-B87F-8792263EA4F6}" uniqueName="51" name="Net Income From Continuing Operations" queryTableFieldId="51"/>
    <tableColumn id="52" xr3:uid="{7D0D7947-832E-4216-B32C-82B0D048F0C7}" uniqueName="52" name="date_key" queryTableFieldId="52" dataDxfId="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5DBC0AC-F131-42B1-ABB3-782B93341E6E}" name="date_dim" displayName="date_dim" ref="A1:S5" tableType="queryTable" totalsRowShown="0">
  <autoFilter ref="A1:S5" xr:uid="{65DBC0AC-F131-42B1-ABB3-782B93341E6E}"/>
  <tableColumns count="19">
    <tableColumn id="1" xr3:uid="{F16A2B6A-6D2F-4954-9B43-E5CB43AEFA87}" uniqueName="1" name="date_id" queryTableFieldId="1"/>
    <tableColumn id="2" xr3:uid="{8B08A9A6-5759-4CA5-A28A-F239D8FE5012}" uniqueName="2" name="date" queryTableFieldId="2" dataDxfId="6"/>
    <tableColumn id="3" xr3:uid="{45BAB6FC-8E3E-4F2E-B8F2-4DCDD6EDD8BF}" uniqueName="3" name="year" queryTableFieldId="3"/>
    <tableColumn id="4" xr3:uid="{304D6216-E335-46C8-A976-29026E1B69E1}" uniqueName="4" name="quarter" queryTableFieldId="4"/>
    <tableColumn id="5" xr3:uid="{09E48F8B-19D0-4417-8D7E-718AFAD53DB0}" uniqueName="5" name="month" queryTableFieldId="5"/>
    <tableColumn id="6" xr3:uid="{D2F34194-9A20-4B6E-A5BD-FB03ECB1AC4C}" uniqueName="6" name="month_name" queryTableFieldId="6" dataDxfId="5"/>
    <tableColumn id="7" xr3:uid="{16BAC573-E58C-4AD6-A055-DAE65BB1D829}" uniqueName="7" name="day" queryTableFieldId="7"/>
    <tableColumn id="8" xr3:uid="{73BED557-1492-4572-95B0-67A12779CEFF}" uniqueName="8" name="day_of_week" queryTableFieldId="8"/>
    <tableColumn id="9" xr3:uid="{BF77D6E4-2CF9-4D5D-9B8A-62A68328DFBD}" uniqueName="9" name="day_name" queryTableFieldId="9" dataDxfId="4"/>
    <tableColumn id="10" xr3:uid="{DBE5DA55-0E8D-4831-944C-0ADC8F0357DF}" uniqueName="10" name="is_weekend" queryTableFieldId="10"/>
    <tableColumn id="11" xr3:uid="{3C78FA5E-2540-44CD-8443-C559B2B0C28B}" uniqueName="11" name="is_month_start" queryTableFieldId="11"/>
    <tableColumn id="12" xr3:uid="{5912D766-B2D6-4E6E-B6B4-E66BF6C289A3}" uniqueName="12" name="is_month_end" queryTableFieldId="12"/>
    <tableColumn id="13" xr3:uid="{535FF414-F01C-4878-ADA4-2996C426922E}" uniqueName="13" name="is_quarter_start" queryTableFieldId="13"/>
    <tableColumn id="14" xr3:uid="{6D8A0926-66AD-4A1D-88E0-6851D7AF8D1B}" uniqueName="14" name="is_quarter_end" queryTableFieldId="14"/>
    <tableColumn id="15" xr3:uid="{B2CC44C4-354B-4A59-BFC2-9BCDDAEB3B50}" uniqueName="15" name="is_year_start" queryTableFieldId="15"/>
    <tableColumn id="16" xr3:uid="{E8924A65-44B2-444F-87B3-571D878A12BA}" uniqueName="16" name="is_year_end" queryTableFieldId="16"/>
    <tableColumn id="17" xr3:uid="{501B3FE1-E316-48FB-89EC-EC52196CA752}" uniqueName="17" name="fiscal_year" queryTableFieldId="17"/>
    <tableColumn id="18" xr3:uid="{3E090CBB-0470-4D7A-B05C-3D520BEC6054}" uniqueName="18" name="fiscal_quarter" queryTableFieldId="18"/>
    <tableColumn id="19" xr3:uid="{BBE618B1-E2DE-4AA9-ABDB-6AF17E958BA0}" uniqueName="19" name="fiscal_month" queryTableFieldId="19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7743BA7-F39F-4403-A8F9-B1530E5A166D}" name="income_statement" displayName="income_statement" ref="A1:AO5" tableType="queryTable" totalsRowShown="0">
  <autoFilter ref="A1:AO5" xr:uid="{87743BA7-F39F-4403-A8F9-B1530E5A166D}"/>
  <tableColumns count="41">
    <tableColumn id="1" xr3:uid="{8F138028-1D02-4869-A9C0-A78B1E640481}" uniqueName="1" name="Fiscal Year" queryTableFieldId="1" dataDxfId="3"/>
    <tableColumn id="2" xr3:uid="{5E1B1A3F-FF75-44A1-9780-175D048B0693}" uniqueName="2" name="Tax Effect Of Unusual Items" queryTableFieldId="2"/>
    <tableColumn id="3" xr3:uid="{B286DD54-5FC8-4014-ACB4-4FA6B84C96A8}" uniqueName="3" name="Tax Rate For Calcs" queryTableFieldId="3"/>
    <tableColumn id="4" xr3:uid="{A6DD3B02-3DE7-4A6D-B270-1876DCCEC95D}" uniqueName="4" name="Normalized EBITDA" queryTableFieldId="4"/>
    <tableColumn id="5" xr3:uid="{9D477EF5-979E-4D02-84E0-411949080A18}" uniqueName="5" name="Net Income From Continuing Operation Net Minority Interest" queryTableFieldId="5"/>
    <tableColumn id="6" xr3:uid="{F6E351ED-838B-4B81-B146-E73FD8AF80CB}" uniqueName="6" name="Reconciled Depreciation" queryTableFieldId="6"/>
    <tableColumn id="7" xr3:uid="{866C209C-3DE5-48B1-BF09-12A401842561}" uniqueName="7" name="Reconciled Cost Of Revenue" queryTableFieldId="7"/>
    <tableColumn id="8" xr3:uid="{79CD7A5D-52FF-4E0B-A89E-201A740D14FE}" uniqueName="8" name="EBITDA" queryTableFieldId="8"/>
    <tableColumn id="9" xr3:uid="{1627B566-3CE9-4FD6-9C76-C29EAFAE2EF5}" uniqueName="9" name="EBIT" queryTableFieldId="9"/>
    <tableColumn id="10" xr3:uid="{EA7883B7-3171-4C64-A4BA-44618F5182D2}" uniqueName="10" name="Net Interest Income" queryTableFieldId="10"/>
    <tableColumn id="11" xr3:uid="{E47062B3-CA48-4C2D-8D37-A13859D0A05C}" uniqueName="11" name="Interest Expense" queryTableFieldId="11"/>
    <tableColumn id="12" xr3:uid="{6B27B653-02AC-4677-828F-D02FC89C735D}" uniqueName="12" name="Normalized Income" queryTableFieldId="12"/>
    <tableColumn id="13" xr3:uid="{C32DD96D-1F4C-41C6-97EC-B9623CA7F73D}" uniqueName="13" name="Net Income From Continuing And Discontinued Operation" queryTableFieldId="13"/>
    <tableColumn id="14" xr3:uid="{2E94551D-2BF8-41CD-BC69-F23827C6BDCB}" uniqueName="14" name="Total Expenses" queryTableFieldId="14"/>
    <tableColumn id="15" xr3:uid="{4CCC8452-8133-4352-93B9-D1448FAAF512}" uniqueName="15" name="Total Operating Income As Reported" queryTableFieldId="15"/>
    <tableColumn id="16" xr3:uid="{84D33298-B572-45F9-8CCD-9595323F5AD3}" uniqueName="16" name="Diluted Average Shares" queryTableFieldId="16"/>
    <tableColumn id="17" xr3:uid="{A1888701-3539-4776-84FD-2946DDF40E9F}" uniqueName="17" name="Basic Average Shares" queryTableFieldId="17"/>
    <tableColumn id="18" xr3:uid="{1974ED88-061C-4DAD-BFE2-3B3168284368}" uniqueName="18" name="Diluted EPS" queryTableFieldId="18"/>
    <tableColumn id="19" xr3:uid="{809219C9-2BD2-451E-9905-2A9F4E10800E}" uniqueName="19" name="Basic EPS" queryTableFieldId="19"/>
    <tableColumn id="20" xr3:uid="{636993A3-90E9-4A9A-A086-4AC9BCBF7EDA}" uniqueName="20" name="Diluted NI Availto Com Stockholders" queryTableFieldId="20"/>
    <tableColumn id="21" xr3:uid="{DE458967-9820-4BA8-AFFC-49D7AEA865F2}" uniqueName="21" name="Net Income Common Stockholders" queryTableFieldId="21"/>
    <tableColumn id="22" xr3:uid="{51122F53-1932-41B2-BBDD-EA150E5A48AD}" uniqueName="22" name="Net Income" queryTableFieldId="22"/>
    <tableColumn id="23" xr3:uid="{F1DFE3B2-735C-4BD2-A8A6-7EB4B13E8811}" uniqueName="23" name="Net Income Including Noncontrolling Interests" queryTableFieldId="23"/>
    <tableColumn id="24" xr3:uid="{D9A4E2AF-A9DE-4BBA-899D-456671152E50}" uniqueName="24" name="Net Income Discontinuous Operations" queryTableFieldId="24"/>
    <tableColumn id="25" xr3:uid="{413F7E67-883B-424E-9072-44919A9AD252}" uniqueName="25" name="Net Income Continuous Operations" queryTableFieldId="25"/>
    <tableColumn id="26" xr3:uid="{776D75F5-5DDA-4C30-9F94-580E2DA64CC1}" uniqueName="26" name="Tax Provision" queryTableFieldId="26"/>
    <tableColumn id="27" xr3:uid="{05033276-C8A4-4FE3-8C3F-3DE082FF7AF4}" uniqueName="27" name="Pretax Income" queryTableFieldId="27"/>
    <tableColumn id="28" xr3:uid="{BBBBAD58-B292-4D61-A1E7-9974163EA8C3}" uniqueName="28" name="Other Income Expense" queryTableFieldId="28"/>
    <tableColumn id="29" xr3:uid="{7D1ADCEE-229D-47E2-8CD9-1C0713B59B7A}" uniqueName="29" name="Other Non Operating Income Expenses" queryTableFieldId="29"/>
    <tableColumn id="30" xr3:uid="{C08F7372-1FB1-4717-AE74-9DF748B00A34}" uniqueName="30" name="Net Non Operating Interest Income Expense" queryTableFieldId="30"/>
    <tableColumn id="31" xr3:uid="{4258A112-7448-4017-874F-462FE5B03DBD}" uniqueName="31" name="Interest Expense Non Operating" queryTableFieldId="31"/>
    <tableColumn id="32" xr3:uid="{28431AE4-EF6A-4339-946B-ABE8AC86FBFD}" uniqueName="32" name="Operating Income" queryTableFieldId="32"/>
    <tableColumn id="33" xr3:uid="{BE21D042-0A5F-4E18-8386-31CA6CC7E6C5}" uniqueName="33" name="Operating Expense" queryTableFieldId="33"/>
    <tableColumn id="34" xr3:uid="{D70AF8DA-765F-4088-A457-B3B59F1CF0A2}" uniqueName="34" name="Depreciation Amortization Depletion Income Statement" queryTableFieldId="34"/>
    <tableColumn id="35" xr3:uid="{BE6F55D6-1621-4DAF-8FFC-ACDE88EDD656}" uniqueName="35" name="Depreciation And Amortization In Income Statement" queryTableFieldId="35"/>
    <tableColumn id="36" xr3:uid="{5F112C0B-9141-40EC-8634-790CFDA983DF}" uniqueName="36" name="Selling General And Administration" queryTableFieldId="36"/>
    <tableColumn id="37" xr3:uid="{E903BE8A-8419-4787-9FCF-E4452220B6AB}" uniqueName="37" name="Gross Profit" queryTableFieldId="37"/>
    <tableColumn id="38" xr3:uid="{76DBA045-8B7C-49A4-9DFE-BE3D970B4B3B}" uniqueName="38" name="Cost Of Revenue" queryTableFieldId="38"/>
    <tableColumn id="39" xr3:uid="{8C4D3DB8-11B0-465C-969F-6EA91C86E5DA}" uniqueName="39" name="Total Revenue" queryTableFieldId="39"/>
    <tableColumn id="40" xr3:uid="{B872E76F-C406-4101-B778-8DFE8853F41C}" uniqueName="40" name="Operating Revenue" queryTableFieldId="40"/>
    <tableColumn id="41" xr3:uid="{6C43ACA1-A0A5-418A-8E62-A915BAD6F792}" uniqueName="41" name="date_key" queryTableFieldId="41" dataDxfId="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795AE00-4375-4554-8AC1-E6E2B4FB204F}" name="stock_history" displayName="stock_history" ref="A1:I2515" tableType="queryTable" totalsRowShown="0">
  <autoFilter ref="A1:I2515" xr:uid="{A795AE00-4375-4554-8AC1-E6E2B4FB204F}"/>
  <tableColumns count="9">
    <tableColumn id="1" xr3:uid="{089E21C5-1EA5-447D-9270-4FF1517F2866}" uniqueName="1" name="Date" queryTableFieldId="1" dataDxfId="1"/>
    <tableColumn id="2" xr3:uid="{606C02DB-A352-4D2B-BB4C-CB50197AF91A}" uniqueName="2" name="Open" queryTableFieldId="2"/>
    <tableColumn id="3" xr3:uid="{122BC9C4-E05B-4AB3-BD11-404C41CCF7A3}" uniqueName="3" name="High" queryTableFieldId="3"/>
    <tableColumn id="4" xr3:uid="{7C0B625B-96B5-413D-BEB2-105D956CF5F5}" uniqueName="4" name="Low" queryTableFieldId="4"/>
    <tableColumn id="5" xr3:uid="{3146E7C2-FE77-4C6F-A004-449165130DBD}" uniqueName="5" name="Close" queryTableFieldId="5"/>
    <tableColumn id="6" xr3:uid="{EC812033-6C77-4655-97F5-D7962FBE6B78}" uniqueName="6" name="Volume" queryTableFieldId="6"/>
    <tableColumn id="7" xr3:uid="{5091FA97-1930-401D-965D-E2E0242D0745}" uniqueName="7" name="Dividends" queryTableFieldId="7"/>
    <tableColumn id="8" xr3:uid="{AFFB6290-2B31-4AE5-B1B4-38D90EA99A2D}" uniqueName="8" name="Stock Splits" queryTableFieldId="8"/>
    <tableColumn id="9" xr3:uid="{C72D1D91-B90F-49E6-97D5-DE4CFEC61D9D}" uniqueName="9" name="date_key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EBD5-F784-4E7D-81C9-836BEA53E666}">
  <dimension ref="A1:AF187"/>
  <sheetViews>
    <sheetView workbookViewId="0">
      <selection activeCell="B6" sqref="B6"/>
    </sheetView>
  </sheetViews>
  <sheetFormatPr defaultRowHeight="14.4"/>
  <cols>
    <col min="1" max="1" width="32.44140625" bestFit="1" customWidth="1"/>
    <col min="2" max="2" width="14.6640625" bestFit="1" customWidth="1"/>
    <col min="3" max="6" width="10.33203125" customWidth="1"/>
    <col min="9" max="9" width="29.21875" bestFit="1" customWidth="1"/>
    <col min="10" max="10" width="13.33203125" bestFit="1" customWidth="1"/>
    <col min="11" max="11" width="12" bestFit="1" customWidth="1"/>
    <col min="20" max="20" width="29.21875" bestFit="1" customWidth="1"/>
    <col min="27" max="27" width="27" bestFit="1" customWidth="1"/>
    <col min="28" max="30" width="10.88671875" customWidth="1"/>
  </cols>
  <sheetData>
    <row r="1" spans="1:32" ht="25.2" thickBot="1">
      <c r="A1" s="189" t="s">
        <v>6089</v>
      </c>
      <c r="B1" s="190"/>
      <c r="C1" s="26"/>
      <c r="D1" s="26"/>
      <c r="E1" s="26"/>
      <c r="F1" s="26"/>
      <c r="G1" s="26"/>
      <c r="H1" s="26"/>
      <c r="I1" s="194" t="s">
        <v>6095</v>
      </c>
      <c r="J1" s="195"/>
      <c r="K1" s="195"/>
      <c r="L1" s="195"/>
      <c r="M1" s="195"/>
      <c r="N1" s="196"/>
      <c r="S1" s="26"/>
      <c r="T1" s="191" t="s">
        <v>6094</v>
      </c>
      <c r="U1" s="192"/>
      <c r="V1" s="192"/>
      <c r="W1" s="193"/>
      <c r="X1" s="26"/>
      <c r="Y1" s="26"/>
      <c r="Z1" s="26"/>
      <c r="AE1" s="26"/>
      <c r="AF1" s="26"/>
    </row>
    <row r="2" spans="1:32" ht="20.399999999999999">
      <c r="A2" s="42" t="s">
        <v>5856</v>
      </c>
      <c r="B2" s="43">
        <v>2026</v>
      </c>
      <c r="C2" s="26"/>
      <c r="D2" s="26"/>
      <c r="E2" s="26"/>
      <c r="F2" s="26"/>
      <c r="G2" s="26"/>
      <c r="H2" s="26"/>
      <c r="I2" s="58" t="s">
        <v>5864</v>
      </c>
      <c r="J2" s="59">
        <f>StartYear</f>
        <v>2026</v>
      </c>
      <c r="K2" s="59">
        <f>IF(COLUMN()-COLUMN($J2)+1 &lt;= NumYears, J2+1, "")</f>
        <v>2027</v>
      </c>
      <c r="L2" s="59">
        <f>IF(COLUMN()-COLUMN($J2)+1 &lt;= NumYears, K2+1, "")</f>
        <v>2028</v>
      </c>
      <c r="M2" s="59">
        <f>IF(COLUMN()-COLUMN($J2)+1 &lt;= NumYears, L2+1, "")</f>
        <v>2029</v>
      </c>
      <c r="N2" s="60">
        <f>IF(COLUMN()-COLUMN($J2)+1 &lt;= NumYears, M2+1, "")</f>
        <v>2030</v>
      </c>
      <c r="S2" s="26"/>
      <c r="T2" s="71" t="s">
        <v>5860</v>
      </c>
      <c r="U2" s="72" t="s">
        <v>5859</v>
      </c>
      <c r="V2" s="72" t="s">
        <v>5861</v>
      </c>
      <c r="W2" s="73" t="s">
        <v>5862</v>
      </c>
      <c r="X2" s="26"/>
      <c r="Y2" s="26"/>
      <c r="Z2" s="26"/>
      <c r="AE2" s="26"/>
      <c r="AF2" s="26"/>
    </row>
    <row r="3" spans="1:32" ht="20.399999999999999">
      <c r="A3" s="44" t="s">
        <v>5855</v>
      </c>
      <c r="B3" s="45">
        <v>5</v>
      </c>
      <c r="C3" s="26"/>
      <c r="D3" s="26"/>
      <c r="E3" s="26"/>
      <c r="F3" s="26"/>
      <c r="G3" s="26"/>
      <c r="H3" s="26"/>
      <c r="I3" s="61" t="s">
        <v>5919</v>
      </c>
      <c r="J3" s="23">
        <f>PriorYearEndingDebt</f>
        <v>19.875</v>
      </c>
      <c r="K3" s="23">
        <f>J8</f>
        <v>20.513999999999999</v>
      </c>
      <c r="L3" s="23">
        <f>K8</f>
        <v>21.152999999999999</v>
      </c>
      <c r="M3" s="23">
        <f>L8</f>
        <v>21.791999999999998</v>
      </c>
      <c r="N3" s="164">
        <f>M8</f>
        <v>22.430999999999997</v>
      </c>
      <c r="S3" s="26"/>
      <c r="T3" s="52" t="s">
        <v>5863</v>
      </c>
      <c r="U3" s="53">
        <v>1</v>
      </c>
      <c r="V3" s="53">
        <v>1.1499999999999999</v>
      </c>
      <c r="W3" s="54">
        <v>0.85</v>
      </c>
      <c r="X3" s="26"/>
      <c r="Y3" s="26"/>
      <c r="Z3" s="26"/>
      <c r="AE3" s="26"/>
      <c r="AF3" s="26"/>
    </row>
    <row r="4" spans="1:32" ht="20.399999999999999">
      <c r="A4" s="44" t="s">
        <v>5854</v>
      </c>
      <c r="B4" s="45">
        <f>B2+B3-1</f>
        <v>2030</v>
      </c>
      <c r="C4" s="26"/>
      <c r="D4" s="26"/>
      <c r="E4" s="26"/>
      <c r="F4" s="26"/>
      <c r="G4" s="26"/>
      <c r="H4" s="26"/>
      <c r="I4" s="61" t="s">
        <v>5923</v>
      </c>
      <c r="J4" s="23">
        <f>INDEX(ScenarioMultipliers[], MATCH("Annual Debt Issuance ($B)", ScenarioMultipliers[Metric], 0), MATCH(ScenarioSelect, ScenarioMultipliers[#Headers], 0))</f>
        <v>1.1220000000000001</v>
      </c>
      <c r="K4" s="23">
        <f>J4</f>
        <v>1.1220000000000001</v>
      </c>
      <c r="L4" s="23">
        <f t="shared" ref="L4:N4" si="0">K4</f>
        <v>1.1220000000000001</v>
      </c>
      <c r="M4" s="23">
        <f t="shared" si="0"/>
        <v>1.1220000000000001</v>
      </c>
      <c r="N4" s="164">
        <f t="shared" si="0"/>
        <v>1.1220000000000001</v>
      </c>
      <c r="S4" s="26"/>
      <c r="T4" s="52" t="s">
        <v>5897</v>
      </c>
      <c r="U4" s="53">
        <v>1</v>
      </c>
      <c r="V4" s="53">
        <v>1.03</v>
      </c>
      <c r="W4" s="54">
        <v>0.97</v>
      </c>
      <c r="X4" s="26"/>
      <c r="Y4" s="26"/>
      <c r="Z4" s="26"/>
      <c r="AE4" s="26"/>
      <c r="AF4" s="26"/>
    </row>
    <row r="5" spans="1:32" ht="20.399999999999999">
      <c r="A5" s="44" t="s">
        <v>5857</v>
      </c>
      <c r="B5" s="45" t="s">
        <v>8</v>
      </c>
      <c r="C5" s="26"/>
      <c r="D5" s="26"/>
      <c r="E5" s="26"/>
      <c r="F5" s="26"/>
      <c r="G5" s="26"/>
      <c r="H5" s="26"/>
      <c r="I5" s="61" t="s">
        <v>5924</v>
      </c>
      <c r="J5" s="23">
        <f>INDEX(ScenarioMultipliers[],MATCH("Annual Debt Repayment ($B)",ScenarioMultipliers[Metric],0),MATCH(ScenarioSelect,ScenarioMultipliers[#Headers],0))</f>
        <v>0.48300000000000004</v>
      </c>
      <c r="K5" s="23">
        <f>J5</f>
        <v>0.48300000000000004</v>
      </c>
      <c r="L5" s="23">
        <f t="shared" ref="L5:N5" si="1">K5</f>
        <v>0.48300000000000004</v>
      </c>
      <c r="M5" s="23">
        <f t="shared" si="1"/>
        <v>0.48300000000000004</v>
      </c>
      <c r="N5" s="164">
        <f t="shared" si="1"/>
        <v>0.48300000000000004</v>
      </c>
      <c r="S5" s="26"/>
      <c r="T5" s="52" t="s">
        <v>5898</v>
      </c>
      <c r="U5" s="53">
        <v>1</v>
      </c>
      <c r="V5" s="53">
        <v>1.03</v>
      </c>
      <c r="W5" s="54">
        <v>0.97</v>
      </c>
      <c r="X5" s="26"/>
      <c r="Y5" s="26"/>
      <c r="Z5" s="26"/>
      <c r="AE5" s="26"/>
      <c r="AF5" s="26"/>
    </row>
    <row r="6" spans="1:32" ht="21" thickBot="1">
      <c r="A6" s="46" t="s">
        <v>5858</v>
      </c>
      <c r="B6" s="47" t="s">
        <v>5859</v>
      </c>
      <c r="C6" s="26"/>
      <c r="D6" s="26"/>
      <c r="E6" s="26"/>
      <c r="F6" s="26"/>
      <c r="G6" s="26"/>
      <c r="H6" s="26"/>
      <c r="I6" s="61" t="s">
        <v>5940</v>
      </c>
      <c r="J6" s="23">
        <f>J5</f>
        <v>0.48300000000000004</v>
      </c>
      <c r="K6" s="23">
        <f t="shared" ref="K6:N6" si="2">K5</f>
        <v>0.48300000000000004</v>
      </c>
      <c r="L6" s="23">
        <f t="shared" si="2"/>
        <v>0.48300000000000004</v>
      </c>
      <c r="M6" s="23">
        <f t="shared" si="2"/>
        <v>0.48300000000000004</v>
      </c>
      <c r="N6" s="164">
        <f t="shared" si="2"/>
        <v>0.48300000000000004</v>
      </c>
      <c r="S6" s="26"/>
      <c r="T6" s="52" t="s">
        <v>5899</v>
      </c>
      <c r="U6" s="53">
        <v>1</v>
      </c>
      <c r="V6" s="53">
        <v>1.1499999999999999</v>
      </c>
      <c r="W6" s="54">
        <v>0.85</v>
      </c>
      <c r="X6" s="26"/>
      <c r="Y6" s="26"/>
      <c r="Z6" s="26"/>
      <c r="AE6" s="26"/>
      <c r="AF6" s="26"/>
    </row>
    <row r="7" spans="1:32" ht="20.399999999999999">
      <c r="A7" s="48"/>
      <c r="B7" s="49"/>
      <c r="C7" s="26"/>
      <c r="D7" s="26"/>
      <c r="E7" s="26"/>
      <c r="F7" s="26"/>
      <c r="G7" s="26"/>
      <c r="H7" s="26"/>
      <c r="I7" s="61" t="s">
        <v>26</v>
      </c>
      <c r="J7" s="23">
        <f>J8-J6</f>
        <v>20.030999999999999</v>
      </c>
      <c r="K7" s="23">
        <f t="shared" ref="K7:N7" si="3">K8-K6</f>
        <v>20.669999999999998</v>
      </c>
      <c r="L7" s="23">
        <f t="shared" si="3"/>
        <v>21.308999999999997</v>
      </c>
      <c r="M7" s="23">
        <f t="shared" si="3"/>
        <v>21.947999999999997</v>
      </c>
      <c r="N7" s="164">
        <f t="shared" si="3"/>
        <v>22.586999999999996</v>
      </c>
      <c r="S7" s="26"/>
      <c r="T7" s="52" t="s">
        <v>5909</v>
      </c>
      <c r="U7" s="53">
        <v>1</v>
      </c>
      <c r="V7" s="53">
        <v>1.08</v>
      </c>
      <c r="W7" s="54">
        <v>0.88</v>
      </c>
      <c r="X7" s="26"/>
      <c r="Y7" s="26"/>
      <c r="Z7" s="26"/>
      <c r="AE7" s="26"/>
      <c r="AF7" s="26"/>
    </row>
    <row r="8" spans="1:32" ht="21" thickBot="1">
      <c r="A8" s="48"/>
      <c r="B8" s="49"/>
      <c r="C8" s="26"/>
      <c r="D8" s="26"/>
      <c r="E8" s="26"/>
      <c r="F8" s="26"/>
      <c r="G8" s="26"/>
      <c r="H8" s="26"/>
      <c r="I8" s="61" t="s">
        <v>5922</v>
      </c>
      <c r="J8" s="23">
        <f>J3+J4-J5</f>
        <v>20.513999999999999</v>
      </c>
      <c r="K8" s="23">
        <f>K3+K4-K5</f>
        <v>21.152999999999999</v>
      </c>
      <c r="L8" s="23">
        <f>L3+L4-L5</f>
        <v>21.791999999999998</v>
      </c>
      <c r="M8" s="23">
        <f>M3+M4-M5</f>
        <v>22.430999999999997</v>
      </c>
      <c r="N8" s="164">
        <f>N3+N4-N5</f>
        <v>23.069999999999997</v>
      </c>
      <c r="S8" s="26"/>
      <c r="T8" s="52" t="s">
        <v>5928</v>
      </c>
      <c r="U8" s="53">
        <f>4.25/0.6</f>
        <v>7.0833333333333339</v>
      </c>
      <c r="V8" s="53">
        <f>3.75/0.6</f>
        <v>6.25</v>
      </c>
      <c r="W8" s="54">
        <f>5/0.6</f>
        <v>8.3333333333333339</v>
      </c>
      <c r="X8" s="26"/>
      <c r="Y8" s="26"/>
      <c r="Z8" s="26"/>
      <c r="AE8" s="26"/>
      <c r="AF8" s="26"/>
    </row>
    <row r="9" spans="1:32" ht="25.2" thickBot="1">
      <c r="A9" s="199" t="s">
        <v>6097</v>
      </c>
      <c r="B9" s="200"/>
      <c r="C9" s="200"/>
      <c r="D9" s="200"/>
      <c r="E9" s="200"/>
      <c r="F9" s="201"/>
      <c r="G9" s="26"/>
      <c r="H9" s="26"/>
      <c r="I9" s="61" t="s">
        <v>5920</v>
      </c>
      <c r="J9" s="23">
        <f>(J3+J8)/2</f>
        <v>20.194499999999998</v>
      </c>
      <c r="K9" s="23">
        <f>(K3+K8)/2</f>
        <v>20.833500000000001</v>
      </c>
      <c r="L9" s="23">
        <f>(L3+L8)/2</f>
        <v>21.472499999999997</v>
      </c>
      <c r="M9" s="23">
        <f>(M3+M8)/2</f>
        <v>22.111499999999999</v>
      </c>
      <c r="N9" s="164">
        <f>(N3+N8)/2</f>
        <v>22.750499999999995</v>
      </c>
      <c r="S9" s="26"/>
      <c r="T9" s="52" t="s">
        <v>5896</v>
      </c>
      <c r="U9" s="53">
        <v>1</v>
      </c>
      <c r="V9" s="53">
        <v>1.05</v>
      </c>
      <c r="W9" s="54">
        <v>0.95</v>
      </c>
      <c r="X9" s="26"/>
      <c r="Y9" s="26"/>
      <c r="Z9" s="26"/>
      <c r="AE9" s="26"/>
      <c r="AF9" s="26"/>
    </row>
    <row r="10" spans="1:32" ht="19.2">
      <c r="A10" s="135" t="s">
        <v>5905</v>
      </c>
      <c r="B10" s="136">
        <f>StartYear</f>
        <v>2026</v>
      </c>
      <c r="C10" s="136">
        <f>B10+1</f>
        <v>2027</v>
      </c>
      <c r="D10" s="136">
        <f t="shared" ref="D10:F10" si="4">C10+1</f>
        <v>2028</v>
      </c>
      <c r="E10" s="136">
        <f t="shared" si="4"/>
        <v>2029</v>
      </c>
      <c r="F10" s="137">
        <f t="shared" si="4"/>
        <v>2030</v>
      </c>
      <c r="G10" s="26"/>
      <c r="H10" s="26"/>
      <c r="I10" s="61" t="s">
        <v>5921</v>
      </c>
      <c r="J10" s="41">
        <f>AverageInterestRate*INDEX(ScenarioMultipliers[],MATCH("Interest Rate (Refinancing)",ScenarioMultipliers[Metric],0),MATCH(ScenarioSelect,ScenarioMultipliers[#Headers],0))</f>
        <v>4.2424413309368615E-2</v>
      </c>
      <c r="K10" s="29">
        <f>J10</f>
        <v>4.2424413309368615E-2</v>
      </c>
      <c r="L10" s="29">
        <f t="shared" ref="L10:N10" si="5">K10</f>
        <v>4.2424413309368615E-2</v>
      </c>
      <c r="M10" s="29">
        <f t="shared" si="5"/>
        <v>4.2424413309368615E-2</v>
      </c>
      <c r="N10" s="63">
        <f t="shared" si="5"/>
        <v>4.2424413309368615E-2</v>
      </c>
      <c r="S10" s="26"/>
      <c r="T10" s="52" t="s">
        <v>5930</v>
      </c>
      <c r="U10" s="53">
        <f>AVERAGE('Historical Drivers'!J3:L3)</f>
        <v>1.1220000000000001</v>
      </c>
      <c r="V10" s="53">
        <f>ScenarioMultipliers[[#This Row],[Base]]-0.3</f>
        <v>0.82200000000000006</v>
      </c>
      <c r="W10" s="54">
        <f>ScenarioMultipliers[[#This Row],[Base]]+0.4</f>
        <v>1.5220000000000002</v>
      </c>
      <c r="X10" s="26"/>
      <c r="Y10" s="26"/>
      <c r="Z10" s="26"/>
      <c r="AE10" s="26"/>
      <c r="AF10" s="26"/>
    </row>
    <row r="11" spans="1:32" ht="17.399999999999999" thickBot="1">
      <c r="A11" s="80" t="s">
        <v>5874</v>
      </c>
      <c r="B11" s="74">
        <f>AvgRevenueGrowthHist</f>
        <v>1.9522329106949788E-3</v>
      </c>
      <c r="C11" s="74">
        <f>B11-TaperAmount</f>
        <v>1.6522329106949789E-3</v>
      </c>
      <c r="D11" s="74">
        <f t="shared" ref="D11:F12" si="6">C11-TaperAmount</f>
        <v>1.3522329106949789E-3</v>
      </c>
      <c r="E11" s="74">
        <f t="shared" si="6"/>
        <v>1.052232910694979E-3</v>
      </c>
      <c r="F11" s="81">
        <f t="shared" si="6"/>
        <v>7.5223291069497909E-4</v>
      </c>
      <c r="G11" s="26"/>
      <c r="H11" s="26"/>
      <c r="I11" s="64" t="s">
        <v>2761</v>
      </c>
      <c r="J11" s="165">
        <f>J9*J10</f>
        <v>0.85673981457604442</v>
      </c>
      <c r="K11" s="165">
        <f t="shared" ref="K11:N11" si="7">K9*K10</f>
        <v>0.88384901468073107</v>
      </c>
      <c r="L11" s="165">
        <f t="shared" si="7"/>
        <v>0.9109582147854175</v>
      </c>
      <c r="M11" s="165">
        <f t="shared" si="7"/>
        <v>0.93806741489010415</v>
      </c>
      <c r="N11" s="166">
        <f t="shared" si="7"/>
        <v>0.96517661499479046</v>
      </c>
      <c r="S11" s="26"/>
      <c r="T11" s="52" t="s">
        <v>5931</v>
      </c>
      <c r="U11" s="53">
        <f>-AVERAGE('Historical Drivers'!J4:L4)</f>
        <v>0.48300000000000004</v>
      </c>
      <c r="V11" s="53">
        <f>ScenarioMultipliers[[#This Row],[Base]]+0.3</f>
        <v>0.78300000000000003</v>
      </c>
      <c r="W11" s="54">
        <f>ScenarioMultipliers[[#This Row],[Base]]-0.2</f>
        <v>0.28300000000000003</v>
      </c>
      <c r="X11" s="26"/>
      <c r="Y11" s="26"/>
      <c r="Z11" s="26"/>
      <c r="AE11" s="26"/>
      <c r="AF11" s="26"/>
    </row>
    <row r="12" spans="1:32" ht="16.8">
      <c r="A12" s="82" t="s">
        <v>5875</v>
      </c>
      <c r="B12" s="75">
        <f>ScenarioGrowth_StartingPoint</f>
        <v>1.9522329106949788E-3</v>
      </c>
      <c r="C12" s="75">
        <f>B12-TaperAmount</f>
        <v>1.6522329106949789E-3</v>
      </c>
      <c r="D12" s="75">
        <f t="shared" si="6"/>
        <v>1.3522329106949789E-3</v>
      </c>
      <c r="E12" s="75">
        <f t="shared" si="6"/>
        <v>1.052232910694979E-3</v>
      </c>
      <c r="F12" s="83">
        <f t="shared" si="6"/>
        <v>7.5223291069497909E-4</v>
      </c>
      <c r="G12" s="26"/>
      <c r="H12" s="26"/>
      <c r="S12" s="26"/>
      <c r="T12" s="52" t="s">
        <v>5944</v>
      </c>
      <c r="U12" s="53">
        <v>1</v>
      </c>
      <c r="V12" s="53">
        <v>0.95</v>
      </c>
      <c r="W12" s="54">
        <v>1.05</v>
      </c>
      <c r="X12" s="26"/>
      <c r="Y12" s="26"/>
      <c r="Z12" s="26"/>
      <c r="AE12" s="26"/>
      <c r="AF12" s="26"/>
    </row>
    <row r="13" spans="1:32" ht="17.399999999999999" thickBot="1">
      <c r="A13" s="80" t="s">
        <v>5887</v>
      </c>
      <c r="B13" s="74">
        <f>AverageGrossMargin</f>
        <v>0.27402660688399805</v>
      </c>
      <c r="C13" s="74">
        <f>B13-TaperAmountSGAGross</f>
        <v>0.27302660688399805</v>
      </c>
      <c r="D13" s="74">
        <f t="shared" ref="D13:F16" si="8">C13-TaperAmountSGAGross</f>
        <v>0.27202660688399805</v>
      </c>
      <c r="E13" s="74">
        <f t="shared" si="8"/>
        <v>0.27102660688399804</v>
      </c>
      <c r="F13" s="81">
        <f t="shared" si="8"/>
        <v>0.27002660688399804</v>
      </c>
      <c r="G13" s="26"/>
      <c r="H13" s="26"/>
      <c r="S13" s="26"/>
      <c r="T13" s="52" t="s">
        <v>5938</v>
      </c>
      <c r="U13" s="53">
        <v>1</v>
      </c>
      <c r="V13" s="53">
        <v>0.95</v>
      </c>
      <c r="W13" s="54">
        <v>1.05</v>
      </c>
      <c r="X13" s="26"/>
      <c r="Y13" s="26"/>
      <c r="Z13" s="26"/>
      <c r="AE13" s="26"/>
      <c r="AF13" s="26"/>
    </row>
    <row r="14" spans="1:32" ht="21.6" thickBot="1">
      <c r="A14" s="82" t="s">
        <v>5888</v>
      </c>
      <c r="B14" s="75">
        <f>Scenario_Gross</f>
        <v>0.27402660688399805</v>
      </c>
      <c r="C14" s="75">
        <f>B14-TaperAmountSGAGross</f>
        <v>0.27302660688399805</v>
      </c>
      <c r="D14" s="75">
        <f t="shared" si="8"/>
        <v>0.27202660688399805</v>
      </c>
      <c r="E14" s="75">
        <f t="shared" si="8"/>
        <v>0.27102660688399804</v>
      </c>
      <c r="F14" s="83">
        <f t="shared" si="8"/>
        <v>0.27002660688399804</v>
      </c>
      <c r="G14" s="26"/>
      <c r="H14" s="26"/>
      <c r="I14" s="197" t="s">
        <v>6096</v>
      </c>
      <c r="J14" s="198"/>
      <c r="S14" s="26"/>
      <c r="T14" s="52" t="s">
        <v>5943</v>
      </c>
      <c r="U14" s="53">
        <v>1</v>
      </c>
      <c r="V14" s="53">
        <v>1.05</v>
      </c>
      <c r="W14" s="54">
        <v>0.95</v>
      </c>
      <c r="X14" s="26"/>
      <c r="Y14" s="26"/>
      <c r="Z14" s="26"/>
      <c r="AE14" s="26"/>
      <c r="AF14" s="26"/>
    </row>
    <row r="15" spans="1:32" ht="19.2">
      <c r="A15" s="80" t="s">
        <v>5879</v>
      </c>
      <c r="B15" s="74">
        <f>AverageSGAGrowth</f>
        <v>0.19522592856985221</v>
      </c>
      <c r="C15" s="74">
        <f>B15-TaperAmountSGAGross</f>
        <v>0.19422592856985221</v>
      </c>
      <c r="D15" s="74">
        <f t="shared" si="8"/>
        <v>0.19322592856985221</v>
      </c>
      <c r="E15" s="74">
        <f t="shared" si="8"/>
        <v>0.19222592856985221</v>
      </c>
      <c r="F15" s="81">
        <f t="shared" si="8"/>
        <v>0.19122592856985221</v>
      </c>
      <c r="G15" s="26"/>
      <c r="H15" s="26"/>
      <c r="I15" s="66" t="s">
        <v>5860</v>
      </c>
      <c r="J15" s="67" t="s">
        <v>6085</v>
      </c>
      <c r="S15" s="26"/>
      <c r="T15" s="52" t="s">
        <v>15</v>
      </c>
      <c r="U15" s="53">
        <v>1</v>
      </c>
      <c r="V15" s="53">
        <v>0.9</v>
      </c>
      <c r="W15" s="54">
        <v>1.1000000000000001</v>
      </c>
      <c r="X15" s="26"/>
      <c r="Y15" s="26"/>
      <c r="Z15" s="26"/>
      <c r="AE15" s="26"/>
      <c r="AF15" s="26"/>
    </row>
    <row r="16" spans="1:32" ht="16.8">
      <c r="A16" s="82" t="s">
        <v>5889</v>
      </c>
      <c r="B16" s="75">
        <f>Scenario_SGA</f>
        <v>0.19522592856985221</v>
      </c>
      <c r="C16" s="75">
        <f>B16-TaperAmountSGAGross</f>
        <v>0.19422592856985221</v>
      </c>
      <c r="D16" s="75">
        <f t="shared" si="8"/>
        <v>0.19322592856985221</v>
      </c>
      <c r="E16" s="75">
        <f t="shared" si="8"/>
        <v>0.19222592856985221</v>
      </c>
      <c r="F16" s="83">
        <f t="shared" si="8"/>
        <v>0.19122592856985221</v>
      </c>
      <c r="G16" s="26"/>
      <c r="H16" s="50"/>
      <c r="I16" s="61" t="s">
        <v>6022</v>
      </c>
      <c r="J16" s="68" cm="1">
        <f t="array" ref="J16">risk_free_rate[10Y Risk-Free Rate (%)]/100</f>
        <v>4.3799999999999999E-2</v>
      </c>
      <c r="S16" s="26"/>
      <c r="T16" s="52" t="s">
        <v>5946</v>
      </c>
      <c r="U16" s="53">
        <v>1</v>
      </c>
      <c r="V16" s="53">
        <v>0.95</v>
      </c>
      <c r="W16" s="54">
        <v>1.1000000000000001</v>
      </c>
      <c r="X16" s="26"/>
      <c r="Y16" s="26"/>
      <c r="Z16" s="26"/>
      <c r="AE16" s="26"/>
      <c r="AF16" s="26"/>
    </row>
    <row r="17" spans="1:32" ht="16.8">
      <c r="A17" s="80" t="s">
        <v>5890</v>
      </c>
      <c r="B17" s="76">
        <f>AverageCapExGrowth</f>
        <v>3.8991135278788294E-2</v>
      </c>
      <c r="C17" s="74">
        <f>B17-TaperAmountCapEx</f>
        <v>3.7991135278788293E-2</v>
      </c>
      <c r="D17" s="74">
        <f t="shared" ref="D17:F18" si="9">C17-TaperAmountCapEx</f>
        <v>3.6991135278788292E-2</v>
      </c>
      <c r="E17" s="74">
        <f t="shared" si="9"/>
        <v>3.5991135278788292E-2</v>
      </c>
      <c r="F17" s="81">
        <f t="shared" si="9"/>
        <v>3.4991135278788291E-2</v>
      </c>
      <c r="G17" s="26"/>
      <c r="H17" s="26"/>
      <c r="I17" s="61" t="s">
        <v>6023</v>
      </c>
      <c r="J17" s="69">
        <f>INDEX(ScenarioMultipliers[], MATCH("ERP (%)", ScenarioMultipliers[Metric], 0), MATCH(ScenarioSelect, ScenarioMultipliers[#Headers], 0))/100</f>
        <v>5.5E-2</v>
      </c>
      <c r="S17" s="26"/>
      <c r="T17" s="52" t="s">
        <v>5937</v>
      </c>
      <c r="U17" s="53">
        <v>1</v>
      </c>
      <c r="V17" s="53">
        <v>0.95</v>
      </c>
      <c r="W17" s="54">
        <v>1.1000000000000001</v>
      </c>
      <c r="X17" s="26"/>
      <c r="Y17" s="26"/>
      <c r="Z17" s="26"/>
      <c r="AE17" s="26"/>
      <c r="AF17" s="26"/>
    </row>
    <row r="18" spans="1:32" ht="16.8">
      <c r="A18" s="82" t="s">
        <v>5891</v>
      </c>
      <c r="B18" s="77">
        <f>ScenarioCapEx</f>
        <v>3.8991135278788294E-2</v>
      </c>
      <c r="C18" s="77">
        <f>B18-TaperAmountCapEx</f>
        <v>3.7991135278788293E-2</v>
      </c>
      <c r="D18" s="77">
        <f t="shared" si="9"/>
        <v>3.6991135278788292E-2</v>
      </c>
      <c r="E18" s="77">
        <f t="shared" si="9"/>
        <v>3.5991135278788292E-2</v>
      </c>
      <c r="F18" s="84">
        <f t="shared" si="9"/>
        <v>3.4991135278788291E-2</v>
      </c>
      <c r="G18" s="26"/>
      <c r="H18" s="26"/>
      <c r="I18" s="61" t="s">
        <v>6024</v>
      </c>
      <c r="J18" s="62" cm="1">
        <f t="array" ref="J18">target_capital_structure[beta]*INDEX(ScenarioMultipliers[], MATCH("Beta", ScenarioMultipliers[Metric], 0), MATCH(ScenarioSelect, ScenarioMultipliers[#Headers], 0))</f>
        <v>1.212</v>
      </c>
      <c r="S18" s="26"/>
      <c r="T18" s="52" t="s">
        <v>61</v>
      </c>
      <c r="U18" s="53">
        <v>1</v>
      </c>
      <c r="V18" s="53">
        <f>0.3/0.4</f>
        <v>0.74999999999999989</v>
      </c>
      <c r="W18" s="54">
        <f>1.25</f>
        <v>1.25</v>
      </c>
      <c r="X18" s="26"/>
      <c r="Y18" s="26"/>
      <c r="Z18" s="26"/>
      <c r="AE18" s="26"/>
      <c r="AF18" s="26"/>
    </row>
    <row r="19" spans="1:32" ht="16.8">
      <c r="A19" s="80" t="s">
        <v>5900</v>
      </c>
      <c r="B19" s="74">
        <f>AverageOWC</f>
        <v>4.1455265288549651E-3</v>
      </c>
      <c r="C19" s="74">
        <f>B19-Taper_Amount__OWC</f>
        <v>3.6455265288549651E-3</v>
      </c>
      <c r="D19" s="74">
        <f t="shared" ref="D19:F20" si="10">C19-Taper_Amount__OWC</f>
        <v>3.1455265288549651E-3</v>
      </c>
      <c r="E19" s="74">
        <f t="shared" si="10"/>
        <v>2.6455265288549651E-3</v>
      </c>
      <c r="F19" s="81">
        <f t="shared" si="10"/>
        <v>2.1455265288549651E-3</v>
      </c>
      <c r="G19" s="26"/>
      <c r="H19" s="26"/>
      <c r="I19" s="61" t="s">
        <v>6025</v>
      </c>
      <c r="J19" s="63">
        <f>J16+(J18*J17)</f>
        <v>0.11046</v>
      </c>
      <c r="S19" s="26"/>
      <c r="T19" s="52" t="s">
        <v>5969</v>
      </c>
      <c r="U19" s="53">
        <v>1</v>
      </c>
      <c r="V19" s="53">
        <v>0.5</v>
      </c>
      <c r="W19" s="54">
        <v>1.5</v>
      </c>
      <c r="X19" s="26"/>
      <c r="Y19" s="26"/>
      <c r="Z19" s="26"/>
      <c r="AE19" s="26"/>
      <c r="AF19" s="26"/>
    </row>
    <row r="20" spans="1:32" ht="16.8">
      <c r="A20" s="82" t="s">
        <v>5901</v>
      </c>
      <c r="B20" s="77">
        <f>Scenario_OWC</f>
        <v>4.1455265288549651E-3</v>
      </c>
      <c r="C20" s="77">
        <f>B20-Taper_Amount__OWC</f>
        <v>3.6455265288549651E-3</v>
      </c>
      <c r="D20" s="77">
        <f t="shared" si="10"/>
        <v>3.1455265288549651E-3</v>
      </c>
      <c r="E20" s="77">
        <f t="shared" si="10"/>
        <v>2.6455265288549651E-3</v>
      </c>
      <c r="F20" s="84">
        <f t="shared" si="10"/>
        <v>2.1455265288549651E-3</v>
      </c>
      <c r="G20" s="26"/>
      <c r="H20" s="26"/>
      <c r="I20" s="61" t="s">
        <v>6026</v>
      </c>
      <c r="J20" s="70">
        <f>J11/J8</f>
        <v>4.1763664549870551E-2</v>
      </c>
      <c r="M20" s="26"/>
      <c r="N20" s="26"/>
      <c r="S20" s="26"/>
      <c r="T20" s="52" t="s">
        <v>5982</v>
      </c>
      <c r="U20" s="53">
        <v>1</v>
      </c>
      <c r="V20" s="53">
        <v>1.2</v>
      </c>
      <c r="W20" s="54">
        <v>0.8</v>
      </c>
      <c r="X20" s="26"/>
      <c r="Y20" s="26"/>
      <c r="Z20" s="26"/>
      <c r="AE20" s="26"/>
      <c r="AF20" s="26"/>
    </row>
    <row r="21" spans="1:32" ht="16.8">
      <c r="A21" s="80" t="s">
        <v>5912</v>
      </c>
      <c r="B21" s="75">
        <f>AverageDA</f>
        <v>2.5929297512071594E-2</v>
      </c>
      <c r="C21" s="75">
        <f>B21-TaperAmountDA</f>
        <v>2.4929297512071593E-2</v>
      </c>
      <c r="D21" s="75">
        <f t="shared" ref="D21:F22" si="11">C21-TaperAmountDA</f>
        <v>2.3929297512071592E-2</v>
      </c>
      <c r="E21" s="75">
        <f t="shared" si="11"/>
        <v>2.2929297512071591E-2</v>
      </c>
      <c r="F21" s="83">
        <f t="shared" si="11"/>
        <v>2.192929751207159E-2</v>
      </c>
      <c r="G21" s="26"/>
      <c r="H21" s="26"/>
      <c r="I21" s="61" t="s">
        <v>6017</v>
      </c>
      <c r="J21" s="69">
        <f>AverageTaxRate</f>
        <v>0.21199999999999999</v>
      </c>
      <c r="M21" s="26"/>
      <c r="N21" s="26"/>
      <c r="S21" s="26"/>
      <c r="T21" s="52" t="s">
        <v>5972</v>
      </c>
      <c r="U21" s="53">
        <v>1</v>
      </c>
      <c r="V21" s="53">
        <v>1.5</v>
      </c>
      <c r="W21" s="54">
        <v>0.5</v>
      </c>
      <c r="X21" s="26"/>
      <c r="Y21" s="26"/>
      <c r="Z21" s="26"/>
      <c r="AE21" s="26"/>
      <c r="AF21" s="26"/>
    </row>
    <row r="22" spans="1:32" ht="16.8">
      <c r="A22" s="82" t="s">
        <v>5908</v>
      </c>
      <c r="B22" s="75">
        <f>ScenarioDA</f>
        <v>2.5929297512071594E-2</v>
      </c>
      <c r="C22" s="75">
        <f>B22-TaperAmountDA</f>
        <v>2.4929297512071593E-2</v>
      </c>
      <c r="D22" s="75">
        <f t="shared" si="11"/>
        <v>2.3929297512071592E-2</v>
      </c>
      <c r="E22" s="75">
        <f t="shared" si="11"/>
        <v>2.2929297512071591E-2</v>
      </c>
      <c r="F22" s="83">
        <f t="shared" si="11"/>
        <v>2.192929751207159E-2</v>
      </c>
      <c r="G22" s="26"/>
      <c r="H22" s="26"/>
      <c r="I22" s="61" t="s">
        <v>6027</v>
      </c>
      <c r="J22" s="63">
        <f>J20*(1-J21)</f>
        <v>3.2909767665297997E-2</v>
      </c>
      <c r="M22" s="26"/>
      <c r="N22" s="26"/>
      <c r="S22" s="26"/>
      <c r="T22" s="52" t="s">
        <v>5974</v>
      </c>
      <c r="U22" s="53">
        <v>1</v>
      </c>
      <c r="V22" s="53">
        <v>0.75</v>
      </c>
      <c r="W22" s="54">
        <v>1.25</v>
      </c>
      <c r="X22" s="26"/>
      <c r="Y22" s="26"/>
      <c r="Z22" s="26"/>
      <c r="AE22" s="26"/>
      <c r="AF22" s="26"/>
    </row>
    <row r="23" spans="1:32" ht="16.8">
      <c r="A23" s="80" t="s">
        <v>5927</v>
      </c>
      <c r="B23" s="75">
        <f>AVERAGE('Historical Drivers'!$J$14:$L$14)</f>
        <v>5.9893289377932158E-3</v>
      </c>
      <c r="C23" s="75">
        <f>AVERAGE('Historical Drivers'!$J$14:$L$14)</f>
        <v>5.9893289377932158E-3</v>
      </c>
      <c r="D23" s="75">
        <f>AVERAGE('Historical Drivers'!$J$14:$L$14)</f>
        <v>5.9893289377932158E-3</v>
      </c>
      <c r="E23" s="75">
        <f>AVERAGE('Historical Drivers'!$J$14:$L$14)</f>
        <v>5.9893289377932158E-3</v>
      </c>
      <c r="F23" s="83">
        <f>AVERAGE('Historical Drivers'!$J$14:$L$14)</f>
        <v>5.9893289377932158E-3</v>
      </c>
      <c r="G23" s="26"/>
      <c r="H23" s="26"/>
      <c r="I23" s="61" t="s">
        <v>6028</v>
      </c>
      <c r="J23" s="63" cm="1">
        <f t="array" ref="J23">target_capital_structure[equity_pct]</f>
        <v>0.70365381302778207</v>
      </c>
      <c r="M23" s="26"/>
      <c r="N23" s="26"/>
      <c r="S23" s="26"/>
      <c r="T23" s="52" t="s">
        <v>5975</v>
      </c>
      <c r="U23" s="53">
        <v>1</v>
      </c>
      <c r="V23" s="53">
        <v>0.95</v>
      </c>
      <c r="W23" s="54">
        <v>1.1000000000000001</v>
      </c>
      <c r="X23" s="26"/>
      <c r="Y23" s="26"/>
      <c r="Z23" s="26"/>
      <c r="AE23" s="26"/>
      <c r="AF23" s="26"/>
    </row>
    <row r="24" spans="1:32" ht="16.8">
      <c r="A24" s="82" t="s">
        <v>5929</v>
      </c>
      <c r="B24" s="77">
        <f>AverageInterestRate * INDEX(ScenarioMultipliers[], MATCH("Interest Rate (refinancing)", ScenarioMultipliers[Metric], 0), MATCH(ScenarioSelect, ScenarioMultipliers[#Headers], 0))</f>
        <v>4.2424413309368615E-2</v>
      </c>
      <c r="C24" s="75">
        <f t="shared" ref="C24:C37" si="12">B24</f>
        <v>4.2424413309368615E-2</v>
      </c>
      <c r="D24" s="75">
        <f t="shared" ref="D24:F24" si="13">C24</f>
        <v>4.2424413309368615E-2</v>
      </c>
      <c r="E24" s="75">
        <f t="shared" si="13"/>
        <v>4.2424413309368615E-2</v>
      </c>
      <c r="F24" s="83">
        <f t="shared" si="13"/>
        <v>4.2424413309368615E-2</v>
      </c>
      <c r="G24" s="26"/>
      <c r="H24" s="26"/>
      <c r="I24" s="61" t="s">
        <v>6029</v>
      </c>
      <c r="J24" s="63" cm="1">
        <f t="array" ref="J24">target_capital_structure[debt_pct]</f>
        <v>0.29634618697221798</v>
      </c>
      <c r="M24" s="26"/>
      <c r="N24" s="26"/>
      <c r="S24" s="26"/>
      <c r="T24" s="52" t="s">
        <v>5976</v>
      </c>
      <c r="U24" s="53">
        <v>1</v>
      </c>
      <c r="V24" s="53">
        <v>1.1000000000000001</v>
      </c>
      <c r="W24" s="54">
        <v>0.9</v>
      </c>
      <c r="X24" s="26"/>
      <c r="Y24" s="26"/>
      <c r="Z24" s="26"/>
      <c r="AE24" s="26"/>
      <c r="AF24" s="26"/>
    </row>
    <row r="25" spans="1:32" ht="16.8">
      <c r="A25" s="80" t="s">
        <v>5933</v>
      </c>
      <c r="B25" s="77">
        <f>AverageTaxRate</f>
        <v>0.21199999999999999</v>
      </c>
      <c r="C25" s="77">
        <f t="shared" si="12"/>
        <v>0.21199999999999999</v>
      </c>
      <c r="D25" s="77">
        <f t="shared" ref="D25:F25" si="14">C25</f>
        <v>0.21199999999999999</v>
      </c>
      <c r="E25" s="77">
        <f t="shared" si="14"/>
        <v>0.21199999999999999</v>
      </c>
      <c r="F25" s="84">
        <f t="shared" si="14"/>
        <v>0.21199999999999999</v>
      </c>
      <c r="G25" s="26"/>
      <c r="H25" s="26"/>
      <c r="I25" s="61" t="s">
        <v>6030</v>
      </c>
      <c r="J25" s="70">
        <f>(J23*J19)+(J24*J22)</f>
        <v>8.7478284348801463E-2</v>
      </c>
      <c r="M25" s="26"/>
      <c r="N25" s="26"/>
      <c r="S25" s="26"/>
      <c r="T25" s="52" t="s">
        <v>6040</v>
      </c>
      <c r="U25" s="53">
        <v>5.5</v>
      </c>
      <c r="V25" s="53">
        <v>4.5</v>
      </c>
      <c r="W25" s="54">
        <v>6.5</v>
      </c>
      <c r="X25" s="26"/>
      <c r="Y25" s="26"/>
      <c r="Z25" s="26"/>
      <c r="AE25" s="26"/>
      <c r="AF25" s="26"/>
    </row>
    <row r="26" spans="1:32" ht="16.8">
      <c r="A26" s="82" t="s">
        <v>5942</v>
      </c>
      <c r="B26" s="78">
        <f>AverageDSO</f>
        <v>3.3078320574230009</v>
      </c>
      <c r="C26" s="78">
        <f t="shared" si="12"/>
        <v>3.3078320574230009</v>
      </c>
      <c r="D26" s="78">
        <f t="shared" ref="D26:F26" si="15">C26</f>
        <v>3.3078320574230009</v>
      </c>
      <c r="E26" s="78">
        <f t="shared" si="15"/>
        <v>3.3078320574230009</v>
      </c>
      <c r="F26" s="85">
        <f t="shared" si="15"/>
        <v>3.3078320574230009</v>
      </c>
      <c r="G26" s="26"/>
      <c r="H26" s="26"/>
      <c r="I26" s="61" t="s">
        <v>6031</v>
      </c>
      <c r="J26" s="63">
        <f>INDEX(ScenarioMultipliers[], MATCH("Terminal Growth Rate (%)", ScenarioMultipliers[Metric], 0), MATCH(ScenarioSelect, ScenarioMultipliers[#Headers], 0))/100</f>
        <v>0.02</v>
      </c>
      <c r="S26" s="26"/>
      <c r="T26" s="52" t="s">
        <v>6024</v>
      </c>
      <c r="U26" s="53">
        <v>1</v>
      </c>
      <c r="V26" s="53">
        <v>0.9</v>
      </c>
      <c r="W26" s="54">
        <v>1.1000000000000001</v>
      </c>
      <c r="X26" s="26"/>
      <c r="Y26" s="26"/>
      <c r="Z26" s="26"/>
      <c r="AE26" s="26"/>
      <c r="AF26" s="26"/>
    </row>
    <row r="27" spans="1:32" ht="17.399999999999999" thickBot="1">
      <c r="A27" s="80" t="s">
        <v>5958</v>
      </c>
      <c r="B27" s="78">
        <f>ScenarioDSO</f>
        <v>3.3078320574230009</v>
      </c>
      <c r="C27" s="78">
        <f t="shared" si="12"/>
        <v>3.3078320574230009</v>
      </c>
      <c r="D27" s="78">
        <f t="shared" ref="D27:F37" si="16">C27</f>
        <v>3.3078320574230009</v>
      </c>
      <c r="E27" s="78">
        <f t="shared" si="16"/>
        <v>3.3078320574230009</v>
      </c>
      <c r="F27" s="85">
        <f t="shared" si="16"/>
        <v>3.3078320574230009</v>
      </c>
      <c r="G27" s="26"/>
      <c r="H27" s="26"/>
      <c r="I27" s="64" t="s">
        <v>6032</v>
      </c>
      <c r="J27" s="65">
        <f>ev_ebitda_comps!C2*INDEX(ScenarioMultipliers[], MATCH("Exit EBITDA Multiple", ScenarioMultipliers[Metric], 0), MATCH(ScenarioSelect, ScenarioMultipliers[#Headers], 0))</f>
        <v>6.8520000000000003</v>
      </c>
      <c r="S27" s="26"/>
      <c r="T27" s="52" t="s">
        <v>6041</v>
      </c>
      <c r="U27" s="53">
        <v>2</v>
      </c>
      <c r="V27" s="53">
        <v>2.5</v>
      </c>
      <c r="W27" s="54">
        <v>1.5</v>
      </c>
      <c r="X27" s="26"/>
      <c r="Y27" s="26"/>
      <c r="Z27" s="26"/>
      <c r="AE27" s="26"/>
      <c r="AF27" s="26"/>
    </row>
    <row r="28" spans="1:32" ht="16.8">
      <c r="A28" s="82" t="s">
        <v>5964</v>
      </c>
      <c r="B28" s="78">
        <f>AverageDPO</f>
        <v>63.547197379818492</v>
      </c>
      <c r="C28" s="79">
        <f t="shared" si="12"/>
        <v>63.547197379818492</v>
      </c>
      <c r="D28" s="79">
        <f t="shared" si="16"/>
        <v>63.547197379818492</v>
      </c>
      <c r="E28" s="79">
        <f t="shared" si="16"/>
        <v>63.547197379818492</v>
      </c>
      <c r="F28" s="86">
        <f t="shared" si="16"/>
        <v>63.547197379818492</v>
      </c>
      <c r="G28" s="26"/>
      <c r="H28" s="26"/>
      <c r="S28" s="26"/>
      <c r="T28" s="55" t="s">
        <v>6032</v>
      </c>
      <c r="U28" s="56">
        <v>1</v>
      </c>
      <c r="V28" s="56">
        <v>1.1000000000000001</v>
      </c>
      <c r="W28" s="57">
        <v>0.9</v>
      </c>
      <c r="X28" s="26"/>
      <c r="Y28" s="26"/>
      <c r="Z28" s="26"/>
      <c r="AE28" s="26"/>
      <c r="AF28" s="26"/>
    </row>
    <row r="29" spans="1:32" ht="16.8">
      <c r="A29" s="80" t="s">
        <v>5959</v>
      </c>
      <c r="B29" s="78">
        <f>ScenarioDPO</f>
        <v>63.547197379818492</v>
      </c>
      <c r="C29" s="79">
        <f t="shared" si="12"/>
        <v>63.547197379818492</v>
      </c>
      <c r="D29" s="79">
        <f t="shared" si="16"/>
        <v>63.547197379818492</v>
      </c>
      <c r="E29" s="79">
        <f t="shared" si="16"/>
        <v>63.547197379818492</v>
      </c>
      <c r="F29" s="86">
        <f t="shared" si="16"/>
        <v>63.547197379818492</v>
      </c>
      <c r="G29" s="26"/>
      <c r="H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ht="16.8">
      <c r="A30" s="82" t="s">
        <v>5938</v>
      </c>
      <c r="B30" s="78">
        <f>AverageDII</f>
        <v>61.020187465978104</v>
      </c>
      <c r="C30" s="79">
        <f t="shared" si="12"/>
        <v>61.020187465978104</v>
      </c>
      <c r="D30" s="79">
        <f t="shared" si="16"/>
        <v>61.020187465978104</v>
      </c>
      <c r="E30" s="79">
        <f t="shared" si="16"/>
        <v>61.020187465978104</v>
      </c>
      <c r="F30" s="86">
        <f t="shared" si="16"/>
        <v>61.020187465978104</v>
      </c>
      <c r="G30" s="26"/>
      <c r="H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</row>
    <row r="31" spans="1:32" ht="16.8">
      <c r="A31" s="80" t="s">
        <v>5960</v>
      </c>
      <c r="B31" s="78">
        <f>ScenarioDII</f>
        <v>61.020187465978104</v>
      </c>
      <c r="C31" s="79">
        <f t="shared" si="12"/>
        <v>61.020187465978104</v>
      </c>
      <c r="D31" s="79">
        <f t="shared" si="16"/>
        <v>61.020187465978104</v>
      </c>
      <c r="E31" s="79">
        <f t="shared" si="16"/>
        <v>61.020187465978104</v>
      </c>
      <c r="F31" s="86">
        <f t="shared" si="16"/>
        <v>61.020187465978104</v>
      </c>
      <c r="G31" s="26"/>
      <c r="H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</row>
    <row r="32" spans="1:32" ht="16.8">
      <c r="A32" s="82" t="s">
        <v>5945</v>
      </c>
      <c r="B32" s="77">
        <f>AverageOCA</f>
        <v>2.0014896444732013E-3</v>
      </c>
      <c r="C32" s="77">
        <f t="shared" si="12"/>
        <v>2.0014896444732013E-3</v>
      </c>
      <c r="D32" s="77">
        <f t="shared" si="16"/>
        <v>2.0014896444732013E-3</v>
      </c>
      <c r="E32" s="77">
        <f t="shared" si="16"/>
        <v>2.0014896444732013E-3</v>
      </c>
      <c r="F32" s="84">
        <f t="shared" si="16"/>
        <v>2.0014896444732013E-3</v>
      </c>
      <c r="G32" s="26"/>
      <c r="H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ht="16.8">
      <c r="A33" s="80" t="s">
        <v>5961</v>
      </c>
      <c r="B33" s="77">
        <f>ScenarioOCA</f>
        <v>2.0014896444732013E-3</v>
      </c>
      <c r="C33" s="77">
        <f t="shared" si="12"/>
        <v>2.0014896444732013E-3</v>
      </c>
      <c r="D33" s="77">
        <f t="shared" si="16"/>
        <v>2.0014896444732013E-3</v>
      </c>
      <c r="E33" s="77">
        <f t="shared" si="16"/>
        <v>2.0014896444732013E-3</v>
      </c>
      <c r="F33" s="84">
        <f t="shared" si="16"/>
        <v>2.0014896444732013E-3</v>
      </c>
      <c r="G33" s="26"/>
      <c r="H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</row>
    <row r="34" spans="1:32" ht="16.8">
      <c r="A34" s="82" t="s">
        <v>5948</v>
      </c>
      <c r="B34" s="77">
        <f>AverageACL</f>
        <v>7.7551456593680373E-2</v>
      </c>
      <c r="C34" s="77">
        <f t="shared" si="12"/>
        <v>7.7551456593680373E-2</v>
      </c>
      <c r="D34" s="77">
        <f t="shared" si="16"/>
        <v>7.7551456593680373E-2</v>
      </c>
      <c r="E34" s="77">
        <f t="shared" si="16"/>
        <v>7.7551456593680373E-2</v>
      </c>
      <c r="F34" s="84">
        <f t="shared" si="16"/>
        <v>7.7551456593680373E-2</v>
      </c>
      <c r="G34" s="26"/>
      <c r="H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</row>
    <row r="35" spans="1:32" ht="16.8">
      <c r="A35" s="82" t="s">
        <v>5965</v>
      </c>
      <c r="B35" s="77">
        <f>ScenarioACL</f>
        <v>7.7551456593680373E-2</v>
      </c>
      <c r="C35" s="77">
        <f t="shared" si="12"/>
        <v>7.7551456593680373E-2</v>
      </c>
      <c r="D35" s="77">
        <f t="shared" si="16"/>
        <v>7.7551456593680373E-2</v>
      </c>
      <c r="E35" s="77">
        <f t="shared" si="16"/>
        <v>7.7551456593680373E-2</v>
      </c>
      <c r="F35" s="84">
        <f t="shared" si="16"/>
        <v>7.7551456593680373E-2</v>
      </c>
      <c r="G35" s="26"/>
      <c r="H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ht="16.8">
      <c r="A36" s="80" t="s">
        <v>5947</v>
      </c>
      <c r="B36" s="77">
        <f>AverageOL</f>
        <v>1.2029533481360885E-2</v>
      </c>
      <c r="C36" s="77">
        <f t="shared" si="12"/>
        <v>1.2029533481360885E-2</v>
      </c>
      <c r="D36" s="77">
        <f t="shared" si="16"/>
        <v>1.2029533481360885E-2</v>
      </c>
      <c r="E36" s="77">
        <f t="shared" si="16"/>
        <v>1.2029533481360885E-2</v>
      </c>
      <c r="F36" s="84">
        <f t="shared" si="16"/>
        <v>1.2029533481360885E-2</v>
      </c>
      <c r="G36" s="26"/>
      <c r="H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</row>
    <row r="37" spans="1:32" ht="16.8">
      <c r="A37" s="82" t="s">
        <v>5963</v>
      </c>
      <c r="B37" s="77">
        <f>ScenarioOL</f>
        <v>1.2029533481360885E-2</v>
      </c>
      <c r="C37" s="77">
        <f t="shared" si="12"/>
        <v>1.2029533481360885E-2</v>
      </c>
      <c r="D37" s="77">
        <f t="shared" si="16"/>
        <v>1.2029533481360885E-2</v>
      </c>
      <c r="E37" s="77">
        <f t="shared" si="16"/>
        <v>1.2029533481360885E-2</v>
      </c>
      <c r="F37" s="84">
        <f t="shared" si="16"/>
        <v>1.2029533481360885E-2</v>
      </c>
      <c r="G37" s="26"/>
      <c r="H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</row>
    <row r="38" spans="1:32" ht="16.8">
      <c r="A38" s="82" t="s">
        <v>5967</v>
      </c>
      <c r="B38" s="75">
        <f>Goodwill</f>
        <v>5.9737751590535002E-3</v>
      </c>
      <c r="C38" s="75">
        <f>Goodwill</f>
        <v>5.9737751590535002E-3</v>
      </c>
      <c r="D38" s="75">
        <f>Goodwill</f>
        <v>5.9737751590535002E-3</v>
      </c>
      <c r="E38" s="75">
        <f>Goodwill</f>
        <v>5.9737751590535002E-3</v>
      </c>
      <c r="F38" s="83">
        <f>Goodwill</f>
        <v>5.9737751590535002E-3</v>
      </c>
      <c r="G38" s="26"/>
      <c r="H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ht="16.8">
      <c r="A39" s="82" t="s">
        <v>5981</v>
      </c>
      <c r="B39" s="77">
        <f>AverageSBC</f>
        <v>2.3391149588724066E-3</v>
      </c>
      <c r="C39" s="75">
        <f t="shared" ref="C39:C50" si="17">B39</f>
        <v>2.3391149588724066E-3</v>
      </c>
      <c r="D39" s="75">
        <f t="shared" ref="D39:F50" si="18">C39</f>
        <v>2.3391149588724066E-3</v>
      </c>
      <c r="E39" s="75">
        <f t="shared" si="18"/>
        <v>2.3391149588724066E-3</v>
      </c>
      <c r="F39" s="83">
        <f t="shared" si="18"/>
        <v>2.3391149588724066E-3</v>
      </c>
      <c r="G39" s="26"/>
      <c r="H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</row>
    <row r="40" spans="1:32" ht="16.8">
      <c r="A40" s="82" t="s">
        <v>5983</v>
      </c>
      <c r="B40" s="77">
        <f>ScenarioSBC</f>
        <v>2.3391149588724066E-3</v>
      </c>
      <c r="C40" s="75">
        <f t="shared" si="17"/>
        <v>2.3391149588724066E-3</v>
      </c>
      <c r="D40" s="75">
        <f t="shared" si="18"/>
        <v>2.3391149588724066E-3</v>
      </c>
      <c r="E40" s="75">
        <f t="shared" si="18"/>
        <v>2.3391149588724066E-3</v>
      </c>
      <c r="F40" s="83">
        <f t="shared" si="18"/>
        <v>2.3391149588724066E-3</v>
      </c>
      <c r="G40" s="26"/>
      <c r="H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</row>
    <row r="41" spans="1:32" ht="16.8">
      <c r="A41" s="82" t="s">
        <v>5991</v>
      </c>
      <c r="B41" s="75">
        <f>AverageTD</f>
        <v>0.11478532526925292</v>
      </c>
      <c r="C41" s="75">
        <f t="shared" si="17"/>
        <v>0.11478532526925292</v>
      </c>
      <c r="D41" s="75">
        <f t="shared" si="18"/>
        <v>0.11478532526925292</v>
      </c>
      <c r="E41" s="75">
        <f t="shared" si="18"/>
        <v>0.11478532526925292</v>
      </c>
      <c r="F41" s="83">
        <f t="shared" si="18"/>
        <v>0.11478532526925292</v>
      </c>
      <c r="G41" s="26"/>
      <c r="H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ht="16.8">
      <c r="A42" s="82" t="s">
        <v>5992</v>
      </c>
      <c r="B42" s="75">
        <f>ScenarioTD</f>
        <v>0.11478532526925292</v>
      </c>
      <c r="C42" s="75">
        <f t="shared" si="17"/>
        <v>0.11478532526925292</v>
      </c>
      <c r="D42" s="75">
        <f t="shared" si="18"/>
        <v>0.11478532526925292</v>
      </c>
      <c r="E42" s="75">
        <f t="shared" si="18"/>
        <v>0.11478532526925292</v>
      </c>
      <c r="F42" s="83">
        <f t="shared" si="18"/>
        <v>0.11478532526925292</v>
      </c>
      <c r="G42" s="26"/>
      <c r="H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</row>
    <row r="43" spans="1:32" ht="16.8">
      <c r="A43" s="82" t="s">
        <v>5993</v>
      </c>
      <c r="B43" s="75">
        <f>AverageSalePPE</f>
        <v>3.7742872951336097E-3</v>
      </c>
      <c r="C43" s="75">
        <f t="shared" si="17"/>
        <v>3.7742872951336097E-3</v>
      </c>
      <c r="D43" s="75">
        <f t="shared" si="18"/>
        <v>3.7742872951336097E-3</v>
      </c>
      <c r="E43" s="75">
        <f t="shared" si="18"/>
        <v>3.7742872951336097E-3</v>
      </c>
      <c r="F43" s="83">
        <f t="shared" si="18"/>
        <v>3.7742872951336097E-3</v>
      </c>
      <c r="G43" s="26"/>
      <c r="H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</row>
    <row r="44" spans="1:32" ht="16.8">
      <c r="A44" s="82" t="s">
        <v>5994</v>
      </c>
      <c r="B44" s="75">
        <f>ScenarioSalePPE</f>
        <v>3.7742872951336097E-3</v>
      </c>
      <c r="C44" s="75">
        <f t="shared" si="17"/>
        <v>3.7742872951336097E-3</v>
      </c>
      <c r="D44" s="75">
        <f t="shared" si="18"/>
        <v>3.7742872951336097E-3</v>
      </c>
      <c r="E44" s="75">
        <f t="shared" si="18"/>
        <v>3.7742872951336097E-3</v>
      </c>
      <c r="F44" s="83">
        <f t="shared" si="18"/>
        <v>3.7742872951336097E-3</v>
      </c>
      <c r="G44" s="26"/>
      <c r="H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ht="16.8">
      <c r="A45" s="82" t="s">
        <v>5995</v>
      </c>
      <c r="B45" s="75">
        <f>AverageDIVP</f>
        <v>-0.46734988000434274</v>
      </c>
      <c r="C45" s="75">
        <f t="shared" si="17"/>
        <v>-0.46734988000434274</v>
      </c>
      <c r="D45" s="75">
        <f t="shared" si="18"/>
        <v>-0.46734988000434274</v>
      </c>
      <c r="E45" s="75">
        <f t="shared" si="18"/>
        <v>-0.46734988000434274</v>
      </c>
      <c r="F45" s="83">
        <f t="shared" si="18"/>
        <v>-0.46734988000434274</v>
      </c>
      <c r="G45" s="26"/>
      <c r="H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</row>
    <row r="46" spans="1:32" ht="16.8">
      <c r="A46" s="82" t="s">
        <v>5996</v>
      </c>
      <c r="B46" s="75">
        <f>ScenarioDIVP</f>
        <v>-0.46734988000434274</v>
      </c>
      <c r="C46" s="75">
        <f t="shared" si="17"/>
        <v>-0.46734988000434274</v>
      </c>
      <c r="D46" s="75">
        <f t="shared" si="18"/>
        <v>-0.46734988000434274</v>
      </c>
      <c r="E46" s="75">
        <f t="shared" si="18"/>
        <v>-0.46734988000434274</v>
      </c>
      <c r="F46" s="83">
        <f t="shared" si="18"/>
        <v>-0.46734988000434274</v>
      </c>
      <c r="G46" s="26"/>
      <c r="H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</row>
    <row r="47" spans="1:32" ht="16.8">
      <c r="A47" s="82" t="s">
        <v>5997</v>
      </c>
      <c r="B47" s="75">
        <f>AverageCLO</f>
        <v>3.2999999999999995E-2</v>
      </c>
      <c r="C47" s="75">
        <f t="shared" si="17"/>
        <v>3.2999999999999995E-2</v>
      </c>
      <c r="D47" s="75">
        <f t="shared" si="18"/>
        <v>3.2999999999999995E-2</v>
      </c>
      <c r="E47" s="75">
        <f t="shared" si="18"/>
        <v>3.2999999999999995E-2</v>
      </c>
      <c r="F47" s="83">
        <f t="shared" si="18"/>
        <v>3.2999999999999995E-2</v>
      </c>
      <c r="G47" s="26"/>
      <c r="H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ht="16.8">
      <c r="A48" s="82" t="s">
        <v>5998</v>
      </c>
      <c r="B48" s="75">
        <f>ScenarioCLO</f>
        <v>3.2999999999999995E-2</v>
      </c>
      <c r="C48" s="75">
        <f t="shared" si="17"/>
        <v>3.2999999999999995E-2</v>
      </c>
      <c r="D48" s="75">
        <f t="shared" si="18"/>
        <v>3.2999999999999995E-2</v>
      </c>
      <c r="E48" s="75">
        <f t="shared" si="18"/>
        <v>3.2999999999999995E-2</v>
      </c>
      <c r="F48" s="83">
        <f t="shared" si="18"/>
        <v>3.2999999999999995E-2</v>
      </c>
      <c r="G48" s="26"/>
      <c r="H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</row>
    <row r="49" spans="1:32" ht="16.8">
      <c r="A49" s="82" t="s">
        <v>5999</v>
      </c>
      <c r="B49" s="75">
        <f>AverageOFIN</f>
        <v>-1.3364390009460471E-3</v>
      </c>
      <c r="C49" s="75">
        <f t="shared" si="17"/>
        <v>-1.3364390009460471E-3</v>
      </c>
      <c r="D49" s="75">
        <f t="shared" si="18"/>
        <v>-1.3364390009460471E-3</v>
      </c>
      <c r="E49" s="75">
        <f t="shared" si="18"/>
        <v>-1.3364390009460471E-3</v>
      </c>
      <c r="F49" s="83">
        <f t="shared" si="18"/>
        <v>-1.3364390009460471E-3</v>
      </c>
      <c r="G49" s="26"/>
      <c r="H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</row>
    <row r="50" spans="1:32" ht="16.8">
      <c r="A50" s="82" t="s">
        <v>6000</v>
      </c>
      <c r="B50" s="75">
        <f>ScenarioCLO</f>
        <v>3.2999999999999995E-2</v>
      </c>
      <c r="C50" s="75">
        <f t="shared" si="17"/>
        <v>3.2999999999999995E-2</v>
      </c>
      <c r="D50" s="75">
        <f t="shared" si="18"/>
        <v>3.2999999999999995E-2</v>
      </c>
      <c r="E50" s="75">
        <f t="shared" si="18"/>
        <v>3.2999999999999995E-2</v>
      </c>
      <c r="F50" s="83">
        <f t="shared" si="18"/>
        <v>3.2999999999999995E-2</v>
      </c>
      <c r="G50" s="26"/>
      <c r="H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ht="16.8">
      <c r="A51" s="82" t="s">
        <v>6005</v>
      </c>
      <c r="B51" s="77">
        <f>averagencdtl</f>
        <v>6.1461917511330136E-2</v>
      </c>
      <c r="C51" s="77">
        <f>averagencdtl</f>
        <v>6.1461917511330136E-2</v>
      </c>
      <c r="D51" s="77">
        <f>averagencdtl</f>
        <v>6.1461917511330136E-2</v>
      </c>
      <c r="E51" s="77">
        <f>averagencdtl</f>
        <v>6.1461917511330136E-2</v>
      </c>
      <c r="F51" s="84">
        <f>averagencdtl</f>
        <v>6.1461917511330136E-2</v>
      </c>
      <c r="G51" s="26"/>
      <c r="H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</row>
    <row r="52" spans="1:32" ht="16.8">
      <c r="A52" s="82" t="s">
        <v>6008</v>
      </c>
      <c r="B52" s="77">
        <f>AverageAPIC</f>
        <v>2.9011704809680568E-2</v>
      </c>
      <c r="C52" s="77">
        <f>B52</f>
        <v>2.9011704809680568E-2</v>
      </c>
      <c r="D52" s="77">
        <f t="shared" ref="D52:F53" si="19">C52</f>
        <v>2.9011704809680568E-2</v>
      </c>
      <c r="E52" s="77">
        <f t="shared" si="19"/>
        <v>2.9011704809680568E-2</v>
      </c>
      <c r="F52" s="84">
        <f t="shared" si="19"/>
        <v>2.9011704809680568E-2</v>
      </c>
      <c r="G52" s="26"/>
      <c r="H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</row>
    <row r="53" spans="1:32" ht="17.399999999999999" thickBot="1">
      <c r="A53" s="87" t="s">
        <v>6015</v>
      </c>
      <c r="B53" s="88">
        <f>AverageDilutedShares</f>
        <v>-2.2174937321939609E-2</v>
      </c>
      <c r="C53" s="88">
        <f>B53</f>
        <v>-2.2174937321939609E-2</v>
      </c>
      <c r="D53" s="88">
        <f t="shared" si="19"/>
        <v>-2.2174937321939609E-2</v>
      </c>
      <c r="E53" s="88">
        <f t="shared" si="19"/>
        <v>-2.2174937321939609E-2</v>
      </c>
      <c r="F53" s="89">
        <f t="shared" si="19"/>
        <v>-2.2174937321939609E-2</v>
      </c>
      <c r="G53" s="26"/>
      <c r="H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ht="16.8">
      <c r="A54" s="26"/>
      <c r="B54" s="26"/>
      <c r="C54" s="26"/>
      <c r="D54" s="26"/>
      <c r="E54" s="26"/>
      <c r="F54" s="26"/>
      <c r="G54" s="26"/>
      <c r="H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</row>
    <row r="55" spans="1:32" ht="16.8">
      <c r="A55" s="26"/>
      <c r="B55" s="26"/>
      <c r="C55" s="26"/>
      <c r="D55" s="26"/>
      <c r="E55" s="26"/>
      <c r="F55" s="26"/>
      <c r="G55" s="26"/>
      <c r="H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</row>
    <row r="56" spans="1:32" ht="16.8">
      <c r="A56" s="26"/>
      <c r="B56" s="26"/>
      <c r="C56" s="26"/>
      <c r="D56" s="26"/>
      <c r="E56" s="26"/>
      <c r="F56" s="26"/>
      <c r="G56" s="26"/>
      <c r="H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ht="16.8">
      <c r="A57" s="26"/>
      <c r="B57" s="26"/>
      <c r="C57" s="26"/>
      <c r="D57" s="26"/>
      <c r="E57" s="26"/>
      <c r="F57" s="26"/>
      <c r="G57" s="26"/>
      <c r="H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</row>
    <row r="58" spans="1:32" ht="16.8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</row>
    <row r="59" spans="1:32" ht="16.8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ht="16.8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</row>
    <row r="61" spans="1:32" ht="16.8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</row>
    <row r="62" spans="1:32" ht="16.8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ht="16.8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</row>
    <row r="64" spans="1:32" ht="16.8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</row>
    <row r="65" spans="1:32" ht="16.8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ht="16.8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</row>
    <row r="67" spans="1:32" ht="16.8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</row>
    <row r="68" spans="1:32" ht="16.8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ht="16.8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</row>
    <row r="70" spans="1:32" ht="16.8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</row>
    <row r="71" spans="1:32" ht="16.8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ht="16.8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</row>
    <row r="73" spans="1:32" ht="16.8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</row>
    <row r="74" spans="1:32" ht="16.8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ht="16.8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</row>
    <row r="76" spans="1:32" ht="16.8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16.8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ht="16.8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</row>
    <row r="79" spans="1:32" ht="16.8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</row>
    <row r="80" spans="1:32" ht="16.8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ht="16.8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ht="16.8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</row>
    <row r="83" spans="1:32" ht="16.8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ht="16.8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</row>
    <row r="85" spans="1:32" ht="16.8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</row>
    <row r="86" spans="1:32" ht="16.8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ht="16.8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</row>
    <row r="88" spans="1:32" ht="16.8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</row>
    <row r="89" spans="1:32" ht="16.8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ht="16.8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</row>
    <row r="91" spans="1:32" ht="16.8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ht="16.8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ht="16.8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</row>
    <row r="94" spans="1:32" ht="16.8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ht="16.8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ht="16.8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</row>
    <row r="97" spans="1:32" ht="16.8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</row>
    <row r="98" spans="1:32" ht="16.8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ht="16.8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ht="16.8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ht="16.8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ht="16.8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</row>
    <row r="103" spans="1:32" ht="16.8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ht="16.8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ht="16.8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</row>
    <row r="106" spans="1:32" ht="16.8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ht="16.8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</row>
    <row r="108" spans="1:32" ht="16.8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</row>
    <row r="109" spans="1:32" ht="16.8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ht="16.8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</row>
    <row r="111" spans="1:32" ht="16.8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</row>
    <row r="112" spans="1:32" ht="16.8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ht="16.8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</row>
    <row r="114" spans="1:32" ht="16.8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</row>
    <row r="115" spans="1:32" ht="16.8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ht="16.8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</row>
    <row r="117" spans="1:32" ht="16.8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</row>
    <row r="118" spans="1:32" ht="16.8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</row>
    <row r="119" spans="1:32" ht="16.8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</row>
    <row r="120" spans="1:32" ht="16.8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</row>
    <row r="121" spans="1:32" ht="16.8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ht="16.8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</row>
    <row r="123" spans="1:32" ht="16.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</row>
    <row r="124" spans="1:32" ht="16.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ht="16.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</row>
    <row r="126" spans="1:32" ht="16.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</row>
    <row r="127" spans="1:32" ht="16.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ht="16.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</row>
    <row r="129" spans="1:32" ht="16.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</row>
    <row r="130" spans="1:32" ht="16.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</row>
    <row r="131" spans="1:32" ht="16.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</row>
    <row r="132" spans="1:32" ht="16.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</row>
    <row r="133" spans="1:32" ht="16.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ht="16.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</row>
    <row r="135" spans="1:32" ht="16.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</row>
    <row r="136" spans="1:32" ht="16.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</row>
    <row r="137" spans="1:32" ht="16.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</row>
    <row r="138" spans="1:32" ht="16.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</row>
    <row r="139" spans="1:32" ht="16.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</row>
    <row r="140" spans="1:32" ht="16.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</row>
    <row r="141" spans="1:32" ht="16.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</row>
    <row r="142" spans="1:32" ht="16.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</row>
    <row r="143" spans="1:32" ht="16.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</row>
    <row r="144" spans="1:32" ht="16.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</row>
    <row r="145" spans="1:32" ht="16.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</row>
    <row r="146" spans="1:32" ht="16.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</row>
    <row r="147" spans="1:32" ht="16.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</row>
    <row r="148" spans="1:32" ht="16.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</row>
    <row r="149" spans="1:32" ht="16.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</row>
    <row r="150" spans="1:32" ht="16.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</row>
    <row r="151" spans="1:32" ht="16.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</row>
    <row r="152" spans="1:32" ht="16.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</row>
    <row r="153" spans="1:32" ht="16.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</row>
    <row r="154" spans="1:32" ht="16.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</row>
    <row r="155" spans="1:32" ht="16.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</row>
    <row r="156" spans="1:32" ht="16.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</row>
    <row r="157" spans="1:32" ht="16.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</row>
    <row r="158" spans="1:32" ht="16.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</row>
    <row r="159" spans="1:32" ht="16.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</row>
    <row r="160" spans="1:32" ht="16.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</row>
    <row r="161" spans="1:32" ht="16.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</row>
    <row r="162" spans="1:32" ht="16.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</row>
    <row r="163" spans="1:32" ht="16.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2" ht="16.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</row>
    <row r="165" spans="1:32" ht="16.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</row>
    <row r="166" spans="1:32" ht="16.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</row>
    <row r="167" spans="1:32" ht="16.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</row>
    <row r="168" spans="1:32" ht="16.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</row>
    <row r="169" spans="1:32" ht="16.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</row>
    <row r="170" spans="1:32" ht="16.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</row>
    <row r="171" spans="1:32" ht="16.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</row>
    <row r="172" spans="1:32" ht="16.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</row>
    <row r="173" spans="1:32" ht="16.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</row>
    <row r="174" spans="1:32" ht="16.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</row>
    <row r="175" spans="1:32" ht="16.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</row>
    <row r="176" spans="1:32" ht="16.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</row>
    <row r="177" spans="1:32" ht="16.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</row>
    <row r="178" spans="1:32" ht="16.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</row>
    <row r="179" spans="1:32" ht="16.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</row>
    <row r="180" spans="1:32" ht="16.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</row>
    <row r="181" spans="1:32" ht="16.8">
      <c r="A181" s="11"/>
      <c r="B181" s="11"/>
      <c r="C181" s="11"/>
      <c r="D181" s="11"/>
      <c r="E181" s="11"/>
      <c r="F181" s="11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</row>
    <row r="182" spans="1:3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1:3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1:3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1:3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1:3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</row>
    <row r="187" spans="1:32"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E187" s="11"/>
      <c r="AF187" s="11"/>
    </row>
  </sheetData>
  <mergeCells count="5">
    <mergeCell ref="A1:B1"/>
    <mergeCell ref="T1:W1"/>
    <mergeCell ref="I1:N1"/>
    <mergeCell ref="I14:J14"/>
    <mergeCell ref="A9:F9"/>
  </mergeCells>
  <dataValidations count="1">
    <dataValidation type="list" allowBlank="1" showInputMessage="1" showErrorMessage="1" sqref="B6:B8" xr:uid="{3907266B-C3C8-4D50-8415-7E4F6D877A4B}">
      <formula1>"Base,Bear,Bull"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BB5C-2A41-49A4-BD52-90197B91CCE8}">
  <dimension ref="A1:AO117"/>
  <sheetViews>
    <sheetView topLeftCell="A95" workbookViewId="0">
      <selection activeCell="B107" sqref="B107"/>
    </sheetView>
  </sheetViews>
  <sheetFormatPr defaultRowHeight="14.4"/>
  <cols>
    <col min="1" max="1" width="38.88671875" bestFit="1" customWidth="1"/>
    <col min="2" max="2" width="10.109375" bestFit="1" customWidth="1"/>
    <col min="3" max="5" width="8.6640625" bestFit="1" customWidth="1"/>
    <col min="8" max="8" width="28" bestFit="1" customWidth="1"/>
    <col min="9" max="10" width="7" bestFit="1" customWidth="1"/>
    <col min="11" max="12" width="8" bestFit="1" customWidth="1"/>
    <col min="15" max="15" width="35.21875" bestFit="1" customWidth="1"/>
  </cols>
  <sheetData>
    <row r="1" spans="1:41" ht="25.2" thickBot="1">
      <c r="A1" s="202" t="s">
        <v>6090</v>
      </c>
      <c r="B1" s="203"/>
      <c r="C1" s="203"/>
      <c r="D1" s="203"/>
      <c r="E1" s="204"/>
      <c r="F1" s="26"/>
      <c r="G1" s="26"/>
      <c r="H1" s="205" t="s">
        <v>6091</v>
      </c>
      <c r="I1" s="206"/>
      <c r="J1" s="206"/>
      <c r="K1" s="206"/>
      <c r="L1" s="207"/>
    </row>
    <row r="2" spans="1:41" ht="19.2">
      <c r="A2" s="66" t="s">
        <v>5864</v>
      </c>
      <c r="B2" s="107">
        <v>2022</v>
      </c>
      <c r="C2" s="107">
        <v>2023</v>
      </c>
      <c r="D2" s="107">
        <v>2024</v>
      </c>
      <c r="E2" s="67">
        <v>2025</v>
      </c>
      <c r="F2" s="26"/>
      <c r="G2" s="26"/>
      <c r="H2" s="66" t="s">
        <v>5864</v>
      </c>
      <c r="I2" s="107">
        <v>2022</v>
      </c>
      <c r="J2" s="107">
        <v>2023</v>
      </c>
      <c r="K2" s="107">
        <v>2024</v>
      </c>
      <c r="L2" s="67">
        <v>2025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 spans="1:41" ht="19.2">
      <c r="A3" s="61" t="s">
        <v>5866</v>
      </c>
      <c r="B3" s="27" cm="1">
        <f t="array" ref="B3">INDEX(
INDEX(income_statement[],,MATCH("Total Revenue",income_statement[#Headers],0)),
MATCH(B2,YEAR(INDEX(income_statement[],,MATCH("Fiscal Year",income_statement[#Headers],0))),0)
)/1000000000</f>
        <v>106.005</v>
      </c>
      <c r="C3" s="27" cm="1">
        <f t="array" ref="C3">INDEX(
INDEX(income_statement[],,MATCH("Total Revenue",income_statement[#Headers],0)),
MATCH(C2,YEAR(INDEX(income_statement[],,MATCH("Fiscal Year",income_statement[#Headers],0))),0)
)/1000000000</f>
        <v>109.12</v>
      </c>
      <c r="D3" s="27" cm="1">
        <f t="array" ref="D3">INDEX(
INDEX(income_statement[],,MATCH("Total Revenue",income_statement[#Headers],0)),
MATCH(D2,YEAR(INDEX(income_statement[],,MATCH("Fiscal Year",income_statement[#Headers],0))),0)
)/1000000000</f>
        <v>107.41200000000001</v>
      </c>
      <c r="E3" s="62" cm="1">
        <f t="array" ref="E3">INDEX(
INDEX(income_statement[],,MATCH("Total Revenue",income_statement[#Headers],0)),
MATCH(E2,YEAR(INDEX(income_statement[],,MATCH("Fiscal Year",income_statement[#Headers],0))),0)
)/1000000000</f>
        <v>106.566</v>
      </c>
      <c r="F3" s="26"/>
      <c r="G3" s="26"/>
      <c r="H3" s="105" t="s">
        <v>5913</v>
      </c>
      <c r="I3" s="27" cm="1">
        <f t="array" ref="I3">INDEX(
INDEX(cash_flow[],,MATCH("Issuance of Debt",cash_flow[#Headers],0)),
MATCH(I2,YEAR(INDEX(cash_flow[],,MATCH("Fiscal Year",cash_flow[#Headers],0))),0)
)/1000000000</f>
        <v>1.972</v>
      </c>
      <c r="J3" s="27" cm="1">
        <f t="array" ref="J3">INDEX(
INDEX(cash_flow[],,MATCH("Issuance of Debt",cash_flow[#Headers],0)),
MATCH(C2,YEAR(INDEX(cash_flow[],,MATCH("Fiscal Year",cash_flow[#Headers],0))),0)
)/1000000000</f>
        <v>2.625</v>
      </c>
      <c r="K3" s="27" cm="1">
        <f t="array" ref="K3">INDEX(
INDEX(cash_flow[],,MATCH("Issuance of Debt",cash_flow[#Headers],0)),
MATCH(D2,YEAR(INDEX(cash_flow[],,MATCH("Fiscal Year",cash_flow[#Headers],0))),0)
)/1000000000</f>
        <v>0</v>
      </c>
      <c r="L3" s="62" cm="1">
        <f t="array" ref="L3">INDEX(
INDEX(cash_flow[],,MATCH("Issuance of Debt",cash_flow[#Headers],0)),
MATCH(E2,YEAR(INDEX(cash_flow[],,MATCH("Fiscal Year",cash_flow[#Headers],0))),0)
)/1000000000</f>
        <v>0.74099999999999999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41" ht="19.2">
      <c r="A4" s="61" t="s">
        <v>5865</v>
      </c>
      <c r="B4" s="28"/>
      <c r="C4" s="29" cm="1">
        <f t="array" ref="C4">(INDEX(
INDEX(income_statement[],,MATCH("Total Revenue",income_statement[#Headers],0)),
MATCH(C2,YEAR(INDEX(income_statement[],,MATCH("Fiscal Year",income_statement[#Headers],0))),0)
)-INDEX(
INDEX(income_statement[],,MATCH("Total Revenue",income_statement[#Headers],0)),
MATCH(B2,YEAR(INDEX(income_statement[],,MATCH("Fiscal Year",income_statement[#Headers],0))),0)
))/INDEX(
INDEX(income_statement[],,MATCH("Total Revenue",income_statement[#Headers],0)),
MATCH(B2,YEAR(INDEX(income_statement[],,MATCH("Fiscal Year",income_statement[#Headers],0))),0)
)</f>
        <v>2.9385406348757134E-2</v>
      </c>
      <c r="D4" s="29" cm="1">
        <f t="array" ref="D4">(INDEX(
INDEX(income_statement[],,MATCH("Total Revenue",income_statement[#Headers],0)),
MATCH(D2,YEAR(INDEX(income_statement[],,MATCH("Fiscal Year",income_statement[#Headers],0))),0)
)-INDEX(
INDEX(income_statement[],,MATCH("Total Revenue",income_statement[#Headers],0)),
MATCH(C2,YEAR(INDEX(income_statement[],,MATCH("Fiscal Year",income_statement[#Headers],0))),0)
))/INDEX(
INDEX(income_statement[],,MATCH("Total Revenue",income_statement[#Headers],0)),
MATCH(C2,YEAR(INDEX(income_statement[],,MATCH("Fiscal Year",income_statement[#Headers],0))),0)
)</f>
        <v>-1.56524926686217E-2</v>
      </c>
      <c r="E4" s="63" cm="1">
        <f t="array" ref="E4">(INDEX(
INDEX(income_statement[],,MATCH("Total Revenue",income_statement[#Headers],0)),
MATCH(E2,YEAR(INDEX(income_statement[],,MATCH("Fiscal Year",income_statement[#Headers],0))),0)
)-INDEX(
INDEX(income_statement[],,MATCH("Total Revenue",income_statement[#Headers],0)),
MATCH(D2,YEAR(INDEX(income_statement[],,MATCH("Fiscal Year",income_statement[#Headers],0))),0)
))/INDEX(
INDEX(income_statement[],,MATCH("Total Revenue",income_statement[#Headers],0)),
MATCH(D2,YEAR(INDEX(income_statement[],,MATCH("Fiscal Year",income_statement[#Headers],0))),0)
)</f>
        <v>-7.8762149480504969E-3</v>
      </c>
      <c r="F4" s="26"/>
      <c r="G4" s="26"/>
      <c r="H4" s="105" t="s">
        <v>5914</v>
      </c>
      <c r="I4" s="27" cm="1">
        <f t="array" ref="I4">INDEX(
INDEX(cash_flow[],,MATCH("Repayment of Debt",cash_flow[#Headers],0)),
MATCH(I2,YEAR(INDEX(cash_flow[],,MATCH("Fiscal Year",cash_flow[#Headers],0))),0)
)/1000000000</f>
        <v>-1.147</v>
      </c>
      <c r="J4" s="27" cm="1">
        <f t="array" ref="J4">INDEX(
INDEX(cash_flow[],,MATCH("Repayment of Debt",cash_flow[#Headers],0)),
MATCH(J2,YEAR(INDEX(cash_flow[],,MATCH("Fiscal Year",cash_flow[#Headers],0))),0)
)/1000000000</f>
        <v>-0.16300000000000001</v>
      </c>
      <c r="K4" s="27" cm="1">
        <f t="array" ref="K4">INDEX(
INDEX(cash_flow[],,MATCH("Repayment of Debt",cash_flow[#Headers],0)),
MATCH(K2,YEAR(INDEX(cash_flow[],,MATCH("Fiscal Year",cash_flow[#Headers],0))),0)
)/1000000000</f>
        <v>-0.14699999999999999</v>
      </c>
      <c r="L4" s="62" cm="1">
        <f t="array" ref="L4">INDEX(
INDEX(cash_flow[],,MATCH("Repayment of Debt",cash_flow[#Headers],0)),
MATCH(L2,YEAR(INDEX(cash_flow[],,MATCH("Fiscal Year",cash_flow[#Headers],0))),0)
)/1000000000</f>
        <v>-1.139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41" ht="19.2">
      <c r="A5" s="61" t="s">
        <v>5951</v>
      </c>
      <c r="B5" s="28">
        <f>B3-B6</f>
        <v>74.962999999999994</v>
      </c>
      <c r="C5" s="28">
        <f t="shared" ref="C5:E5" si="0">C3-C6</f>
        <v>82.306000000000012</v>
      </c>
      <c r="D5" s="28">
        <f t="shared" si="0"/>
        <v>77.828000000000003</v>
      </c>
      <c r="E5" s="117">
        <f t="shared" si="0"/>
        <v>76.50200000000001</v>
      </c>
      <c r="F5" s="26"/>
      <c r="G5" s="26"/>
      <c r="H5" s="105" t="s">
        <v>5915</v>
      </c>
      <c r="I5" s="27" cm="1">
        <f t="array" ref="I5">INDEX(
INDEX(cash_flow[],,MATCH("Net Issuance Payments Of Debt",cash_flow[#Headers],0)),
MATCH(I2,YEAR(INDEX(cash_flow[],,MATCH("Fiscal Year",cash_flow[#Headers],0))),0)
)/1000000000</f>
        <v>0.82499999999999996</v>
      </c>
      <c r="J5" s="27" cm="1">
        <f t="array" ref="J5">INDEX(
INDEX(cash_flow[],,MATCH("Net Issuance Payments Of Debt",cash_flow[#Headers],0)),
MATCH(J2,YEAR(INDEX(cash_flow[],,MATCH("Fiscal Year",cash_flow[#Headers],0))),0)
)/1000000000</f>
        <v>2.4620000000000002</v>
      </c>
      <c r="K5" s="27" cm="1">
        <f t="array" ref="K5">INDEX(
INDEX(cash_flow[],,MATCH("Net Issuance Payments Of Debt",cash_flow[#Headers],0)),
MATCH(K2,YEAR(INDEX(cash_flow[],,MATCH("Fiscal Year",cash_flow[#Headers],0))),0)
)/1000000000</f>
        <v>-0.14699999999999999</v>
      </c>
      <c r="L5" s="62" cm="1">
        <f t="array" ref="L5">INDEX(
INDEX(cash_flow[],,MATCH("Net Issuance Payments Of Debt",cash_flow[#Headers],0)),
MATCH(L2,YEAR(INDEX(cash_flow[],,MATCH("Fiscal Year",cash_flow[#Headers],0))),0)
)/1000000000</f>
        <v>-0.39800000000000002</v>
      </c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41" ht="19.2">
      <c r="A6" s="61" t="s">
        <v>5880</v>
      </c>
      <c r="B6" s="30" cm="1">
        <f t="array" ref="B6">INDEX(
INDEX(income_statement[],,MATCH("Gross Profit",income_statement[#Headers],0)),
MATCH(B2,YEAR(INDEX(income_statement[],,MATCH("Fiscal Year",income_statement[#Headers],0))),0)
)/1000000000</f>
        <v>31.042000000000002</v>
      </c>
      <c r="C6" s="30" cm="1">
        <f t="array" ref="C6">INDEX(
INDEX(income_statement[],,MATCH("Gross Profit",income_statement[#Headers],0)),
MATCH(C2,YEAR(INDEX(income_statement[],,MATCH("Fiscal Year",income_statement[#Headers],0))),0)
)/1000000000</f>
        <v>26.814</v>
      </c>
      <c r="D6" s="30" cm="1">
        <f t="array" ref="D6">INDEX(
INDEX(income_statement[],,MATCH("Gross Profit",income_statement[#Headers],0)),
MATCH(D2,YEAR(INDEX(income_statement[],,MATCH("Fiscal Year",income_statement[#Headers],0))),0)
)/1000000000</f>
        <v>29.584</v>
      </c>
      <c r="E6" s="118" cm="1">
        <f t="array" ref="E6">INDEX(
INDEX(income_statement[],,MATCH("Gross Profit",income_statement[#Headers],0)),
MATCH(E2,YEAR(INDEX(income_statement[],,MATCH("Fiscal Year",income_statement[#Headers],0))),0)
)/1000000000</f>
        <v>30.064</v>
      </c>
      <c r="F6" s="26"/>
      <c r="G6" s="26"/>
      <c r="H6" s="127" t="s">
        <v>5916</v>
      </c>
      <c r="I6" s="31" cm="1">
        <f t="array" ref="I6">INDEX(
INDEX(cash_flow[],,MATCH("Long Term Debt Issuance",cash_flow[#Headers],0)),
MATCH(I2,YEAR(INDEX(cash_flow[],,MATCH("Fiscal Year",cash_flow[#Headers],0))),0)
)/1000000000</f>
        <v>1.972</v>
      </c>
      <c r="J6" s="31" cm="1">
        <f t="array" ref="J6">INDEX(
INDEX(cash_flow[],,MATCH("Long Term Debt Issuance",cash_flow[#Headers],0)),
MATCH(J2,YEAR(INDEX(cash_flow[],,MATCH("Fiscal Year",cash_flow[#Headers],0))),0)
)/1000000000</f>
        <v>2.625</v>
      </c>
      <c r="K6" s="31" cm="1">
        <f t="array" ref="K6">INDEX(
INDEX(cash_flow[],,MATCH("Long Term Debt Issuance",cash_flow[#Headers],0)),
MATCH(K2,YEAR(INDEX(cash_flow[],,MATCH("Fiscal Year",cash_flow[#Headers],0))),0)
)/1000000000</f>
        <v>0</v>
      </c>
      <c r="L6" s="128" cm="1">
        <f t="array" ref="L6">INDEX(
INDEX(cash_flow[],,MATCH("Long Term Debt Issuance",cash_flow[#Headers],0)),
MATCH(L2,YEAR(INDEX(cash_flow[],,MATCH("Fiscal Year",cash_flow[#Headers],0))),0)
)/1000000000</f>
        <v>0.74099999999999999</v>
      </c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41" ht="19.2">
      <c r="A7" s="61" t="s">
        <v>5869</v>
      </c>
      <c r="B7" s="115" cm="1">
        <f t="array" ref="B7">INDEX(
INDEX(income_statement[],,MATCH("Gross Profit",income_statement[#Headers],0)),
MATCH(B2,YEAR(INDEX(income_statement[],,MATCH("Fiscal Year",income_statement[#Headers],0))),0)
)/
INDEX(
INDEX(income_statement[],,MATCH("Total Revenue",income_statement[#Headers],0)),
MATCH(B2,YEAR(INDEX(income_statement[],,MATCH("Fiscal Year",income_statement[#Headers],0))),0)
)</f>
        <v>0.29283524362058394</v>
      </c>
      <c r="C7" s="115" cm="1">
        <f t="array" ref="C7">INDEX(
INDEX(income_statement[],,MATCH("Gross Profit",income_statement[#Headers],0)),
MATCH(C2,YEAR(INDEX(income_statement[],,MATCH("Fiscal Year",income_statement[#Headers],0))),0)
)/
INDEX(
INDEX(income_statement[],,MATCH("Total Revenue",income_statement[#Headers],0)),
MATCH(C2,YEAR(INDEX(income_statement[],,MATCH("Fiscal Year",income_statement[#Headers],0))),0)
)</f>
        <v>0.24572947214076246</v>
      </c>
      <c r="D7" s="115" cm="1">
        <f t="array" ref="D7">INDEX(
INDEX(income_statement[],,MATCH("Gross Profit",income_statement[#Headers],0)),
MATCH(D2,YEAR(INDEX(income_statement[],,MATCH("Fiscal Year",income_statement[#Headers],0))),0)
)/
INDEX(
INDEX(income_statement[],,MATCH("Total Revenue",income_statement[#Headers],0)),
MATCH(D2,YEAR(INDEX(income_statement[],,MATCH("Fiscal Year",income_statement[#Headers],0))),0)
)</f>
        <v>0.2754254645663427</v>
      </c>
      <c r="E7" s="119" cm="1">
        <f t="array" ref="E7">INDEX(
INDEX(income_statement[],,MATCH("Gross Profit",income_statement[#Headers],0)),
MATCH(E2,YEAR(INDEX(income_statement[],,MATCH("Fiscal Year",income_statement[#Headers],0))),0)
)/
INDEX(
INDEX(income_statement[],,MATCH("Total Revenue",income_statement[#Headers],0)),
MATCH(E2,YEAR(INDEX(income_statement[],,MATCH("Fiscal Year",income_statement[#Headers],0))),0)
)</f>
        <v>0.28211624720830286</v>
      </c>
      <c r="F7" s="32"/>
      <c r="G7" s="32"/>
      <c r="H7" s="127" t="s">
        <v>2669</v>
      </c>
      <c r="I7" s="31" cm="1">
        <f t="array" ref="I7">INDEX(
INDEX(balance_sheet[],,MATCH("Capital Lease Obligations",balance_sheet[#Headers],0)),
MATCH(I2,YEAR(INDEX(balance_sheet[],,MATCH("Fiscal Year",balance_sheet[#Headers],0))),0)
)/1000000000</f>
        <v>2.7469999999999999</v>
      </c>
      <c r="J7" s="31" cm="1">
        <f t="array" ref="J7">INDEX(
INDEX(balance_sheet[],,MATCH("Capital Lease Obligations",balance_sheet[#Headers],0)),
MATCH(J2,YEAR(INDEX(balance_sheet[],,MATCH("Fiscal Year",balance_sheet[#Headers],0))),0)
)/1000000000</f>
        <v>2.9340000000000002</v>
      </c>
      <c r="K7" s="31" cm="1">
        <f t="array" ref="K7">INDEX(
INDEX(balance_sheet[],,MATCH("Capital Lease Obligations",balance_sheet[#Headers],0)),
MATCH(K2,YEAR(INDEX(balance_sheet[],,MATCH("Fiscal Year",balance_sheet[#Headers],0))),0)
)/1000000000</f>
        <v>3.6080000000000001</v>
      </c>
      <c r="L7" s="128" cm="1">
        <f t="array" ref="L7">INDEX(
INDEX(balance_sheet[],,MATCH("Capital Lease Obligations",balance_sheet[#Headers],0)),
MATCH(L2,YEAR(INDEX(balance_sheet[],,MATCH("Fiscal Year",balance_sheet[#Headers],0))),0)
)/1000000000</f>
        <v>3.9350000000000001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3"/>
    </row>
    <row r="8" spans="1:41" ht="19.2">
      <c r="A8" s="61" t="s">
        <v>5881</v>
      </c>
      <c r="B8" s="116" cm="1">
        <f t="array" ref="B8">INDEX(
INDEX(income_statement[],,MATCH("Selling General and Administration",income_statement[#Headers],0)),
MATCH(B2,YEAR(INDEX(income_statement[],,MATCH("Fiscal Year",income_statement[#Headers],0))),0)
)/1000000000</f>
        <v>19.751999999999999</v>
      </c>
      <c r="C8" s="116" cm="1">
        <f t="array" ref="C8">INDEX(
INDEX(income_statement[],,MATCH("Selling General and Administration",income_statement[#Headers],0)),
MATCH(C2,YEAR(INDEX(income_statement[],,MATCH("Fiscal Year",income_statement[#Headers],0))),0)
)/1000000000</f>
        <v>20.581</v>
      </c>
      <c r="D8" s="116" cm="1">
        <f t="array" ref="D8">INDEX(
INDEX(income_statement[],,MATCH("Selling General and Administration",income_statement[#Headers],0)),
MATCH(D2,YEAR(INDEX(income_statement[],,MATCH("Fiscal Year",income_statement[#Headers],0))),0)
)/1000000000</f>
        <v>21.462</v>
      </c>
      <c r="E8" s="120" cm="1">
        <f t="array" ref="E8">INDEX(
INDEX(income_statement[],,MATCH("Selling General and Administration",income_statement[#Headers],0)),
MATCH(E2,YEAR(INDEX(income_statement[],,MATCH("Fiscal Year",income_statement[#Headers],0))),0)
)/1000000000</f>
        <v>21.969000000000001</v>
      </c>
      <c r="F8" s="33"/>
      <c r="G8" s="33"/>
      <c r="H8" s="105" t="s">
        <v>5917</v>
      </c>
      <c r="I8" s="27" cm="1">
        <f t="array" ref="I8">INDEX(
INDEX(balance_sheet[],,MATCH("Interest Payable",balance_sheet[#Headers],0)),
MATCH(I2,YEAR(INDEX(balance_sheet[],,MATCH("Fiscal Year",balance_sheet[#Headers],0))),0)
)/1000000000</f>
        <v>7.6999999999999999E-2</v>
      </c>
      <c r="J8" s="27" cm="1">
        <f t="array" ref="J8">INDEX(
INDEX(balance_sheet[],,MATCH("Interest Payable",balance_sheet[#Headers],0)),
MATCH(J2,YEAR(INDEX(balance_sheet[],,MATCH("Fiscal Year",balance_sheet[#Headers],0))),0)
)/1000000000</f>
        <v>9.4E-2</v>
      </c>
      <c r="K8" s="27" cm="1">
        <f t="array" ref="K8">INDEX(
INDEX(balance_sheet[],,MATCH("Interest Payable",balance_sheet[#Headers],0)),
MATCH(K2,YEAR(INDEX(balance_sheet[],,MATCH("Fiscal Year",balance_sheet[#Headers],0))),0)
)/1000000000</f>
        <v>0.122</v>
      </c>
      <c r="L8" s="62" cm="1">
        <f t="array" ref="L8">INDEX(
INDEX(balance_sheet[],,MATCH("Interest Payable",balance_sheet[#Headers],0)),
MATCH(L2,YEAR(INDEX(balance_sheet[],,MATCH("Fiscal Year",balance_sheet[#Headers],0))),0)
)/1000000000</f>
        <v>0.126</v>
      </c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spans="1:41" ht="19.2">
      <c r="A9" s="61" t="s">
        <v>5870</v>
      </c>
      <c r="B9" s="34" cm="1">
        <f t="array" ref="B9">INDEX(
INDEX(income_statement[],,MATCH("Selling General and Administration",income_statement[#Headers],0)),
MATCH(B2,YEAR(INDEX(income_statement[],,MATCH("Fiscal Year",income_statement[#Headers],0))),0)
)/
INDEX(
INDEX(income_statement[],,MATCH("Total Revenue",income_statement[#Headers],0)),
MATCH(B2,YEAR(INDEX(income_statement[],,MATCH("Fiscal Year",income_statement[#Headers],0))),0)
)</f>
        <v>0.18633083345125229</v>
      </c>
      <c r="C9" s="34" cm="1">
        <f t="array" ref="C9">INDEX(
INDEX(income_statement[],,MATCH("Selling General and Administration",income_statement[#Headers],0)),
MATCH(C2,YEAR(INDEX(income_statement[],,MATCH("Fiscal Year",income_statement[#Headers],0))),0)
)/
INDEX(
INDEX(income_statement[],,MATCH("Total Revenue",income_statement[#Headers],0)),
MATCH(C2,YEAR(INDEX(income_statement[],,MATCH("Fiscal Year",income_statement[#Headers],0))),0)
)</f>
        <v>0.18860887096774193</v>
      </c>
      <c r="D9" s="34" cm="1">
        <f t="array" ref="D9">INDEX(
INDEX(income_statement[],,MATCH("Selling General and Administration",income_statement[#Headers],0)),
MATCH(D2,YEAR(INDEX(income_statement[],,MATCH("Fiscal Year",income_statement[#Headers],0))),0)
)/
INDEX(
INDEX(income_statement[],,MATCH("Total Revenue",income_statement[#Headers],0)),
MATCH(D2,YEAR(INDEX(income_statement[],,MATCH("Fiscal Year",income_statement[#Headers],0))),0)
)</f>
        <v>0.19981007708635906</v>
      </c>
      <c r="E9" s="121" cm="1">
        <f t="array" ref="E9">INDEX(
INDEX(income_statement[],,MATCH("Selling General and Administration",income_statement[#Headers],0)),
MATCH(E2,YEAR(INDEX(income_statement[],,MATCH("Fiscal Year",income_statement[#Headers],0))),0)
)/
INDEX(
INDEX(income_statement[],,MATCH("Total Revenue",income_statement[#Headers],0)),
MATCH(E2,YEAR(INDEX(income_statement[],,MATCH("Fiscal Year",income_statement[#Headers],0))),0)
)</f>
        <v>0.20615393277405553</v>
      </c>
      <c r="F9" s="26"/>
      <c r="G9" s="26"/>
      <c r="H9" s="105" t="s">
        <v>5922</v>
      </c>
      <c r="I9" s="27" cm="1">
        <f t="array" ref="I9">INDEX(
INDEX(balance_sheet[],,MATCH("Total Debt",balance_sheet[#Headers],0)),
MATCH(I2,YEAR(INDEX(balance_sheet[],,MATCH("Fiscal Year",balance_sheet[#Headers],0))),0)
)/1000000000</f>
        <v>16.466999999999999</v>
      </c>
      <c r="J9" s="27" cm="1">
        <f t="array" ref="J9">INDEX(
INDEX(balance_sheet[],,MATCH("Total Debt",balance_sheet[#Headers],0)),
MATCH(J2,YEAR(INDEX(balance_sheet[],,MATCH("Fiscal Year",balance_sheet[#Headers],0))),0)
)/1000000000</f>
        <v>19.073</v>
      </c>
      <c r="K9" s="27" cm="1">
        <f t="array" ref="K9">INDEX(
INDEX(balance_sheet[],,MATCH("Total Debt",balance_sheet[#Headers],0)),
MATCH(K2,YEAR(INDEX(balance_sheet[],,MATCH("Fiscal Year",balance_sheet[#Headers],0))),0)
)/1000000000</f>
        <v>19.646000000000001</v>
      </c>
      <c r="L9" s="62" cm="1">
        <f t="array" ref="L9">INDEX(
INDEX(balance_sheet[],,MATCH("Total Debt",balance_sheet[#Headers],0)),
MATCH(L2,YEAR(INDEX(balance_sheet[],,MATCH("Fiscal Year",balance_sheet[#Headers],0))),0)
)/1000000000</f>
        <v>19.875</v>
      </c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 spans="1:41" ht="19.2">
      <c r="A10" s="122" t="s">
        <v>5882</v>
      </c>
      <c r="B10" s="27" cm="1">
        <f t="array" ref="B10">-INDEX(
INDEX(cash_flow[],,MATCH("Capital Expenditure",cash_flow[#Headers],0)),
MATCH(B2,YEAR(INDEX(cash_flow[],,MATCH("Fiscal Year",cash_flow[#Headers],0))),0)
)/1000000000</f>
        <v>3.544</v>
      </c>
      <c r="C10" s="27" cm="1">
        <f t="array" ref="C10">-INDEX(
INDEX(cash_flow[],,MATCH("Capital Expenditure",cash_flow[#Headers],0)),
MATCH(C2,YEAR(INDEX(cash_flow[],,MATCH("Fiscal Year",cash_flow[#Headers],0))),0)
)/1000000000</f>
        <v>5.5279999999999996</v>
      </c>
      <c r="D10" s="27" cm="1">
        <f t="array" ref="D10">-INDEX(
INDEX(cash_flow[],,MATCH("Capital Expenditure",cash_flow[#Headers],0)),
MATCH(D2,YEAR(INDEX(cash_flow[],,MATCH("Fiscal Year",cash_flow[#Headers],0))),0)
)/1000000000</f>
        <v>4.806</v>
      </c>
      <c r="E10" s="62" cm="1">
        <f t="array" ref="E10">-INDEX(
INDEX(cash_flow[],,MATCH("Capital Expenditure",cash_flow[#Headers],0)),
MATCH(E2,YEAR(INDEX(cash_flow[],,MATCH("Fiscal Year",cash_flow[#Headers],0))),0)
)/1000000000</f>
        <v>2.891</v>
      </c>
      <c r="F10" s="26"/>
      <c r="G10" s="26"/>
      <c r="H10" s="105" t="s">
        <v>23</v>
      </c>
      <c r="I10" s="27" cm="1">
        <f t="array" ref="I10">INDEX(
INDEX(balance_sheet[],,MATCH("Current Debt",balance_sheet[#Headers],0)),
MATCH(I2,YEAR(INDEX(balance_sheet[],,MATCH("Fiscal Year",balance_sheet[#Headers],0))),0)
)/1000000000</f>
        <v>0.17100000000000001</v>
      </c>
      <c r="J10" s="27" cm="1">
        <f t="array" ref="J10">INDEX(
INDEX(balance_sheet[],,MATCH("Current Debt",balance_sheet[#Headers],0)),
MATCH(J2,YEAR(INDEX(balance_sheet[],,MATCH("Fiscal Year",balance_sheet[#Headers],0))),0)
)/1000000000</f>
        <v>0.13</v>
      </c>
      <c r="K10" s="27" cm="1">
        <f t="array" ref="K10">INDEX(
INDEX(balance_sheet[],,MATCH("Current Debt",balance_sheet[#Headers],0)),
MATCH(K2,YEAR(INDEX(balance_sheet[],,MATCH("Fiscal Year",balance_sheet[#Headers],0))),0)
)/1000000000</f>
        <v>1.1160000000000001</v>
      </c>
      <c r="L10" s="62" cm="1">
        <f t="array" ref="L10">INDEX(
INDEX(balance_sheet[],,MATCH("Current Debt",balance_sheet[#Headers],0)),
MATCH(L2,YEAR(INDEX(balance_sheet[],,MATCH("Fiscal Year",balance_sheet[#Headers],0))),0)
)/1000000000</f>
        <v>1.6359999999999999</v>
      </c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41" ht="19.2">
      <c r="A11" s="61" t="s">
        <v>5883</v>
      </c>
      <c r="B11" s="35" cm="1">
        <f t="array" ref="B11">-INDEX(
INDEX(cash_flow[],,MATCH("Capital Expenditure",cash_flow[#Headers],0)),
MATCH(B2,YEAR(INDEX(cash_flow[],,MATCH("Fiscal Year",cash_flow[#Headers],0))),0)
)/(INDEX(
INDEX(income_statement[],,MATCH("Total Revenue",income_statement[#Headers],0)),
MATCH(B2,YEAR(INDEX(income_statement[],,MATCH("Fiscal Year",income_statement[#Headers],0))),0)
))</f>
        <v>3.3432385264846001E-2</v>
      </c>
      <c r="C11" s="35" cm="1">
        <f t="array" ref="C11">-INDEX(
INDEX(cash_flow[],,MATCH("Capital Expenditure",cash_flow[#Headers],0)),
MATCH(C2,YEAR(INDEX(cash_flow[],,MATCH("Fiscal Year",cash_flow[#Headers],0))),0)
)/(INDEX(
INDEX(income_statement[],,MATCH("Total Revenue",income_statement[#Headers],0)),
MATCH(C2,YEAR(INDEX(income_statement[],,MATCH("Fiscal Year",income_statement[#Headers],0))),0)
))</f>
        <v>5.0659824046920821E-2</v>
      </c>
      <c r="D11" s="35" cm="1">
        <f t="array" ref="D11">-INDEX(
INDEX(cash_flow[],,MATCH("Capital Expenditure",cash_flow[#Headers],0)),
MATCH(D2,YEAR(INDEX(cash_flow[],,MATCH("Fiscal Year",cash_flow[#Headers],0))),0)
)/(INDEX(
INDEX(income_statement[],,MATCH("Total Revenue",income_statement[#Headers],0)),
MATCH(D2,YEAR(INDEX(income_statement[],,MATCH("Fiscal Year",income_statement[#Headers],0))),0)
))</f>
        <v>4.4743604066584737E-2</v>
      </c>
      <c r="E11" s="123" cm="1">
        <f t="array" ref="E11">-INDEX(
INDEX(cash_flow[],,MATCH("Capital Expenditure",cash_flow[#Headers],0)),
MATCH(E2,YEAR(INDEX(cash_flow[],,MATCH("Fiscal Year",cash_flow[#Headers],0))),0)
)/(INDEX(
INDEX(income_statement[],,MATCH("Total Revenue",income_statement[#Headers],0)),
MATCH(E2,YEAR(INDEX(income_statement[],,MATCH("Fiscal Year",income_statement[#Headers],0))),0)
))</f>
        <v>2.7128727736801608E-2</v>
      </c>
      <c r="F11" s="26"/>
      <c r="G11" s="26"/>
      <c r="H11" s="105" t="s">
        <v>5918</v>
      </c>
      <c r="I11" s="27" cm="1">
        <f t="array" ref="I11">INDEX(
INDEX(balance_sheet[],,MATCH("Long Term Debt",balance_sheet[#Headers],0)),
MATCH(I2,YEAR(INDEX(balance_sheet[],,MATCH("Fiscal Year",balance_sheet[#Headers],0))),0)
)/1000000000</f>
        <v>13.548999999999999</v>
      </c>
      <c r="J11" s="27" cm="1">
        <f t="array" ref="J11">INDEX(
INDEX(balance_sheet[],,MATCH("Long Term Debt",balance_sheet[#Headers],0)),
MATCH(J2,YEAR(INDEX(balance_sheet[],,MATCH("Fiscal Year",balance_sheet[#Headers],0))),0)
)/1000000000</f>
        <v>16.009</v>
      </c>
      <c r="K11" s="27" cm="1">
        <f t="array" ref="K11">INDEX(
INDEX(balance_sheet[],,MATCH("Long Term Debt",balance_sheet[#Headers],0)),
MATCH(K2,YEAR(INDEX(balance_sheet[],,MATCH("Fiscal Year",balance_sheet[#Headers],0))),0)
)/1000000000</f>
        <v>14.922000000000001</v>
      </c>
      <c r="L11" s="62" cm="1">
        <f t="array" ref="L11">INDEX(
INDEX(balance_sheet[],,MATCH("Long Term Debt",balance_sheet[#Headers],0)),
MATCH(L2,YEAR(INDEX(balance_sheet[],,MATCH("Fiscal Year",balance_sheet[#Headers],0))),0)
)/1000000000</f>
        <v>14.304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41" ht="19.2">
      <c r="A12" s="61" t="s">
        <v>5892</v>
      </c>
      <c r="B12" s="36" cm="1">
        <f t="array" ref="B12">(INDEX(
    INDEX(balance_sheet[],,MATCH("Accounts Receivable", balance_sheet[#Headers], 0)),
    MATCH(B2, YEAR(INDEX(balance_sheet[],,MATCH("Fiscal Year", balance_sheet[#Headers], 0))), 0)
)
+
INDEX(
    INDEX(balance_sheet[],,MATCH("Inventory", balance_sheet[#Headers], 0)),
    MATCH(B2, YEAR(INDEX(balance_sheet[],,MATCH("Fiscal Year", balance_sheet[#Headers], 0))), 0)
)
-
INDEX(
    INDEX(balance_sheet[],,MATCH("Accounts Payable", balance_sheet[#Headers], 0)),
    MATCH(B2, YEAR(INDEX(balance_sheet[],,MATCH("Fiscal Year", balance_sheet[#Headers], 0))), 0)
))/1000000000</f>
        <v>-0.74099999999999999</v>
      </c>
      <c r="C12" s="36" cm="1">
        <f t="array" ref="C12">(INDEX(
    INDEX(balance_sheet[],,MATCH("Accounts Receivable", balance_sheet[#Headers], 0)),
    MATCH(C2, YEAR(INDEX(balance_sheet[],,MATCH("Fiscal Year", balance_sheet[#Headers], 0))), 0)
)
+
INDEX(
    INDEX(balance_sheet[],,MATCH("Inventory", balance_sheet[#Headers], 0)),
    MATCH(C2, YEAR(INDEX(balance_sheet[],,MATCH("Fiscal Year", balance_sheet[#Headers], 0))), 0)
)
-
INDEX(
    INDEX(balance_sheet[],,MATCH("Accounts Payable", balance_sheet[#Headers], 0)),
    MATCH(C2, YEAR(INDEX(balance_sheet[],,MATCH("Fiscal Year", balance_sheet[#Headers], 0))), 0)
))/1000000000</f>
        <v>1.181</v>
      </c>
      <c r="D12" s="36" cm="1">
        <f t="array" ref="D12">(INDEX(
    INDEX(balance_sheet[],,MATCH("Accounts Receivable", balance_sheet[#Headers], 0)),
    MATCH(D2, YEAR(INDEX(balance_sheet[],,MATCH("Fiscal Year", balance_sheet[#Headers], 0))), 0)
)
+
INDEX(
    INDEX(balance_sheet[],,MATCH("Inventory", balance_sheet[#Headers], 0)),
    MATCH(D2, YEAR(INDEX(balance_sheet[],,MATCH("Fiscal Year", balance_sheet[#Headers], 0))), 0)
)
-
INDEX(
    INDEX(balance_sheet[],,MATCH("Accounts Payable", balance_sheet[#Headers], 0)),
    MATCH(D2, YEAR(INDEX(balance_sheet[],,MATCH("Fiscal Year", balance_sheet[#Headers], 0))), 0)
))/1000000000</f>
        <v>0.67900000000000005</v>
      </c>
      <c r="E12" s="124" cm="1">
        <f t="array" ref="E12">(INDEX(
    INDEX(balance_sheet[],,MATCH("Accounts Receivable", balance_sheet[#Headers], 0)),
    MATCH(E2, YEAR(INDEX(balance_sheet[],,MATCH("Fiscal Year", balance_sheet[#Headers], 0))), 0)
)
+
INDEX(
    INDEX(balance_sheet[],,MATCH("Inventory", balance_sheet[#Headers], 0)),
    MATCH(E2, YEAR(INDEX(balance_sheet[],,MATCH("Fiscal Year", balance_sheet[#Headers], 0))), 0)
)
-
INDEX(
    INDEX(balance_sheet[],,MATCH("Accounts Payable", balance_sheet[#Headers], 0)),
    MATCH(E2, YEAR(INDEX(balance_sheet[],,MATCH("Fiscal Year", balance_sheet[#Headers], 0))), 0)
))/1000000000</f>
        <v>0.68500000000000005</v>
      </c>
      <c r="F12" s="26"/>
      <c r="G12" s="26"/>
      <c r="H12" s="105" t="s">
        <v>5919</v>
      </c>
      <c r="I12" s="37" t="s">
        <v>5926</v>
      </c>
      <c r="J12" s="27">
        <f>I9</f>
        <v>16.466999999999999</v>
      </c>
      <c r="K12" s="27">
        <f t="shared" ref="K12:L12" si="1">J9</f>
        <v>19.073</v>
      </c>
      <c r="L12" s="62">
        <f t="shared" si="1"/>
        <v>19.646000000000001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41" ht="19.2">
      <c r="A13" s="61" t="s">
        <v>5893</v>
      </c>
      <c r="B13" s="35">
        <f>B12/B3</f>
        <v>-6.9902363096080375E-3</v>
      </c>
      <c r="C13" s="35">
        <f t="shared" ref="C13:E13" si="2">C12/C3</f>
        <v>1.0822947214076246E-2</v>
      </c>
      <c r="D13" s="35">
        <f t="shared" si="2"/>
        <v>6.321453841284028E-3</v>
      </c>
      <c r="E13" s="123">
        <f t="shared" si="2"/>
        <v>6.4279413696676242E-3</v>
      </c>
      <c r="F13" s="26"/>
      <c r="G13" s="26"/>
      <c r="H13" s="105" t="s">
        <v>5925</v>
      </c>
      <c r="I13" s="37" t="s">
        <v>5926</v>
      </c>
      <c r="J13" s="27">
        <f>(J12+J9)/2</f>
        <v>17.77</v>
      </c>
      <c r="K13" s="27">
        <f t="shared" ref="K13:L13" si="3">(K12+K9)/2</f>
        <v>19.359500000000001</v>
      </c>
      <c r="L13" s="62">
        <f t="shared" si="3"/>
        <v>19.7605</v>
      </c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41" ht="19.8" thickBot="1">
      <c r="A14" s="61" t="s">
        <v>5911</v>
      </c>
      <c r="B14" s="36" cm="1">
        <f t="array" ref="B14">INDEX(
INDEX(cash_flow[],,MATCH("Depreciation And Amortization",cash_flow[#Headers],0)),
MATCH(B2,YEAR(INDEX(cash_flow[],,MATCH("Fiscal Year",cash_flow[#Headers],0))),0)
)/1000000000</f>
        <v>2.6419999999999999</v>
      </c>
      <c r="C14" s="36" cm="1">
        <f t="array" ref="C14">INDEX(
INDEX(cash_flow[],,MATCH("Depreciation And Amortization",cash_flow[#Headers],0)),
MATCH(C2,YEAR(INDEX(cash_flow[],,MATCH("Fiscal Year",cash_flow[#Headers],0))),0)
)/1000000000</f>
        <v>2.7</v>
      </c>
      <c r="D14" s="36" cm="1">
        <f t="array" ref="D14">INDEX(
INDEX(cash_flow[],,MATCH("Depreciation And Amortization",cash_flow[#Headers],0)),
MATCH(D2,YEAR(INDEX(cash_flow[],,MATCH("Fiscal Year",cash_flow[#Headers],0))),0)
)/1000000000</f>
        <v>2.8010000000000002</v>
      </c>
      <c r="E14" s="124" cm="1">
        <f t="array" ref="E14">INDEX(
INDEX(cash_flow[],,MATCH("Depreciation And Amortization",cash_flow[#Headers],0)),
MATCH(E2,YEAR(INDEX(cash_flow[],,MATCH("Fiscal Year",cash_flow[#Headers],0))),0)
)/1000000000</f>
        <v>2.9809999999999999</v>
      </c>
      <c r="F14" s="26"/>
      <c r="G14" s="26"/>
      <c r="H14" s="106" t="s">
        <v>5927</v>
      </c>
      <c r="I14" s="129" t="s">
        <v>5926</v>
      </c>
      <c r="J14" s="130">
        <f>J8/J13</f>
        <v>5.2898142937535175E-3</v>
      </c>
      <c r="K14" s="130">
        <f t="shared" ref="K14:L14" si="4">K8/K13</f>
        <v>6.3018156460652392E-3</v>
      </c>
      <c r="L14" s="131">
        <f t="shared" si="4"/>
        <v>6.3763568735608917E-3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41" ht="16.8">
      <c r="A15" s="61" t="s">
        <v>5906</v>
      </c>
      <c r="B15" s="35">
        <f>B14/B3</f>
        <v>2.4923352672043771E-2</v>
      </c>
      <c r="C15" s="35">
        <f t="shared" ref="C15:E15" si="5">C14/C3</f>
        <v>2.4743401759530794E-2</v>
      </c>
      <c r="D15" s="35">
        <f t="shared" si="5"/>
        <v>2.6077160838640003E-2</v>
      </c>
      <c r="E15" s="123">
        <f t="shared" si="5"/>
        <v>2.7973274778071804E-2</v>
      </c>
      <c r="F15" s="26"/>
      <c r="G15" s="26"/>
      <c r="H15" s="26"/>
      <c r="I15" s="26"/>
      <c r="J15" s="26"/>
      <c r="K15" s="26"/>
      <c r="L15" s="26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41" ht="16.8">
      <c r="A16" s="61" t="s">
        <v>5932</v>
      </c>
      <c r="B16" s="35" cm="1">
        <f t="array" ref="B16">INDEX(
INDEX(income_statement[],,MATCH("Tax Rate for Calcs",income_statement[#Headers],0)),
MATCH(B2,YEAR(INDEX(income_statement[],,MATCH("Fiscal Year",income_statement[#Headers],0))),0)
)</f>
        <v>0.22</v>
      </c>
      <c r="C16" s="35" cm="1">
        <f t="array" ref="C16">INDEX(
INDEX(income_statement[],,MATCH("Tax Rate for Calcs",income_statement[#Headers],0)),
MATCH(C2,YEAR(INDEX(income_statement[],,MATCH("Fiscal Year",income_statement[#Headers],0))),0)
)</f>
        <v>0.187</v>
      </c>
      <c r="D16" s="35" cm="1">
        <f t="array" ref="D16">INDEX(
INDEX(income_statement[],,MATCH("Tax Rate for Calcs",income_statement[#Headers],0)),
MATCH(D2,YEAR(INDEX(income_statement[],,MATCH("Fiscal Year",income_statement[#Headers],0))),0)
)</f>
        <v>0.219</v>
      </c>
      <c r="E16" s="123" cm="1">
        <f t="array" ref="E16">INDEX(
INDEX(income_statement[],,MATCH("Tax Rate for Calcs",income_statement[#Headers],0)),
MATCH(E2,YEAR(INDEX(income_statement[],,MATCH("Fiscal Year",income_statement[#Headers],0))),0)
)</f>
        <v>0.222</v>
      </c>
      <c r="F16" s="26"/>
      <c r="G16" s="26"/>
      <c r="H16" s="26"/>
      <c r="I16" s="26"/>
      <c r="J16" s="26"/>
      <c r="K16" s="26"/>
      <c r="L16" s="26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16.8">
      <c r="A17" s="61" t="s">
        <v>12</v>
      </c>
      <c r="B17" s="36" cm="1">
        <f t="array" ref="B17">INDEX(INDEX(balance_sheet[],,MATCH("Accounts Receivable", balance_sheet[#Headers], 0)),
    MATCH(B2, YEAR(INDEX(balance_sheet[],,MATCH("Fiscal Year", balance_sheet[#Headers], 0))), 0))/1000000000</f>
        <v>0.83499999999999996</v>
      </c>
      <c r="C17" s="36" cm="1">
        <f t="array" ref="C17">INDEX(INDEX(balance_sheet[],,MATCH("Accounts Receivable", balance_sheet[#Headers], 0)),
    MATCH(C2, YEAR(INDEX(balance_sheet[],,MATCH("Fiscal Year", balance_sheet[#Headers], 0))), 0))/1000000000</f>
        <v>1.169</v>
      </c>
      <c r="D17" s="36" cm="1">
        <f t="array" ref="D17">INDEX(INDEX(balance_sheet[],,MATCH("Accounts Receivable", balance_sheet[#Headers], 0)),
    MATCH(D2, YEAR(INDEX(balance_sheet[],,MATCH("Fiscal Year", balance_sheet[#Headers], 0))), 0))/1000000000</f>
        <v>0.89100000000000001</v>
      </c>
      <c r="E17" s="124" cm="1">
        <f t="array" ref="E17">INDEX(INDEX(balance_sheet[],,MATCH("Accounts Receivable", balance_sheet[#Headers], 0)),
    MATCH(E2, YEAR(INDEX(balance_sheet[],,MATCH("Fiscal Year", balance_sheet[#Headers], 0))), 0))/1000000000</f>
        <v>0.998</v>
      </c>
      <c r="F17" s="26"/>
      <c r="G17" s="26"/>
      <c r="H17" s="26"/>
      <c r="I17" s="26"/>
      <c r="J17" s="26"/>
      <c r="K17" s="26"/>
      <c r="L17" s="26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16.8">
      <c r="A18" s="61" t="s">
        <v>22</v>
      </c>
      <c r="B18" s="36" cm="1">
        <f t="array" ref="B18">INDEX(INDEX(balance_sheet[],,MATCH("Accounts Payable", balance_sheet[#Headers], 0)),
    MATCH(B2, YEAR(INDEX(balance_sheet[],,MATCH("Fiscal Year", balance_sheet[#Headers], 0))), 0))/1000000000</f>
        <v>15.478</v>
      </c>
      <c r="C18" s="36" cm="1">
        <f t="array" ref="C18">INDEX(INDEX(balance_sheet[],,MATCH("Accounts Payable", balance_sheet[#Headers], 0)),
    MATCH(C2, YEAR(INDEX(balance_sheet[],,MATCH("Fiscal Year", balance_sheet[#Headers], 0))), 0))/1000000000</f>
        <v>13.487</v>
      </c>
      <c r="D18" s="36" cm="1">
        <f t="array" ref="D18">INDEX(INDEX(balance_sheet[],,MATCH("Accounts Payable", balance_sheet[#Headers], 0)),
    MATCH(D2, YEAR(INDEX(balance_sheet[],,MATCH("Fiscal Year", balance_sheet[#Headers], 0))), 0))/1000000000</f>
        <v>12.098000000000001</v>
      </c>
      <c r="E18" s="124" cm="1">
        <f t="array" ref="E18">INDEX(INDEX(balance_sheet[],,MATCH("Accounts Payable", balance_sheet[#Headers], 0)),
    MATCH(E2, YEAR(INDEX(balance_sheet[],,MATCH("Fiscal Year", balance_sheet[#Headers], 0))), 0))/1000000000</f>
        <v>13.053000000000001</v>
      </c>
      <c r="F18" s="26"/>
      <c r="G18" s="26"/>
      <c r="H18" s="26"/>
      <c r="I18" s="26"/>
      <c r="J18" s="26"/>
      <c r="K18" s="26"/>
      <c r="L18" s="26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 spans="1:24" ht="16.8">
      <c r="A19" s="61" t="s">
        <v>13</v>
      </c>
      <c r="B19" s="36" cm="1">
        <f t="array" ref="B19">INDEX(INDEX(balance_sheet[],,MATCH("Inventory", balance_sheet[#Headers], 0)),
    MATCH(B2, YEAR(INDEX(balance_sheet[],,MATCH("Fiscal Year", balance_sheet[#Headers], 0))), 0))/1000000000</f>
        <v>13.901999999999999</v>
      </c>
      <c r="C19" s="36" cm="1">
        <f t="array" ref="C19">INDEX(INDEX(balance_sheet[],,MATCH("Inventory", balance_sheet[#Headers], 0)),
    MATCH(C2, YEAR(INDEX(balance_sheet[],,MATCH("Fiscal Year", balance_sheet[#Headers], 0))), 0))/1000000000</f>
        <v>13.499000000000001</v>
      </c>
      <c r="D19" s="36" cm="1">
        <f t="array" ref="D19">INDEX(INDEX(balance_sheet[],,MATCH("Inventory", balance_sheet[#Headers], 0)),
    MATCH(D2, YEAR(INDEX(balance_sheet[],,MATCH("Fiscal Year", balance_sheet[#Headers], 0))), 0))/1000000000</f>
        <v>11.885999999999999</v>
      </c>
      <c r="E19" s="124" cm="1">
        <f t="array" ref="E19">INDEX(INDEX(balance_sheet[],,MATCH("Inventory", balance_sheet[#Headers], 0)),
    MATCH(E2, YEAR(INDEX(balance_sheet[],,MATCH("Fiscal Year", balance_sheet[#Headers], 0))), 0))/1000000000</f>
        <v>12.74</v>
      </c>
      <c r="F19" s="26"/>
      <c r="G19" s="26"/>
      <c r="H19" s="26"/>
      <c r="I19" s="26"/>
      <c r="J19" s="26"/>
      <c r="K19" s="26"/>
      <c r="L19" s="26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 spans="1:24" ht="16.8">
      <c r="A20" s="61" t="s">
        <v>15</v>
      </c>
      <c r="B20" s="36" cm="1">
        <f t="array" ref="B20">INDEX(INDEX(balance_sheet[],,MATCH("Other Current Assets", balance_sheet[#Headers], 0)),
    MATCH(B2, YEAR(INDEX(balance_sheet[],,MATCH("Fiscal Year", balance_sheet[#Headers], 0))), 0))/1000000000</f>
        <v>0.23699999999999999</v>
      </c>
      <c r="C20" s="36" cm="1">
        <f t="array" ref="C20">INDEX(INDEX(balance_sheet[],,MATCH("Other Current Assets", balance_sheet[#Headers], 0)),
    MATCH(C2, YEAR(INDEX(balance_sheet[],,MATCH("Fiscal Year", balance_sheet[#Headers], 0))), 0))/1000000000</f>
        <v>0.23499999999999999</v>
      </c>
      <c r="D20" s="36" cm="1">
        <f t="array" ref="D20">INDEX(INDEX(balance_sheet[],,MATCH("Other Current Assets", balance_sheet[#Headers], 0)),
    MATCH(D2, YEAR(INDEX(balance_sheet[],,MATCH("Fiscal Year", balance_sheet[#Headers], 0))), 0))/1000000000</f>
        <v>0.20200000000000001</v>
      </c>
      <c r="E20" s="124" cm="1">
        <f t="array" ref="E20">INDEX(INDEX(balance_sheet[],,MATCH("Other Current Assets", balance_sheet[#Headers], 0)),
    MATCH(E2, YEAR(INDEX(balance_sheet[],,MATCH("Fiscal Year", balance_sheet[#Headers], 0))), 0))/1000000000</f>
        <v>0.185</v>
      </c>
      <c r="F20" s="26"/>
      <c r="G20" s="26"/>
      <c r="H20" s="26"/>
      <c r="I20" s="26"/>
      <c r="J20" s="26"/>
      <c r="K20" s="26"/>
      <c r="L20" s="26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spans="1:24" ht="16.8">
      <c r="A21" s="61" t="s">
        <v>5936</v>
      </c>
      <c r="B21" s="36" cm="1">
        <f t="array" ref="B21">INDEX(INDEX(balance_sheet[],,MATCH("Current Accrued Expenses", balance_sheet[#Headers], 0)),
    MATCH(B2, YEAR(INDEX(balance_sheet[],,MATCH("Fiscal Year", balance_sheet[#Headers], 0))), 0))/1000000000</f>
        <v>1.6970000000000001</v>
      </c>
      <c r="C21" s="36" cm="1">
        <f t="array" ref="C21">INDEX(INDEX(balance_sheet[],,MATCH("Current Accrued Expenses", balance_sheet[#Headers], 0)),
    MATCH(C2, YEAR(INDEX(balance_sheet[],,MATCH("Fiscal Year", balance_sheet[#Headers], 0))), 0))/1000000000</f>
        <v>1.413</v>
      </c>
      <c r="D21" s="36" cm="1">
        <f t="array" ref="D21">INDEX(INDEX(balance_sheet[],,MATCH("Current Accrued Expenses", balance_sheet[#Headers], 0)),
    MATCH(D2, YEAR(INDEX(balance_sheet[],,MATCH("Fiscal Year", balance_sheet[#Headers], 0))), 0))/1000000000</f>
        <v>1.657</v>
      </c>
      <c r="E21" s="124" cm="1">
        <f t="array" ref="E21">INDEX(INDEX(balance_sheet[],,MATCH("Current Accrued Expenses", balance_sheet[#Headers], 0)),
    MATCH(E2, YEAR(INDEX(balance_sheet[],,MATCH("Fiscal Year", balance_sheet[#Headers], 0))), 0))/1000000000</f>
        <v>1.7230000000000001</v>
      </c>
      <c r="F21" s="26"/>
      <c r="G21" s="26"/>
      <c r="H21" s="26"/>
      <c r="I21" s="26"/>
      <c r="J21" s="26"/>
      <c r="K21" s="26"/>
      <c r="L21" s="26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spans="1:24" ht="16.8">
      <c r="A22" s="61" t="s">
        <v>31</v>
      </c>
      <c r="B22" s="36" cm="1">
        <f t="array" ref="B22">INDEX(INDEX(balance_sheet[],,MATCH("Retained Earnings", balance_sheet[#Headers], 0)),
    MATCH(B2, YEAR(INDEX(balance_sheet[],,MATCH("Fiscal Year", balance_sheet[#Headers], 0))), 0))/1000000000</f>
        <v>6.92</v>
      </c>
      <c r="C22" s="36" cm="1">
        <f t="array" ref="C22">INDEX(INDEX(balance_sheet[],,MATCH("Retained Earnings", balance_sheet[#Headers], 0)),
    MATCH(C2, YEAR(INDEX(balance_sheet[],,MATCH("Fiscal Year", balance_sheet[#Headers], 0))), 0))/1000000000</f>
        <v>5.0049999999999999</v>
      </c>
      <c r="D22" s="36" cm="1">
        <f t="array" ref="D22">INDEX(INDEX(balance_sheet[],,MATCH("Retained Earnings", balance_sheet[#Headers], 0)),
    MATCH(D2, YEAR(INDEX(balance_sheet[],,MATCH("Fiscal Year", balance_sheet[#Headers], 0))), 0))/1000000000</f>
        <v>7.093</v>
      </c>
      <c r="E22" s="124" cm="1">
        <f t="array" ref="E22">INDEX(INDEX(balance_sheet[],,MATCH("Retained Earnings", balance_sheet[#Headers], 0)),
    MATCH(E2, YEAR(INDEX(balance_sheet[],,MATCH("Fiscal Year", balance_sheet[#Headers], 0))), 0))/1000000000</f>
        <v>8.09</v>
      </c>
      <c r="F22" s="26"/>
      <c r="G22" s="26"/>
      <c r="H22" s="26"/>
      <c r="I22" s="26"/>
      <c r="J22" s="26"/>
      <c r="K22" s="26"/>
      <c r="L22" s="26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spans="1:24" ht="16.8">
      <c r="A23" s="61" t="s">
        <v>5937</v>
      </c>
      <c r="B23" s="36" cm="1">
        <f t="array" ref="B23">INDEX(INDEX(balance_sheet[],,MATCH("Other Current Liabilities", balance_sheet[#Headers], 0)),
    MATCH(B2, YEAR(INDEX(balance_sheet[],,MATCH("Fiscal Year", balance_sheet[#Headers], 0))), 0))/1000000000</f>
        <v>1.31</v>
      </c>
      <c r="C23" s="36" cm="1">
        <f t="array" ref="C23">INDEX(INDEX(balance_sheet[],,MATCH("Other Current Liabilities", balance_sheet[#Headers], 0)),
    MATCH(C2, YEAR(INDEX(balance_sheet[],,MATCH("Fiscal Year", balance_sheet[#Headers], 0))), 0))/1000000000</f>
        <v>1.492</v>
      </c>
      <c r="D23" s="36" cm="1">
        <f t="array" ref="D23">INDEX(INDEX(balance_sheet[],,MATCH("Other Current Liabilities", balance_sheet[#Headers], 0)),
    MATCH(D2, YEAR(INDEX(balance_sheet[],,MATCH("Fiscal Year", balance_sheet[#Headers], 0))), 0))/1000000000</f>
        <v>1.302</v>
      </c>
      <c r="E23" s="124" cm="1">
        <f t="array" ref="E23">INDEX(INDEX(balance_sheet[],,MATCH("Other Current Liabilities", balance_sheet[#Headers], 0)),
    MATCH(E2, YEAR(INDEX(balance_sheet[],,MATCH("Fiscal Year", balance_sheet[#Headers], 0))), 0))/1000000000</f>
        <v>1.0620000000000001</v>
      </c>
      <c r="F23" s="26"/>
      <c r="G23" s="26"/>
      <c r="H23" s="26"/>
      <c r="I23" s="26"/>
      <c r="J23" s="26"/>
      <c r="K23" s="26"/>
      <c r="L23" s="26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spans="1:24" ht="16.8">
      <c r="A24" s="61" t="s">
        <v>5949</v>
      </c>
      <c r="B24" s="36">
        <f>(B17/B3)*365</f>
        <v>2.8751002311211735</v>
      </c>
      <c r="C24" s="36">
        <f t="shared" ref="C24:E24" si="6">(C17/C3)*365</f>
        <v>3.910236436950147</v>
      </c>
      <c r="D24" s="36">
        <f t="shared" si="6"/>
        <v>3.0277343313596248</v>
      </c>
      <c r="E24" s="124">
        <f t="shared" si="6"/>
        <v>3.4182572302610583</v>
      </c>
      <c r="F24" s="26"/>
      <c r="G24" s="26"/>
      <c r="H24" s="26"/>
      <c r="I24" s="26"/>
      <c r="J24" s="26"/>
      <c r="K24" s="26"/>
      <c r="L24" s="26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spans="1:24" ht="16.8">
      <c r="A25" s="61" t="s">
        <v>5950</v>
      </c>
      <c r="B25" s="36">
        <f>(B18/B5)*365</f>
        <v>75.363445966676892</v>
      </c>
      <c r="C25" s="36">
        <f t="shared" ref="C25:E25" si="7">(C18/C5)*365</f>
        <v>59.810402643792663</v>
      </c>
      <c r="D25" s="36">
        <f t="shared" si="7"/>
        <v>56.737549468057772</v>
      </c>
      <c r="E25" s="124">
        <f t="shared" si="7"/>
        <v>62.277391440746641</v>
      </c>
      <c r="F25" s="26"/>
      <c r="G25" s="26"/>
      <c r="H25" s="26"/>
      <c r="I25" s="26"/>
      <c r="J25" s="26"/>
      <c r="K25" s="26"/>
      <c r="L25" s="26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spans="1:24" ht="16.8">
      <c r="A26" s="61" t="s">
        <v>5938</v>
      </c>
      <c r="B26" s="36">
        <f>(B19/B5)*365</f>
        <v>67.689793631524893</v>
      </c>
      <c r="C26" s="36">
        <f t="shared" ref="C26:E26" si="8">(C19/C5)*365</f>
        <v>59.863618691225426</v>
      </c>
      <c r="D26" s="36">
        <f t="shared" si="8"/>
        <v>55.743305751143545</v>
      </c>
      <c r="E26" s="124">
        <f t="shared" si="8"/>
        <v>60.78403179001856</v>
      </c>
      <c r="F26" s="26"/>
      <c r="G26" s="26"/>
      <c r="H26" s="26"/>
      <c r="I26" s="26"/>
      <c r="J26" s="26"/>
      <c r="K26" s="26"/>
      <c r="L26" s="26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spans="1:24" ht="16.8">
      <c r="A27" s="61" t="s">
        <v>5945</v>
      </c>
      <c r="B27" s="35">
        <f>B20/B3</f>
        <v>2.2357435970001417E-3</v>
      </c>
      <c r="C27" s="35">
        <f t="shared" ref="C27:E27" si="9">C20/C3</f>
        <v>2.1535923753665687E-3</v>
      </c>
      <c r="D27" s="35">
        <f t="shared" si="9"/>
        <v>1.8806092429151306E-3</v>
      </c>
      <c r="E27" s="123">
        <f t="shared" si="9"/>
        <v>1.7360133626109641E-3</v>
      </c>
      <c r="F27" s="26"/>
      <c r="G27" s="26"/>
      <c r="H27" s="26"/>
      <c r="I27" s="26"/>
      <c r="J27" s="26"/>
      <c r="K27" s="26"/>
      <c r="L27" s="26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spans="1:24" ht="16.8">
      <c r="A28" s="61" t="s">
        <v>5948</v>
      </c>
      <c r="B28" s="35">
        <f>B21/B8</f>
        <v>8.5915350344268948E-2</v>
      </c>
      <c r="C28" s="35">
        <f t="shared" ref="C28:E28" si="10">C21/C8</f>
        <v>6.8655556095427825E-2</v>
      </c>
      <c r="D28" s="35">
        <f t="shared" si="10"/>
        <v>7.7206224955735717E-2</v>
      </c>
      <c r="E28" s="123">
        <f t="shared" si="10"/>
        <v>7.8428694979289004E-2</v>
      </c>
      <c r="F28" s="26"/>
      <c r="G28" s="26"/>
      <c r="H28" s="26"/>
      <c r="I28" s="26"/>
      <c r="J28" s="26"/>
      <c r="K28" s="26"/>
      <c r="L28" s="26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spans="1:24" ht="16.8">
      <c r="A29" s="61" t="s">
        <v>5947</v>
      </c>
      <c r="B29" s="35">
        <f>B23/B3</f>
        <v>1.2357907645865761E-2</v>
      </c>
      <c r="C29" s="35">
        <f t="shared" ref="C29:E29" si="11">C23/C3</f>
        <v>1.3673020527859236E-2</v>
      </c>
      <c r="D29" s="35">
        <f t="shared" si="11"/>
        <v>1.2121550664730198E-2</v>
      </c>
      <c r="E29" s="123">
        <f t="shared" si="11"/>
        <v>9.9656550869883457E-3</v>
      </c>
      <c r="F29" s="26"/>
      <c r="G29" s="26"/>
      <c r="H29" s="26"/>
      <c r="I29" s="26"/>
      <c r="J29" s="26"/>
      <c r="K29" s="26"/>
      <c r="L29" s="26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spans="1:24" ht="16.8">
      <c r="A30" s="61" t="s">
        <v>5935</v>
      </c>
      <c r="B30" s="36" cm="1">
        <f t="array" ref="B30">INDEX(INDEX(balance_sheet[],,MATCH("Net PPE", balance_sheet[#Headers], 0)),
    MATCH(B2, YEAR(INDEX(balance_sheet[],,MATCH("Fiscal Year", balance_sheet[#Headers], 0))), 0))/1000000000</f>
        <v>30.736999999999998</v>
      </c>
      <c r="C30" s="36" cm="1">
        <f t="array" ref="C30">INDEX(INDEX(balance_sheet[],,MATCH("Net PPE", balance_sheet[#Headers], 0)),
    MATCH(C2, YEAR(INDEX(balance_sheet[],,MATCH("Fiscal Year", balance_sheet[#Headers], 0))), 0))/1000000000</f>
        <v>34.168999999999997</v>
      </c>
      <c r="D30" s="36" cm="1">
        <f t="array" ref="D30">INDEX(INDEX(balance_sheet[],,MATCH("Net PPE", balance_sheet[#Headers], 0)),
    MATCH(D2, YEAR(INDEX(balance_sheet[],,MATCH("Fiscal Year", balance_sheet[#Headers], 0))), 0))/1000000000</f>
        <v>36.457999999999998</v>
      </c>
      <c r="E30" s="124" cm="1">
        <f t="array" ref="E30">INDEX(INDEX(balance_sheet[],,MATCH("Net PPE", balance_sheet[#Headers], 0)),
    MATCH(E2, YEAR(INDEX(balance_sheet[],,MATCH("Fiscal Year", balance_sheet[#Headers], 0))), 0))/1000000000</f>
        <v>36.784999999999997</v>
      </c>
      <c r="F30" s="26"/>
      <c r="G30" s="26"/>
      <c r="H30" s="26"/>
      <c r="I30" s="26"/>
      <c r="J30" s="26"/>
      <c r="K30" s="26"/>
      <c r="L30" s="26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spans="1:24" ht="16.8">
      <c r="A31" s="61" t="s">
        <v>5966</v>
      </c>
      <c r="B31" s="36" cm="1">
        <f t="array" ref="B31">INDEX(INDEX(balance_sheet[],,MATCH("Goodwill And Other Intangible Assets", balance_sheet[#Headers], 0)),
    MATCH(B2, YEAR(INDEX(balance_sheet[],,MATCH("Fiscal Year", balance_sheet[#Headers], 0))), 0))/1000000000</f>
        <v>0.65600000000000003</v>
      </c>
      <c r="C31" s="36" cm="1">
        <f t="array" ref="C31">INDEX(INDEX(balance_sheet[],,MATCH("Goodwill And Other Intangible Assets", balance_sheet[#Headers], 0)),
    MATCH(C2, YEAR(INDEX(balance_sheet[],,MATCH("Fiscal Year", balance_sheet[#Headers], 0))), 0))/1000000000</f>
        <v>0.64500000000000002</v>
      </c>
      <c r="D31" s="36" cm="1">
        <f t="array" ref="D31">INDEX(INDEX(balance_sheet[],,MATCH("Goodwill And Other Intangible Assets", balance_sheet[#Headers], 0)),
    MATCH(D2, YEAR(INDEX(balance_sheet[],,MATCH("Fiscal Year", balance_sheet[#Headers], 0))), 0))/1000000000</f>
        <v>0.63100000000000001</v>
      </c>
      <c r="E31" s="124" cm="1">
        <f t="array" ref="E31">INDEX(INDEX(balance_sheet[],,MATCH("Goodwill And Other Intangible Assets", balance_sheet[#Headers], 0)),
    MATCH(E2, YEAR(INDEX(balance_sheet[],,MATCH("Fiscal Year", balance_sheet[#Headers], 0))), 0))/1000000000</f>
        <v>0.63100000000000001</v>
      </c>
      <c r="F31" s="26"/>
      <c r="G31" s="26"/>
      <c r="H31" s="26"/>
      <c r="I31" s="26"/>
      <c r="J31" s="26"/>
      <c r="K31" s="26"/>
      <c r="L31" s="26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spans="1:24" ht="16.8">
      <c r="A32" s="61" t="s">
        <v>5967</v>
      </c>
      <c r="B32" s="35">
        <f>B31/B3</f>
        <v>6.1883873402198012E-3</v>
      </c>
      <c r="C32" s="35">
        <f t="shared" ref="C32:E32" si="12">C31/C3</f>
        <v>5.9109237536656891E-3</v>
      </c>
      <c r="D32" s="35">
        <f t="shared" si="12"/>
        <v>5.8745763974230062E-3</v>
      </c>
      <c r="E32" s="123">
        <f t="shared" si="12"/>
        <v>5.9212131449055041E-3</v>
      </c>
      <c r="F32" s="26"/>
      <c r="G32" s="26"/>
      <c r="H32" s="26"/>
      <c r="I32" s="26"/>
      <c r="J32" s="26"/>
      <c r="K32" s="26"/>
      <c r="L32" s="26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spans="1:24" ht="16.8">
      <c r="A33" s="61" t="s">
        <v>5980</v>
      </c>
      <c r="B33" s="36" cm="1">
        <f t="array" ref="B33">INDEX(
INDEX(cash_flow[],,MATCH("Stock Based Compensation",cash_flow[#Headers],0)),
MATCH(B2,YEAR(INDEX(cash_flow[],,MATCH("Fiscal Year",cash_flow[#Headers],0))),0)
)/1000000000</f>
        <v>0.22800000000000001</v>
      </c>
      <c r="C33" s="36" cm="1">
        <f t="array" ref="C33">INDEX(
INDEX(cash_flow[],,MATCH("Stock Based Compensation",cash_flow[#Headers],0)),
MATCH(C2,YEAR(INDEX(cash_flow[],,MATCH("Fiscal Year",cash_flow[#Headers],0))),0)
)/1000000000</f>
        <v>0.22</v>
      </c>
      <c r="D33" s="36" cm="1">
        <f t="array" ref="D33">INDEX(
INDEX(cash_flow[],,MATCH("Stock Based Compensation",cash_flow[#Headers],0)),
MATCH(D2,YEAR(INDEX(cash_flow[],,MATCH("Fiscal Year",cash_flow[#Headers],0))),0)
)/1000000000</f>
        <v>0.251</v>
      </c>
      <c r="E33" s="124" cm="1">
        <f t="array" ref="E33">INDEX(
INDEX(cash_flow[],,MATCH("Stock Based Compensation",cash_flow[#Headers],0)),
MATCH(E2,YEAR(INDEX(cash_flow[],,MATCH("Fiscal Year",cash_flow[#Headers],0))),0)
)/1000000000</f>
        <v>0.30399999999999999</v>
      </c>
      <c r="F33" s="26"/>
      <c r="G33" s="26"/>
      <c r="H33" s="26"/>
      <c r="I33" s="26"/>
      <c r="J33" s="26"/>
      <c r="K33" s="26"/>
      <c r="L33" s="26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spans="1:24" ht="16.8">
      <c r="A34" s="61" t="s">
        <v>5981</v>
      </c>
      <c r="B34" s="35">
        <f>B33/B3</f>
        <v>2.1508419414178579E-3</v>
      </c>
      <c r="C34" s="35">
        <f t="shared" ref="C34:E34" si="13">C33/C3</f>
        <v>2.0161290322580645E-3</v>
      </c>
      <c r="D34" s="35">
        <f t="shared" si="13"/>
        <v>2.3367966335232559E-3</v>
      </c>
      <c r="E34" s="123">
        <f t="shared" si="13"/>
        <v>2.852692228290449E-3</v>
      </c>
      <c r="F34" s="26"/>
      <c r="G34" s="26"/>
      <c r="H34" s="26"/>
      <c r="I34" s="26"/>
      <c r="J34" s="26"/>
      <c r="K34" s="26"/>
      <c r="L34" s="26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spans="1:24" ht="16.8">
      <c r="A35" s="61" t="s">
        <v>5969</v>
      </c>
      <c r="B35" s="36" cm="1">
        <f t="array" ref="B35">INDEX(
INDEX(cash_flow[],,MATCH("Deferred Tax",cash_flow[#Headers],0)),
MATCH(B2,YEAR(INDEX(cash_flow[],,MATCH("Fiscal Year",cash_flow[#Headers],0))),0)
)/1000000000</f>
        <v>0.52200000000000002</v>
      </c>
      <c r="C35" s="36" cm="1">
        <f t="array" ref="C35">INDEX(
INDEX(cash_flow[],,MATCH("Deferred Tax",cash_flow[#Headers],0)),
MATCH(C2,YEAR(INDEX(cash_flow[],,MATCH("Fiscal Year",cash_flow[#Headers],0))),0)
)/1000000000</f>
        <v>0.58199999999999996</v>
      </c>
      <c r="D35" s="36" cm="1">
        <f t="array" ref="D35">INDEX(
INDEX(cash_flow[],,MATCH("Deferred Tax",cash_flow[#Headers],0)),
MATCH(D2,YEAR(INDEX(cash_flow[],,MATCH("Fiscal Year",cash_flow[#Headers],0))),0)
)/1000000000</f>
        <v>0.29799999999999999</v>
      </c>
      <c r="E35" s="124" cm="1">
        <f t="array" ref="E35">INDEX(
INDEX(cash_flow[],,MATCH("Deferred Tax",cash_flow[#Headers],0)),
MATCH(E2,YEAR(INDEX(cash_flow[],,MATCH("Fiscal Year",cash_flow[#Headers],0))),0)
)/1000000000</f>
        <v>-0.18</v>
      </c>
      <c r="F35" s="26"/>
      <c r="G35" s="26"/>
      <c r="H35" s="26"/>
      <c r="I35" s="26"/>
      <c r="J35" s="26"/>
      <c r="K35" s="26"/>
      <c r="L35" s="26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spans="1:24" ht="16.8">
      <c r="A36" s="61" t="s">
        <v>5972</v>
      </c>
      <c r="B36" s="36" cm="1">
        <f t="array" ref="B36">INDEX(
INDEX(cash_flow[],,MATCH("Sale OF PPE",cash_flow[#Headers],0)),
MATCH(B2,YEAR(INDEX(cash_flow[],,MATCH("Fiscal Year",cash_flow[#Headers],0))),0)
)/1000000000</f>
        <v>2.7E-2</v>
      </c>
      <c r="C36" s="36" cm="1">
        <f t="array" ref="C36">INDEX(
INDEX(cash_flow[],,MATCH("Sale OF PPE",cash_flow[#Headers],0)),
MATCH(C2,YEAR(INDEX(cash_flow[],,MATCH("Fiscal Year",cash_flow[#Headers],0))),0)
)/1000000000</f>
        <v>8.0000000000000002E-3</v>
      </c>
      <c r="D36" s="36" cm="1">
        <f t="array" ref="D36">INDEX(
INDEX(cash_flow[],,MATCH("Sale OF PPE",cash_flow[#Headers],0)),
MATCH(D2,YEAR(INDEX(cash_flow[],,MATCH("Fiscal Year",cash_flow[#Headers],0))),0)
)/1000000000</f>
        <v>2.4E-2</v>
      </c>
      <c r="E36" s="124" cm="1">
        <f t="array" ref="E36">INDEX(
INDEX(cash_flow[],,MATCH("Sale OF PPE",cash_flow[#Headers],0)),
MATCH(E2,YEAR(INDEX(cash_flow[],,MATCH("Fiscal Year",cash_flow[#Headers],0))),0)
)/1000000000</f>
        <v>3.0000000000000001E-3</v>
      </c>
      <c r="F36" s="26"/>
      <c r="G36" s="26"/>
      <c r="H36" s="26"/>
      <c r="I36" s="26"/>
      <c r="J36" s="26"/>
      <c r="K36" s="26"/>
      <c r="L36" s="26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spans="1:24" ht="16.8">
      <c r="A37" s="61" t="s">
        <v>5974</v>
      </c>
      <c r="B37" s="36" cm="1">
        <f t="array" ref="B37">INDEX(
INDEX(cash_flow[],,MATCH("Common Stock Dividend Paid",cash_flow[#Headers],0)),
MATCH(B2,YEAR(INDEX(cash_flow[],,MATCH("Fiscal Year",cash_flow[#Headers],0))),0)
)/1000000000</f>
        <v>-1.548</v>
      </c>
      <c r="C37" s="36" cm="1">
        <f t="array" ref="C37">INDEX(
INDEX(cash_flow[],,MATCH("Common Stock Dividend Paid",cash_flow[#Headers],0)),
MATCH(C2,YEAR(INDEX(cash_flow[],,MATCH("Fiscal Year",cash_flow[#Headers],0))),0)
)/1000000000</f>
        <v>-1.8360000000000001</v>
      </c>
      <c r="D37" s="36" cm="1">
        <f t="array" ref="D37">INDEX(
INDEX(cash_flow[],,MATCH("Common Stock Dividend Paid",cash_flow[#Headers],0)),
MATCH(D2,YEAR(INDEX(cash_flow[],,MATCH("Fiscal Year",cash_flow[#Headers],0))),0)
)/1000000000</f>
        <v>-2.0110000000000001</v>
      </c>
      <c r="E37" s="124" cm="1">
        <f t="array" ref="E37">INDEX(
INDEX(cash_flow[],,MATCH("Common Stock Dividend Paid",cash_flow[#Headers],0)),
MATCH(E2,YEAR(INDEX(cash_flow[],,MATCH("Fiscal Year",cash_flow[#Headers],0))),0)
)/1000000000</f>
        <v>-2.0459999999999998</v>
      </c>
      <c r="F37" s="26"/>
      <c r="G37" s="26"/>
      <c r="H37" s="26"/>
      <c r="I37" s="26"/>
      <c r="J37" s="26"/>
      <c r="K37" s="26"/>
      <c r="L37" s="26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spans="1:24" ht="16.8">
      <c r="A38" s="61" t="s">
        <v>5985</v>
      </c>
      <c r="B38" s="36" cm="1">
        <f t="array" ref="B38">INDEX(
INDEX(balance_sheet[],,MATCH("Current Capital Lease Obligation",balance_sheet[#Headers],0)),
MATCH(B2,YEAR(INDEX(balance_sheet[],,MATCH("Fiscal Year",balance_sheet[#Headers],0))),0)
)/1000000000</f>
        <v>0.254</v>
      </c>
      <c r="C38" s="36" cm="1">
        <f t="array" ref="C38">INDEX(
INDEX(balance_sheet[],,MATCH("Current Capital Lease Obligation",balance_sheet[#Headers],0)),
MATCH(C2,YEAR(INDEX(balance_sheet[],,MATCH("Fiscal Year",balance_sheet[#Headers],0))),0)
)/1000000000</f>
        <v>0.29599999999999999</v>
      </c>
      <c r="D38" s="36" cm="1">
        <f t="array" ref="D38">INDEX(
INDEX(balance_sheet[],,MATCH("Current Capital Lease Obligation",balance_sheet[#Headers],0)),
MATCH(D2,YEAR(INDEX(balance_sheet[],,MATCH("Fiscal Year",balance_sheet[#Headers],0))),0)
)/1000000000</f>
        <v>0.32900000000000001</v>
      </c>
      <c r="E38" s="124" cm="1">
        <f t="array" ref="E38">INDEX(
INDEX(balance_sheet[],,MATCH("Current Capital Lease Obligation",balance_sheet[#Headers],0)),
MATCH(E2,YEAR(INDEX(balance_sheet[],,MATCH("Fiscal Year",balance_sheet[#Headers],0))),0)
)/1000000000</f>
        <v>0.35299999999999998</v>
      </c>
      <c r="F38" s="26"/>
      <c r="G38" s="26"/>
      <c r="H38" s="26"/>
      <c r="I38" s="26"/>
      <c r="J38" s="26"/>
      <c r="K38" s="26"/>
      <c r="L38" s="26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spans="1:24" ht="16.8">
      <c r="A39" s="61" t="s">
        <v>5976</v>
      </c>
      <c r="B39" s="36" cm="1">
        <f t="array" ref="B39">INDEX(
INDEX(cash_flow[],,MATCH("Net Other Financing Charges",cash_flow[#Headers],0)),
MATCH(B2,YEAR(INDEX(cash_flow[],,MATCH("Fiscal Year",cash_flow[#Headers],0))),0)
)/1000000000</f>
        <v>-0.16800000000000001</v>
      </c>
      <c r="C39" s="36" cm="1">
        <f t="array" ref="C39">INDEX(
INDEX(cash_flow[],,MATCH("Net Other Financing Charges",cash_flow[#Headers],0)),
MATCH(C2,YEAR(INDEX(cash_flow[],,MATCH("Fiscal Year",cash_flow[#Headers],0))),0)
)/1000000000</f>
        <v>-0.18</v>
      </c>
      <c r="D39" s="36" cm="1">
        <f t="array" ref="D39">INDEX(
INDEX(cash_flow[],,MATCH("Net Other Financing Charges",cash_flow[#Headers],0)),
MATCH(D2,YEAR(INDEX(cash_flow[],,MATCH("Fiscal Year",cash_flow[#Headers],0))),0)
)/1000000000</f>
        <v>-0.127</v>
      </c>
      <c r="E39" s="124" cm="1">
        <f t="array" ref="E39">INDEX(
INDEX(cash_flow[],,MATCH("Net Other Financing Charges",cash_flow[#Headers],0)),
MATCH(E2,YEAR(INDEX(cash_flow[],,MATCH("Fiscal Year",cash_flow[#Headers],0))),0)
)/1000000000</f>
        <v>-9.9000000000000005E-2</v>
      </c>
      <c r="F39" s="26"/>
      <c r="G39" s="26"/>
      <c r="H39" s="26"/>
      <c r="I39" s="26"/>
      <c r="J39" s="26"/>
      <c r="K39" s="26"/>
      <c r="L39" s="26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spans="1:24" ht="16.8">
      <c r="A40" s="61" t="s">
        <v>2772</v>
      </c>
      <c r="B40" s="36" cm="1">
        <f t="array" ref="B40">INDEX(
INDEX(income_statement[],,MATCH("Net Income",income_statement[#Headers],0)),
MATCH(B2,YEAR(INDEX(income_statement[],,MATCH("Fiscal Year",income_statement[#Headers],0))),0)
)/1000000000</f>
        <v>6.9459999999999997</v>
      </c>
      <c r="C40" s="36" cm="1">
        <f t="array" ref="C40">INDEX(
INDEX(income_statement[],,MATCH("Net Income",income_statement[#Headers],0)),
MATCH(C2,YEAR(INDEX(income_statement[],,MATCH("Fiscal Year",income_statement[#Headers],0))),0)
)/1000000000</f>
        <v>2.78</v>
      </c>
      <c r="D40" s="36" cm="1">
        <f t="array" ref="D40">INDEX(
INDEX(income_statement[],,MATCH("Net Income",income_statement[#Headers],0)),
MATCH(D2,YEAR(INDEX(income_statement[],,MATCH("Fiscal Year",income_statement[#Headers],0))),0)
)/1000000000</f>
        <v>4.1379999999999999</v>
      </c>
      <c r="E40" s="124" cm="1">
        <f t="array" ref="E40">INDEX(
INDEX(income_statement[],,MATCH("Net Income",income_statement[#Headers],0)),
MATCH(E2,YEAR(INDEX(income_statement[],,MATCH("Fiscal Year",income_statement[#Headers],0))),0)
)/1000000000</f>
        <v>4.0910000000000002</v>
      </c>
      <c r="F40" s="26"/>
      <c r="G40" s="26"/>
      <c r="H40" s="26"/>
      <c r="I40" s="26"/>
      <c r="J40" s="26"/>
      <c r="K40" s="26"/>
      <c r="L40" s="26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spans="1:24" ht="19.2">
      <c r="A41" s="61" t="s">
        <v>5986</v>
      </c>
      <c r="B41" s="35">
        <f>B35/B14</f>
        <v>0.19757759273277822</v>
      </c>
      <c r="C41" s="35">
        <f>C35/C14</f>
        <v>0.21555555555555553</v>
      </c>
      <c r="D41" s="35">
        <f>D35/D14</f>
        <v>0.10639057479471616</v>
      </c>
      <c r="E41" s="123">
        <f>E35/E14</f>
        <v>-6.0382422006038244E-2</v>
      </c>
      <c r="F41" s="26"/>
      <c r="G41" s="26"/>
      <c r="H41" s="38"/>
      <c r="I41" s="38"/>
      <c r="J41" s="38"/>
      <c r="K41" s="38"/>
      <c r="L41" s="38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4" ht="19.2">
      <c r="A42" s="61" t="s">
        <v>5987</v>
      </c>
      <c r="B42" s="35">
        <f>B36/B10</f>
        <v>7.6185101580135434E-3</v>
      </c>
      <c r="C42" s="35">
        <f>C36/C10</f>
        <v>1.4471780028943561E-3</v>
      </c>
      <c r="D42" s="35">
        <f>D36/D10</f>
        <v>4.9937578027465668E-3</v>
      </c>
      <c r="E42" s="123">
        <f>E36/E10</f>
        <v>1.0377032168799724E-3</v>
      </c>
      <c r="F42" s="38"/>
      <c r="G42" s="38"/>
      <c r="H42" s="38"/>
      <c r="I42" s="38"/>
      <c r="J42" s="38"/>
      <c r="K42" s="38"/>
      <c r="L42" s="38"/>
      <c r="M42" s="12"/>
      <c r="N42" s="12"/>
      <c r="O42" s="12"/>
      <c r="P42" s="11"/>
      <c r="Q42" s="11"/>
      <c r="R42" s="11"/>
      <c r="S42" s="11"/>
      <c r="T42" s="11"/>
      <c r="U42" s="11"/>
      <c r="V42" s="11"/>
      <c r="W42" s="11"/>
      <c r="X42" s="11"/>
    </row>
    <row r="43" spans="1:24" ht="19.2">
      <c r="A43" s="61" t="s">
        <v>5988</v>
      </c>
      <c r="B43" s="35">
        <f>B37/B40</f>
        <v>-0.22286207889432769</v>
      </c>
      <c r="C43" s="35">
        <f t="shared" ref="C43:E43" si="14">C37/C40</f>
        <v>-0.66043165467625908</v>
      </c>
      <c r="D43" s="35">
        <f t="shared" si="14"/>
        <v>-0.48598356694055106</v>
      </c>
      <c r="E43" s="123">
        <f t="shared" si="14"/>
        <v>-0.50012221950623315</v>
      </c>
      <c r="F43" s="38"/>
      <c r="G43" s="38"/>
      <c r="H43" s="38"/>
      <c r="I43" s="38"/>
      <c r="J43" s="38"/>
      <c r="K43" s="38"/>
      <c r="L43" s="38"/>
      <c r="M43" s="12"/>
      <c r="N43" s="12"/>
      <c r="O43" s="12"/>
      <c r="P43" s="11"/>
      <c r="Q43" s="11"/>
      <c r="R43" s="11"/>
      <c r="S43" s="11"/>
      <c r="T43" s="11"/>
      <c r="U43" s="11"/>
      <c r="V43" s="11"/>
      <c r="W43" s="11"/>
      <c r="X43" s="11"/>
    </row>
    <row r="44" spans="1:24" ht="19.2">
      <c r="A44" s="61" t="s">
        <v>5989</v>
      </c>
      <c r="B44" s="35"/>
      <c r="C44" s="35">
        <f>C38-B38</f>
        <v>4.1999999999999982E-2</v>
      </c>
      <c r="D44" s="35">
        <f t="shared" ref="D44:E44" si="15">D38-C38</f>
        <v>3.3000000000000029E-2</v>
      </c>
      <c r="E44" s="123">
        <f t="shared" si="15"/>
        <v>2.3999999999999966E-2</v>
      </c>
      <c r="F44" s="38"/>
      <c r="G44" s="38"/>
      <c r="H44" s="38"/>
      <c r="I44" s="38"/>
      <c r="J44" s="38"/>
      <c r="K44" s="38"/>
      <c r="L44" s="38"/>
      <c r="M44" s="12"/>
      <c r="N44" s="12"/>
      <c r="O44" s="12"/>
      <c r="P44" s="11"/>
      <c r="Q44" s="11"/>
      <c r="R44" s="11"/>
      <c r="S44" s="11"/>
      <c r="T44" s="11"/>
      <c r="U44" s="11"/>
      <c r="V44" s="11"/>
      <c r="W44" s="11"/>
      <c r="X44" s="11"/>
    </row>
    <row r="45" spans="1:24" ht="19.2">
      <c r="A45" s="61" t="s">
        <v>5990</v>
      </c>
      <c r="B45" s="35">
        <f>B39/B3</f>
        <v>-1.5848309042026322E-3</v>
      </c>
      <c r="C45" s="35">
        <f>C39/C3</f>
        <v>-1.6495601173020526E-3</v>
      </c>
      <c r="D45" s="35">
        <f>D39/D3</f>
        <v>-1.1823632368822849E-3</v>
      </c>
      <c r="E45" s="123">
        <f>E39/E3</f>
        <v>-9.290017453972186E-4</v>
      </c>
      <c r="F45" s="38"/>
      <c r="G45" s="38"/>
      <c r="H45" s="38"/>
      <c r="I45" s="38"/>
      <c r="J45" s="38"/>
      <c r="K45" s="38"/>
      <c r="L45" s="38"/>
      <c r="M45" s="12"/>
      <c r="N45" s="12"/>
      <c r="O45" s="12"/>
      <c r="P45" s="11"/>
      <c r="Q45" s="11"/>
      <c r="R45" s="11"/>
      <c r="S45" s="11"/>
      <c r="T45" s="11"/>
      <c r="U45" s="11"/>
      <c r="V45" s="11"/>
      <c r="W45" s="11"/>
      <c r="X45" s="11"/>
    </row>
    <row r="46" spans="1:24" ht="19.2">
      <c r="A46" s="61" t="s">
        <v>94</v>
      </c>
      <c r="B46" s="36" cm="1">
        <f t="array" ref="B46">INDEX(
INDEX(cash_flow[],,MATCH("End Cash Position",cash_flow[#Headers],0)),
MATCH(B2,YEAR(INDEX(cash_flow[],,MATCH("Fiscal Year",cash_flow[#Headers],0))),0)
)/1000000000</f>
        <v>5.9109999999999996</v>
      </c>
      <c r="C46" s="36" cm="1">
        <f t="array" ref="C46">INDEX(
INDEX(cash_flow[],,MATCH("End Cash Position",cash_flow[#Headers],0)),
MATCH(C2,YEAR(INDEX(cash_flow[],,MATCH("Fiscal Year",cash_flow[#Headers],0))),0)
)/1000000000</f>
        <v>2.2290000000000001</v>
      </c>
      <c r="D46" s="36" cm="1">
        <f t="array" ref="D46">INDEX(
INDEX(cash_flow[],,MATCH("End Cash Position",cash_flow[#Headers],0)),
MATCH(D2,YEAR(INDEX(cash_flow[],,MATCH("Fiscal Year",cash_flow[#Headers],0))),0)
)/1000000000</f>
        <v>3.8050000000000002</v>
      </c>
      <c r="E46" s="124" cm="1">
        <f t="array" ref="E46">INDEX(
INDEX(cash_flow[],,MATCH("End Cash Position",cash_flow[#Headers],0)),
MATCH(E2,YEAR(INDEX(cash_flow[],,MATCH("Fiscal Year",cash_flow[#Headers],0))),0)
)/1000000000</f>
        <v>4.7619999999999996</v>
      </c>
      <c r="F46" s="38"/>
      <c r="G46" s="38"/>
      <c r="H46" s="38"/>
      <c r="I46" s="38"/>
      <c r="J46" s="38"/>
      <c r="K46" s="38"/>
      <c r="L46" s="38"/>
      <c r="M46" s="12"/>
      <c r="N46" s="12"/>
      <c r="O46" s="12"/>
      <c r="P46" s="11"/>
      <c r="Q46" s="11"/>
      <c r="R46" s="11"/>
      <c r="S46" s="11"/>
      <c r="T46" s="11"/>
      <c r="U46" s="11"/>
      <c r="V46" s="11"/>
      <c r="W46" s="11"/>
      <c r="X46" s="11"/>
    </row>
    <row r="47" spans="1:24" ht="19.2">
      <c r="A47" s="61" t="s">
        <v>31</v>
      </c>
      <c r="B47" s="36" cm="1">
        <f t="array" ref="B47">INDEX(
INDEX(balance_sheet[],,MATCH("Retained Earnings",balance_sheet[#Headers],0)),
MATCH(B2,YEAR(INDEX(balance_sheet[],,MATCH("Fiscal Year",balance_sheet[#Headers],0))),0)
)/1000000000</f>
        <v>6.92</v>
      </c>
      <c r="C47" s="36" cm="1">
        <f t="array" ref="C47">INDEX(
INDEX(balance_sheet[],,MATCH("Retained Earnings",balance_sheet[#Headers],0)),
MATCH(C2,YEAR(INDEX(balance_sheet[],,MATCH("Fiscal Year",balance_sheet[#Headers],0))),0)
)/1000000000</f>
        <v>5.0049999999999999</v>
      </c>
      <c r="D47" s="36" cm="1">
        <f t="array" ref="D47">INDEX(
INDEX(balance_sheet[],,MATCH("Retained Earnings",balance_sheet[#Headers],0)),
MATCH(D2,YEAR(INDEX(balance_sheet[],,MATCH("Fiscal Year",balance_sheet[#Headers],0))),0)
)/1000000000</f>
        <v>7.093</v>
      </c>
      <c r="E47" s="124" cm="1">
        <f t="array" ref="E47">INDEX(
INDEX(balance_sheet[],,MATCH("Retained Earnings",balance_sheet[#Headers],0)),
MATCH(E2,YEAR(INDEX(balance_sheet[],,MATCH("Fiscal Year",balance_sheet[#Headers],0))),0)
)/1000000000</f>
        <v>8.09</v>
      </c>
      <c r="F47" s="38"/>
      <c r="G47" s="38"/>
      <c r="H47" s="38"/>
      <c r="I47" s="38"/>
      <c r="J47" s="38"/>
      <c r="K47" s="38"/>
      <c r="L47" s="38"/>
      <c r="M47" s="12"/>
      <c r="N47" s="12"/>
      <c r="O47" s="12"/>
      <c r="P47" s="11"/>
      <c r="Q47" s="11"/>
      <c r="R47" s="11"/>
      <c r="S47" s="11"/>
      <c r="T47" s="11"/>
      <c r="U47" s="11"/>
      <c r="V47" s="11"/>
      <c r="W47" s="11"/>
      <c r="X47" s="11"/>
    </row>
    <row r="48" spans="1:24" ht="19.2">
      <c r="A48" s="61" t="s">
        <v>2675</v>
      </c>
      <c r="B48" s="36" cm="1">
        <f t="array" ref="B48">INDEX(
INDEX(balance_sheet[],,MATCH("Common Stock",balance_sheet[#Headers],0)),
MATCH(B2,YEAR(INDEX(balance_sheet[],,MATCH("Fiscal Year",balance_sheet[#Headers],0))),0)
)/1000000000</f>
        <v>3.9E-2</v>
      </c>
      <c r="C48" s="36" cm="1">
        <f t="array" ref="C48">INDEX(
INDEX(balance_sheet[],,MATCH("Common Stock",balance_sheet[#Headers],0)),
MATCH(C2,YEAR(INDEX(balance_sheet[],,MATCH("Fiscal Year",balance_sheet[#Headers],0))),0)
)/1000000000</f>
        <v>3.7999999999999999E-2</v>
      </c>
      <c r="D48" s="36" cm="1">
        <f t="array" ref="D48">INDEX(
INDEX(balance_sheet[],,MATCH("Common Stock",balance_sheet[#Headers],0)),
MATCH(D2,YEAR(INDEX(balance_sheet[],,MATCH("Fiscal Year",balance_sheet[#Headers],0))),0)
)/1000000000</f>
        <v>3.7999999999999999E-2</v>
      </c>
      <c r="E48" s="124" cm="1">
        <f t="array" ref="E48">INDEX(
INDEX(balance_sheet[],,MATCH("Common Stock",balance_sheet[#Headers],0)),
MATCH(E2,YEAR(INDEX(balance_sheet[],,MATCH("Fiscal Year",balance_sheet[#Headers],0))),0)
)/1000000000</f>
        <v>3.7999999999999999E-2</v>
      </c>
      <c r="F48" s="38"/>
      <c r="G48" s="38"/>
      <c r="H48" s="38"/>
      <c r="I48" s="38"/>
      <c r="J48" s="38"/>
      <c r="K48" s="38"/>
      <c r="L48" s="38"/>
      <c r="M48" s="12"/>
      <c r="N48" s="12"/>
      <c r="O48" s="12"/>
      <c r="P48" s="11"/>
      <c r="Q48" s="11"/>
      <c r="R48" s="11"/>
      <c r="S48" s="11"/>
      <c r="T48" s="11"/>
      <c r="U48" s="11"/>
      <c r="V48" s="11"/>
      <c r="W48" s="11"/>
      <c r="X48" s="11"/>
    </row>
    <row r="49" spans="1:24" ht="19.2">
      <c r="A49" s="61" t="s">
        <v>28</v>
      </c>
      <c r="B49" s="36" cm="1">
        <f t="array" ref="B49">INDEX(
INDEX(balance_sheet[],,MATCH("Non Current Deferred Taxes Liabilities",balance_sheet[#Headers],0)),
MATCH(B2,YEAR(INDEX(balance_sheet[],,MATCH("Fiscal Year",balance_sheet[#Headers],0))),0)
)/1000000000</f>
        <v>1.5660000000000001</v>
      </c>
      <c r="C49" s="36" cm="1">
        <f t="array" ref="C49">INDEX(
INDEX(balance_sheet[],,MATCH("Non Current Deferred Taxes Liabilities",balance_sheet[#Headers],0)),
MATCH(C2,YEAR(INDEX(balance_sheet[],,MATCH("Fiscal Year",balance_sheet[#Headers],0))),0)
)/1000000000</f>
        <v>2.1960000000000002</v>
      </c>
      <c r="D49" s="36" cm="1">
        <f t="array" ref="D49">INDEX(
INDEX(balance_sheet[],,MATCH("Non Current Deferred Taxes Liabilities",balance_sheet[#Headers],0)),
MATCH(D2,YEAR(INDEX(balance_sheet[],,MATCH("Fiscal Year",balance_sheet[#Headers],0))),0)
)/1000000000</f>
        <v>2.48</v>
      </c>
      <c r="E49" s="124" cm="1">
        <f t="array" ref="E49">INDEX(
INDEX(balance_sheet[],,MATCH("Non Current Deferred Taxes Liabilities",balance_sheet[#Headers],0)),
MATCH(E2,YEAR(INDEX(balance_sheet[],,MATCH("Fiscal Year",balance_sheet[#Headers],0))),0)
)/1000000000</f>
        <v>2.3029999999999999</v>
      </c>
      <c r="F49" s="38"/>
      <c r="G49" s="38"/>
      <c r="H49" s="38"/>
      <c r="I49" s="38"/>
      <c r="J49" s="38"/>
      <c r="K49" s="38"/>
      <c r="L49" s="38"/>
      <c r="M49" s="12"/>
      <c r="N49" s="12"/>
      <c r="O49" s="12"/>
      <c r="P49" s="11"/>
      <c r="Q49" s="11"/>
      <c r="R49" s="11"/>
      <c r="S49" s="11"/>
      <c r="T49" s="11"/>
      <c r="U49" s="11"/>
      <c r="V49" s="11"/>
      <c r="W49" s="11"/>
      <c r="X49" s="11"/>
    </row>
    <row r="50" spans="1:24" ht="19.2">
      <c r="A50" s="61" t="s">
        <v>6004</v>
      </c>
      <c r="B50" s="36" cm="1">
        <f t="array" ref="B50">INDEX(
INDEX(balance_sheet[],,MATCH("Other Non Current Liabilities",balance_sheet[#Headers],0)),
MATCH(B2,YEAR(INDEX(balance_sheet[],,MATCH("Fiscal Year",balance_sheet[#Headers],0))),0)
)/1000000000</f>
        <v>4.3999999999999997E-2</v>
      </c>
      <c r="C50" s="36" cm="1">
        <f t="array" ref="C50">INDEX(
INDEX(balance_sheet[],,MATCH("Other Non Current Liabilities",balance_sheet[#Headers],0)),
MATCH(C2,YEAR(INDEX(balance_sheet[],,MATCH("Fiscal Year",balance_sheet[#Headers],0))),0)
)/1000000000</f>
        <v>0.16900000000000001</v>
      </c>
      <c r="D50" s="36" cm="1">
        <f t="array" ref="D50">INDEX(
INDEX(balance_sheet[],,MATCH("Other Non Current Liabilities",balance_sheet[#Headers],0)),
MATCH(D2,YEAR(INDEX(balance_sheet[],,MATCH("Fiscal Year",balance_sheet[#Headers],0))),0)
)/1000000000</f>
        <v>0.18099999999999999</v>
      </c>
      <c r="E50" s="124" cm="1">
        <f t="array" ref="E50">INDEX(
INDEX(balance_sheet[],,MATCH("Other Non Current Liabilities",balance_sheet[#Headers],0)),
MATCH(E2,YEAR(INDEX(balance_sheet[],,MATCH("Fiscal Year",balance_sheet[#Headers],0))),0)
)/1000000000</f>
        <v>0.16900000000000001</v>
      </c>
      <c r="F50" s="38"/>
      <c r="G50" s="38"/>
      <c r="H50" s="38"/>
      <c r="I50" s="38"/>
      <c r="J50" s="38"/>
      <c r="K50" s="38"/>
      <c r="L50" s="38"/>
      <c r="M50" s="12"/>
      <c r="N50" s="12"/>
      <c r="O50" s="12"/>
      <c r="P50" s="11"/>
      <c r="Q50" s="11"/>
      <c r="R50" s="11"/>
      <c r="S50" s="11"/>
      <c r="T50" s="11"/>
      <c r="U50" s="11"/>
      <c r="V50" s="11"/>
      <c r="W50" s="11"/>
      <c r="X50" s="11"/>
    </row>
    <row r="51" spans="1:24" ht="19.2">
      <c r="A51" s="61" t="s">
        <v>6005</v>
      </c>
      <c r="B51" s="35">
        <f>B49/B30</f>
        <v>5.0948368415915678E-2</v>
      </c>
      <c r="C51" s="35">
        <f t="shared" ref="C51:E51" si="16">C49/C30</f>
        <v>6.4268781644180414E-2</v>
      </c>
      <c r="D51" s="35">
        <f t="shared" si="16"/>
        <v>6.8023479071808654E-2</v>
      </c>
      <c r="E51" s="123">
        <f t="shared" si="16"/>
        <v>6.2607040913415804E-2</v>
      </c>
      <c r="F51" s="38"/>
      <c r="G51" s="38"/>
      <c r="H51" s="38"/>
      <c r="I51" s="38"/>
      <c r="J51" s="38"/>
      <c r="K51" s="38"/>
      <c r="L51" s="38"/>
      <c r="M51" s="12"/>
      <c r="N51" s="12"/>
      <c r="O51" s="12"/>
      <c r="P51" s="11"/>
      <c r="Q51" s="11"/>
      <c r="R51" s="11"/>
      <c r="S51" s="11"/>
      <c r="T51" s="11"/>
      <c r="U51" s="11"/>
      <c r="V51" s="11"/>
      <c r="W51" s="11"/>
      <c r="X51" s="11"/>
    </row>
    <row r="52" spans="1:24" ht="19.2">
      <c r="A52" s="61" t="s">
        <v>6007</v>
      </c>
      <c r="B52" s="36" cm="1">
        <f t="array" ref="B52">INDEX(
INDEX(balance_sheet[],,MATCH("Additional Paid in Capital",balance_sheet[#Headers],0)),
MATCH(B2,YEAR(INDEX(balance_sheet[],,MATCH("Fiscal Year",balance_sheet[#Headers],0))),0)
)/1000000000</f>
        <v>6.4210000000000003</v>
      </c>
      <c r="C52" s="36" cm="1">
        <f t="array" ref="C52">INDEX(
INDEX(balance_sheet[],,MATCH("Additional Paid in Capital",balance_sheet[#Headers],0)),
MATCH(C2,YEAR(INDEX(balance_sheet[],,MATCH("Fiscal Year",balance_sheet[#Headers],0))),0)
)/1000000000</f>
        <v>6.6079999999999997</v>
      </c>
      <c r="D52" s="36" cm="1">
        <f t="array" ref="D52">INDEX(
INDEX(balance_sheet[],,MATCH("Additional Paid in Capital",balance_sheet[#Headers],0)),
MATCH(D2,YEAR(INDEX(balance_sheet[],,MATCH("Fiscal Year",balance_sheet[#Headers],0))),0)
)/1000000000</f>
        <v>6.7610000000000001</v>
      </c>
      <c r="E52" s="124" cm="1">
        <f t="array" ref="E52">INDEX(
INDEX(balance_sheet[],,MATCH("Additional Paid in Capital",balance_sheet[#Headers],0)),
MATCH(E2,YEAR(INDEX(balance_sheet[],,MATCH("Fiscal Year",balance_sheet[#Headers],0))),0)
)/1000000000</f>
        <v>6.9960000000000004</v>
      </c>
      <c r="F52" s="38"/>
      <c r="G52" s="38"/>
      <c r="H52" s="38"/>
      <c r="I52" s="38"/>
      <c r="J52" s="38"/>
      <c r="K52" s="38"/>
      <c r="L52" s="38"/>
      <c r="M52" s="12"/>
      <c r="N52" s="12"/>
      <c r="O52" s="12"/>
      <c r="P52" s="11"/>
      <c r="Q52" s="11"/>
      <c r="R52" s="11"/>
      <c r="S52" s="11"/>
      <c r="T52" s="11"/>
      <c r="U52" s="11"/>
      <c r="V52" s="11"/>
      <c r="W52" s="11"/>
      <c r="X52" s="11"/>
    </row>
    <row r="53" spans="1:24" ht="19.2">
      <c r="A53" s="61" t="s">
        <v>6008</v>
      </c>
      <c r="B53" s="35"/>
      <c r="C53" s="35">
        <f>(C52-B52)/B52</f>
        <v>2.912318953434035E-2</v>
      </c>
      <c r="D53" s="35">
        <f t="shared" ref="D53:E53" si="17">(D52-C52)/C52</f>
        <v>2.3153753026634454E-2</v>
      </c>
      <c r="E53" s="123">
        <f t="shared" si="17"/>
        <v>3.4758171868066901E-2</v>
      </c>
      <c r="F53" s="38"/>
      <c r="G53" s="38"/>
      <c r="H53" s="38"/>
      <c r="I53" s="38"/>
      <c r="J53" s="38"/>
      <c r="K53" s="38"/>
      <c r="L53" s="38"/>
      <c r="M53" s="12"/>
      <c r="N53" s="12"/>
      <c r="O53" s="12"/>
      <c r="P53" s="11"/>
      <c r="Q53" s="11"/>
      <c r="R53" s="11"/>
      <c r="S53" s="11"/>
      <c r="T53" s="11"/>
      <c r="U53" s="11"/>
      <c r="V53" s="11"/>
      <c r="W53" s="11"/>
      <c r="X53" s="11"/>
    </row>
    <row r="54" spans="1:24" ht="19.2">
      <c r="A54" s="61" t="s">
        <v>2766</v>
      </c>
      <c r="B54" s="36" cm="1">
        <f t="array" ref="B54">INDEX(
INDEX(income_statement[],,MATCH("Diluted Average Shares",income_statement[#Headers],0)),
MATCH(B2,YEAR(INDEX(income_statement[],,MATCH("Fiscal Year",income_statement[#Headers],0))),0)
)/1000000000</f>
        <v>0.49270000000000003</v>
      </c>
      <c r="C54" s="36" cm="1">
        <f t="array" ref="C54">INDEX(
INDEX(income_statement[],,MATCH("Diluted Average Shares",income_statement[#Headers],0)),
MATCH(C2,YEAR(INDEX(income_statement[],,MATCH("Fiscal Year",income_statement[#Headers],0))),0)
)/1000000000</f>
        <v>0.4647</v>
      </c>
      <c r="D54" s="36" cm="1">
        <f t="array" ref="D54">INDEX(
INDEX(income_statement[],,MATCH("Diluted Average Shares",income_statement[#Headers],0)),
MATCH(D2,YEAR(INDEX(income_statement[],,MATCH("Fiscal Year",income_statement[#Headers],0))),0)
)/1000000000</f>
        <v>0.46279999999999999</v>
      </c>
      <c r="E54" s="124" cm="1">
        <f t="array" ref="E54">INDEX(
INDEX(income_statement[],,MATCH("Diluted Average Shares",income_statement[#Headers],0)),
MATCH(E2,YEAR(INDEX(income_statement[],,MATCH("Fiscal Year",income_statement[#Headers],0))),0)
)/1000000000</f>
        <v>0.46179999999999999</v>
      </c>
      <c r="F54" s="38"/>
      <c r="G54" s="38"/>
      <c r="H54" s="38"/>
      <c r="I54" s="38"/>
      <c r="J54" s="38"/>
      <c r="K54" s="38"/>
      <c r="L54" s="38"/>
      <c r="M54" s="12"/>
      <c r="N54" s="12"/>
      <c r="O54" s="12"/>
      <c r="P54" s="11"/>
      <c r="Q54" s="11"/>
      <c r="R54" s="11"/>
      <c r="S54" s="11"/>
      <c r="T54" s="11"/>
      <c r="U54" s="11"/>
      <c r="V54" s="11"/>
      <c r="W54" s="11"/>
      <c r="X54" s="11"/>
    </row>
    <row r="55" spans="1:24" ht="19.2">
      <c r="A55" s="61" t="s">
        <v>2768</v>
      </c>
      <c r="B55" s="36">
        <f>B40/B54</f>
        <v>14.097828293078951</v>
      </c>
      <c r="C55" s="36">
        <f t="shared" ref="C55:E55" si="18">C40/C54</f>
        <v>5.9823542070152786</v>
      </c>
      <c r="D55" s="36">
        <f t="shared" si="18"/>
        <v>8.9412273120138295</v>
      </c>
      <c r="E55" s="124">
        <f t="shared" si="18"/>
        <v>8.8588133391078401</v>
      </c>
      <c r="F55" s="38"/>
      <c r="G55" s="38"/>
      <c r="H55" s="38"/>
      <c r="I55" s="38"/>
      <c r="J55" s="38"/>
      <c r="K55" s="38"/>
      <c r="L55" s="38"/>
      <c r="M55" s="12"/>
      <c r="N55" s="12"/>
      <c r="O55" s="12"/>
      <c r="P55" s="11"/>
      <c r="Q55" s="11"/>
      <c r="R55" s="11"/>
      <c r="S55" s="11"/>
      <c r="T55" s="11"/>
      <c r="U55" s="11"/>
      <c r="V55" s="11"/>
      <c r="W55" s="11"/>
      <c r="X55" s="11"/>
    </row>
    <row r="56" spans="1:24" ht="19.2">
      <c r="A56" s="61" t="s">
        <v>6014</v>
      </c>
      <c r="B56" s="36"/>
      <c r="C56" s="35">
        <f>(C54-B54)/C54</f>
        <v>-6.0253927264902141E-2</v>
      </c>
      <c r="D56" s="35">
        <f t="shared" ref="D56:E56" si="19">(D54-C54)/D54</f>
        <v>-4.1054451166810998E-3</v>
      </c>
      <c r="E56" s="123">
        <f t="shared" si="19"/>
        <v>-2.1654395842356016E-3</v>
      </c>
      <c r="F56" s="38"/>
      <c r="G56" s="38"/>
      <c r="H56" s="38"/>
      <c r="I56" s="38"/>
      <c r="J56" s="38"/>
      <c r="K56" s="38"/>
      <c r="L56" s="38"/>
      <c r="M56" s="12"/>
      <c r="N56" s="12"/>
      <c r="O56" s="12"/>
      <c r="P56" s="11"/>
      <c r="Q56" s="11"/>
      <c r="R56" s="11"/>
      <c r="S56" s="11"/>
      <c r="T56" s="11"/>
      <c r="U56" s="11"/>
      <c r="V56" s="11"/>
      <c r="W56" s="11"/>
      <c r="X56" s="11"/>
    </row>
    <row r="57" spans="1:24" ht="19.8" thickBot="1">
      <c r="A57" s="64" t="s">
        <v>6080</v>
      </c>
      <c r="B57" s="125">
        <f>INDEX(stock_history[Close],MATCH("20221229",stock_history[date_key],0))</f>
        <v>137.45277404785156</v>
      </c>
      <c r="C57" s="125">
        <f>INDEX(stock_history[Close],MATCH("20231228",stock_history[date_key],0))</f>
        <v>135.59684753417969</v>
      </c>
      <c r="D57" s="125">
        <f>INDEX(stock_history[Close],MATCH("20241229",stock_history[date_key],0))</f>
        <v>132.39448547363281</v>
      </c>
      <c r="E57" s="126">
        <f>INDEX(stock_history[Close],MATCH("20250714",stock_history[date_key],0))</f>
        <v>102.20999908447266</v>
      </c>
      <c r="F57" s="38"/>
      <c r="G57" s="38"/>
      <c r="H57" s="38"/>
      <c r="I57" s="38"/>
      <c r="J57" s="38"/>
      <c r="K57" s="38"/>
      <c r="L57" s="38"/>
      <c r="M57" s="12"/>
      <c r="N57" s="12"/>
      <c r="O57" s="12"/>
      <c r="P57" s="11"/>
      <c r="Q57" s="11"/>
      <c r="R57" s="11"/>
      <c r="S57" s="11"/>
      <c r="T57" s="11"/>
      <c r="U57" s="11"/>
      <c r="V57" s="11"/>
      <c r="W57" s="11"/>
      <c r="X57" s="11"/>
    </row>
    <row r="58" spans="1:24" ht="19.2">
      <c r="A58" s="38"/>
      <c r="B58" s="39"/>
      <c r="C58" s="39"/>
      <c r="D58" s="39"/>
      <c r="E58" s="39"/>
      <c r="F58" s="38"/>
      <c r="G58" s="38"/>
      <c r="H58" s="38"/>
      <c r="I58" s="38"/>
      <c r="J58" s="38"/>
      <c r="K58" s="38"/>
      <c r="L58" s="38"/>
      <c r="M58" s="12"/>
      <c r="N58" s="12"/>
      <c r="O58" s="12"/>
      <c r="P58" s="11"/>
      <c r="Q58" s="11"/>
      <c r="R58" s="11"/>
      <c r="S58" s="11"/>
      <c r="T58" s="11"/>
      <c r="U58" s="11"/>
      <c r="V58" s="11"/>
      <c r="W58" s="11"/>
      <c r="X58" s="11"/>
    </row>
    <row r="59" spans="1:24" ht="19.8" thickBot="1">
      <c r="A59" s="38"/>
      <c r="B59" s="39"/>
      <c r="C59" s="39"/>
      <c r="D59" s="39"/>
      <c r="E59" s="39"/>
      <c r="F59" s="38"/>
      <c r="G59" s="38"/>
      <c r="H59" s="38"/>
      <c r="I59" s="38"/>
      <c r="J59" s="38"/>
      <c r="K59" s="38"/>
      <c r="L59" s="38"/>
      <c r="M59" s="12"/>
      <c r="N59" s="12"/>
      <c r="O59" s="12"/>
      <c r="P59" s="11"/>
      <c r="Q59" s="11"/>
      <c r="R59" s="11"/>
      <c r="S59" s="11"/>
      <c r="T59" s="11"/>
      <c r="U59" s="11"/>
      <c r="V59" s="11"/>
      <c r="W59" s="11"/>
      <c r="X59" s="11"/>
    </row>
    <row r="60" spans="1:24" ht="25.2" thickBot="1">
      <c r="A60" s="208" t="s">
        <v>6093</v>
      </c>
      <c r="B60" s="209"/>
      <c r="C60" s="40"/>
      <c r="D60" s="40"/>
      <c r="E60" s="40"/>
      <c r="F60" s="38"/>
      <c r="G60" s="38"/>
      <c r="H60" s="38"/>
      <c r="I60" s="38"/>
      <c r="J60" s="38"/>
      <c r="K60" s="38"/>
      <c r="L60" s="38"/>
      <c r="M60" s="12"/>
      <c r="N60" s="12"/>
      <c r="O60" s="12"/>
      <c r="P60" s="11"/>
      <c r="Q60" s="11"/>
      <c r="R60" s="11"/>
      <c r="S60" s="11"/>
      <c r="T60" s="11"/>
      <c r="U60" s="11"/>
      <c r="V60" s="11"/>
      <c r="W60" s="11"/>
      <c r="X60" s="11"/>
    </row>
    <row r="61" spans="1:24" ht="19.2">
      <c r="A61" s="138" t="s">
        <v>5867</v>
      </c>
      <c r="B61" s="132">
        <f>AVERAGE(C4:E4)</f>
        <v>1.9522329106949788E-3</v>
      </c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12"/>
      <c r="N61" s="12"/>
      <c r="O61" s="12"/>
      <c r="P61" s="11"/>
      <c r="Q61" s="11"/>
      <c r="R61" s="11"/>
      <c r="S61" s="11"/>
      <c r="T61" s="11"/>
      <c r="U61" s="11"/>
      <c r="V61" s="11"/>
      <c r="W61" s="11"/>
      <c r="X61" s="11"/>
    </row>
    <row r="62" spans="1:24" ht="19.2">
      <c r="A62" s="139" t="s">
        <v>5868</v>
      </c>
      <c r="B62" s="63">
        <f>AvgRevenueGrowthHist * INDEX(ScenarioMultipliers[], MATCH("Revenue Growth", ScenarioMultipliers[Metric], 0), MATCH(ScenarioSelect, ScenarioMultipliers[#Headers], 0))</f>
        <v>1.9522329106949788E-3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12"/>
      <c r="N62" s="12"/>
      <c r="O62" s="12"/>
      <c r="P62" s="11"/>
      <c r="Q62" s="11"/>
      <c r="R62" s="11"/>
      <c r="S62" s="11"/>
      <c r="T62" s="11"/>
      <c r="U62" s="11"/>
      <c r="V62" s="11"/>
      <c r="W62" s="11"/>
      <c r="X62" s="11"/>
    </row>
    <row r="63" spans="1:24" ht="19.2">
      <c r="A63" s="139" t="s">
        <v>5873</v>
      </c>
      <c r="B63" s="63">
        <v>2.9999999999999997E-4</v>
      </c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12"/>
      <c r="N63" s="12"/>
      <c r="O63" s="12"/>
      <c r="P63" s="11"/>
      <c r="Q63" s="11"/>
      <c r="R63" s="11"/>
      <c r="S63" s="11"/>
      <c r="T63" s="11"/>
      <c r="U63" s="11"/>
      <c r="V63" s="11"/>
      <c r="W63" s="11"/>
      <c r="X63" s="11"/>
    </row>
    <row r="64" spans="1:24" ht="19.2">
      <c r="A64" s="139" t="s">
        <v>5871</v>
      </c>
      <c r="B64" s="63">
        <f>AVERAGE(B7:E7)</f>
        <v>0.27402660688399805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12"/>
      <c r="N64" s="12"/>
      <c r="O64" s="12"/>
      <c r="P64" s="11"/>
      <c r="Q64" s="11"/>
      <c r="R64" s="11"/>
      <c r="S64" s="11"/>
      <c r="T64" s="11"/>
      <c r="U64" s="11"/>
      <c r="V64" s="11"/>
      <c r="W64" s="11"/>
      <c r="X64" s="11"/>
    </row>
    <row r="65" spans="1:24" ht="19.2">
      <c r="A65" s="139" t="s">
        <v>5877</v>
      </c>
      <c r="B65" s="63">
        <f>AverageGrossMargin * INDEX(ScenarioMultipliers[], MATCH("Gross Margin", ScenarioMultipliers[Metric], 0), MATCH(ScenarioSelect, ScenarioMultipliers[#Headers], 0))</f>
        <v>0.27402660688399805</v>
      </c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12"/>
      <c r="N65" s="12"/>
      <c r="O65" s="12"/>
      <c r="P65" s="11"/>
      <c r="Q65" s="11"/>
      <c r="R65" s="11"/>
      <c r="S65" s="11"/>
      <c r="T65" s="11"/>
      <c r="U65" s="11"/>
      <c r="V65" s="11"/>
      <c r="W65" s="11"/>
      <c r="X65" s="11"/>
    </row>
    <row r="66" spans="1:24" ht="19.2">
      <c r="A66" s="139" t="s">
        <v>5872</v>
      </c>
      <c r="B66" s="63">
        <f>AVERAGE(B9:E9)</f>
        <v>0.19522592856985221</v>
      </c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12"/>
      <c r="N66" s="12"/>
      <c r="O66" s="12"/>
      <c r="P66" s="11"/>
      <c r="Q66" s="11"/>
      <c r="R66" s="11"/>
      <c r="S66" s="11"/>
      <c r="T66" s="11"/>
      <c r="U66" s="11"/>
      <c r="V66" s="11"/>
      <c r="W66" s="11"/>
      <c r="X66" s="11"/>
    </row>
    <row r="67" spans="1:24" ht="19.2">
      <c r="A67" s="139" t="s">
        <v>5878</v>
      </c>
      <c r="B67" s="63">
        <f>AverageSGAGrowth * INDEX(ScenarioMultipliers[], MATCH("SG&amp;A", ScenarioMultipliers[Metric], 0), MATCH(ScenarioSelect, ScenarioMultipliers[#Headers], 0))</f>
        <v>0.19522592856985221</v>
      </c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12"/>
      <c r="N67" s="12"/>
      <c r="O67" s="12"/>
      <c r="P67" s="11"/>
      <c r="Q67" s="11"/>
      <c r="R67" s="11"/>
      <c r="S67" s="11"/>
      <c r="T67" s="11"/>
      <c r="U67" s="11"/>
      <c r="V67" s="11"/>
      <c r="W67" s="11"/>
      <c r="X67" s="11"/>
    </row>
    <row r="68" spans="1:24" ht="19.2">
      <c r="A68" s="139" t="s">
        <v>5876</v>
      </c>
      <c r="B68" s="63">
        <v>1E-3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12"/>
      <c r="N68" s="12"/>
      <c r="O68" s="12"/>
      <c r="P68" s="11"/>
      <c r="Q68" s="11"/>
      <c r="R68" s="11"/>
      <c r="S68" s="11"/>
      <c r="T68" s="11"/>
      <c r="U68" s="11"/>
      <c r="V68" s="11"/>
      <c r="W68" s="11"/>
      <c r="X68" s="11"/>
    </row>
    <row r="69" spans="1:24" ht="19.2">
      <c r="A69" s="140" t="s">
        <v>5884</v>
      </c>
      <c r="B69" s="63">
        <f>AVERAGE(B11:E11)</f>
        <v>3.8991135278788294E-2</v>
      </c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12"/>
      <c r="N69" s="12"/>
      <c r="O69" s="12"/>
      <c r="P69" s="11"/>
      <c r="Q69" s="11"/>
      <c r="R69" s="11"/>
      <c r="S69" s="11"/>
      <c r="T69" s="11"/>
      <c r="U69" s="11"/>
      <c r="V69" s="11"/>
      <c r="W69" s="11"/>
      <c r="X69" s="11"/>
    </row>
    <row r="70" spans="1:24" ht="19.2">
      <c r="A70" s="139" t="s">
        <v>5885</v>
      </c>
      <c r="B70" s="63">
        <f>AverageCapExGrowth * INDEX(ScenarioMultipliers[], MATCH("CapEx", ScenarioMultipliers[Metric], 0), MATCH(ScenarioSelect, ScenarioMultipliers[#Headers], 0))</f>
        <v>3.8991135278788294E-2</v>
      </c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12"/>
      <c r="N70" s="12"/>
      <c r="O70" s="12"/>
      <c r="P70" s="11"/>
      <c r="Q70" s="11"/>
      <c r="R70" s="11"/>
      <c r="S70" s="11"/>
      <c r="T70" s="11"/>
      <c r="U70" s="11"/>
      <c r="V70" s="11"/>
      <c r="W70" s="11"/>
      <c r="X70" s="11"/>
    </row>
    <row r="71" spans="1:24" ht="19.2">
      <c r="A71" s="139" t="s">
        <v>5886</v>
      </c>
      <c r="B71" s="63">
        <v>1E-3</v>
      </c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12"/>
      <c r="N71" s="12"/>
      <c r="O71" s="12"/>
      <c r="P71" s="11"/>
      <c r="Q71" s="11"/>
      <c r="R71" s="11"/>
      <c r="S71" s="11"/>
      <c r="T71" s="11"/>
      <c r="U71" s="11"/>
      <c r="V71" s="11"/>
      <c r="W71" s="11"/>
      <c r="X71" s="11"/>
    </row>
    <row r="72" spans="1:24" ht="19.2">
      <c r="A72" s="139" t="s">
        <v>5894</v>
      </c>
      <c r="B72" s="70">
        <f>AVERAGE(B13:E13)</f>
        <v>4.1455265288549651E-3</v>
      </c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12"/>
      <c r="N72" s="12"/>
      <c r="O72" s="12"/>
      <c r="P72" s="11"/>
      <c r="Q72" s="11"/>
      <c r="R72" s="11"/>
      <c r="S72" s="11"/>
      <c r="T72" s="11"/>
      <c r="U72" s="11"/>
      <c r="V72" s="11"/>
      <c r="W72" s="11"/>
      <c r="X72" s="11"/>
    </row>
    <row r="73" spans="1:24" ht="19.2">
      <c r="A73" s="139" t="s">
        <v>5895</v>
      </c>
      <c r="B73" s="133">
        <f>AverageOWC * INDEX(ScenarioMultipliers[], MATCH("OWC", ScenarioMultipliers[Metric], 0), MATCH(ScenarioSelect, ScenarioMultipliers[#Headers], 0))</f>
        <v>4.1455265288549651E-3</v>
      </c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12"/>
      <c r="N73" s="12"/>
      <c r="O73" s="12"/>
      <c r="P73" s="11"/>
      <c r="Q73" s="11"/>
      <c r="R73" s="11"/>
      <c r="S73" s="11"/>
      <c r="T73" s="11"/>
      <c r="U73" s="11"/>
      <c r="V73" s="11"/>
      <c r="W73" s="11"/>
      <c r="X73" s="11"/>
    </row>
    <row r="74" spans="1:24" ht="19.2">
      <c r="A74" s="139" t="s">
        <v>5902</v>
      </c>
      <c r="B74" s="63">
        <v>5.0000000000000001E-4</v>
      </c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12"/>
      <c r="N74" s="12"/>
      <c r="O74" s="12"/>
      <c r="P74" s="11"/>
      <c r="Q74" s="11"/>
      <c r="R74" s="11"/>
      <c r="S74" s="11"/>
      <c r="T74" s="11"/>
      <c r="U74" s="11"/>
      <c r="V74" s="11"/>
      <c r="W74" s="11"/>
      <c r="X74" s="11"/>
    </row>
    <row r="75" spans="1:24" ht="19.2">
      <c r="A75" s="139" t="s">
        <v>5907</v>
      </c>
      <c r="B75" s="63">
        <f>AVERAGE(B15:E15)</f>
        <v>2.5929297512071594E-2</v>
      </c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12"/>
      <c r="N75" s="12"/>
      <c r="O75" s="12"/>
      <c r="P75" s="11"/>
      <c r="Q75" s="11"/>
      <c r="R75" s="11"/>
      <c r="S75" s="11"/>
      <c r="T75" s="11"/>
      <c r="U75" s="11"/>
      <c r="V75" s="11"/>
      <c r="W75" s="11"/>
      <c r="X75" s="11"/>
    </row>
    <row r="76" spans="1:24" ht="19.2">
      <c r="A76" s="139" t="s">
        <v>5908</v>
      </c>
      <c r="B76" s="63">
        <f>AverageDA * INDEX(ScenarioMultipliers[], MATCH("D&amp;A", ScenarioMultipliers[Metric], 0), MATCH(ScenarioSelect, ScenarioMultipliers[#Headers], 0))</f>
        <v>2.5929297512071594E-2</v>
      </c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12"/>
      <c r="N76" s="12"/>
      <c r="O76" s="12"/>
      <c r="P76" s="11"/>
      <c r="Q76" s="11"/>
      <c r="R76" s="11"/>
      <c r="S76" s="11"/>
      <c r="T76" s="11"/>
      <c r="U76" s="11"/>
      <c r="V76" s="11"/>
      <c r="W76" s="11"/>
      <c r="X76" s="11"/>
    </row>
    <row r="77" spans="1:24" ht="19.2">
      <c r="A77" s="139" t="s">
        <v>5910</v>
      </c>
      <c r="B77" s="63">
        <f>0.1%</f>
        <v>1E-3</v>
      </c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12"/>
      <c r="N77" s="12"/>
      <c r="O77" s="12"/>
      <c r="P77" s="11"/>
      <c r="Q77" s="11"/>
      <c r="R77" s="11"/>
      <c r="S77" s="11"/>
      <c r="T77" s="11"/>
      <c r="U77" s="11"/>
      <c r="V77" s="11"/>
      <c r="W77" s="11"/>
      <c r="X77" s="11"/>
    </row>
    <row r="78" spans="1:24" ht="19.2">
      <c r="A78" s="139" t="s">
        <v>5932</v>
      </c>
      <c r="B78" s="63">
        <f>AVERAGE(B16:E16)</f>
        <v>0.21199999999999999</v>
      </c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12"/>
      <c r="N78" s="12"/>
      <c r="O78" s="12"/>
      <c r="P78" s="11"/>
      <c r="Q78" s="11"/>
      <c r="R78" s="11"/>
      <c r="S78" s="11"/>
      <c r="T78" s="11"/>
      <c r="U78" s="11"/>
      <c r="V78" s="11"/>
      <c r="W78" s="11"/>
      <c r="X78" s="11"/>
    </row>
    <row r="79" spans="1:24" ht="19.2">
      <c r="A79" s="139" t="s">
        <v>5952</v>
      </c>
      <c r="B79" s="134">
        <f>AVERAGE(B24:E24)</f>
        <v>3.3078320574230009</v>
      </c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12"/>
      <c r="N79" s="12"/>
      <c r="O79" s="12"/>
      <c r="P79" s="11"/>
      <c r="Q79" s="11"/>
      <c r="R79" s="11"/>
      <c r="S79" s="11"/>
      <c r="T79" s="11"/>
      <c r="U79" s="11"/>
      <c r="V79" s="11"/>
      <c r="W79" s="11"/>
      <c r="X79" s="11"/>
    </row>
    <row r="80" spans="1:24" ht="19.2">
      <c r="A80" s="139" t="s">
        <v>5958</v>
      </c>
      <c r="B80" s="134">
        <f>AverageDSO * INDEX(ScenarioMultipliers[], MATCH("DSO", ScenarioMultipliers[Metric], 0), MATCH(ScenarioSelect, ScenarioMultipliers[#Headers], 0))</f>
        <v>3.3078320574230009</v>
      </c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12"/>
      <c r="N80" s="12"/>
      <c r="O80" s="12"/>
      <c r="P80" s="11"/>
      <c r="Q80" s="11"/>
      <c r="R80" s="11"/>
      <c r="S80" s="11"/>
      <c r="T80" s="11"/>
      <c r="U80" s="11"/>
      <c r="V80" s="11"/>
      <c r="W80" s="11"/>
      <c r="X80" s="11"/>
    </row>
    <row r="81" spans="1:24" ht="19.2">
      <c r="A81" s="139" t="s">
        <v>5953</v>
      </c>
      <c r="B81" s="134">
        <f>AVERAGE(B25:E25)</f>
        <v>63.547197379818492</v>
      </c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12"/>
      <c r="N81" s="12"/>
      <c r="O81" s="12"/>
      <c r="P81" s="11"/>
      <c r="Q81" s="11"/>
      <c r="R81" s="11"/>
      <c r="S81" s="11"/>
      <c r="T81" s="11"/>
      <c r="U81" s="11"/>
      <c r="V81" s="11"/>
      <c r="W81" s="11"/>
      <c r="X81" s="11"/>
    </row>
    <row r="82" spans="1:24" ht="19.2">
      <c r="A82" s="139" t="s">
        <v>5959</v>
      </c>
      <c r="B82" s="134">
        <f>AverageDPO * INDEX(ScenarioMultipliers[], MATCH("DPO", ScenarioMultipliers[Metric], 0), MATCH(ScenarioSelect, ScenarioMultipliers[#Headers], 0))</f>
        <v>63.547197379818492</v>
      </c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12"/>
      <c r="N82" s="12"/>
      <c r="O82" s="12"/>
      <c r="P82" s="11"/>
      <c r="Q82" s="11"/>
      <c r="R82" s="11"/>
      <c r="S82" s="11"/>
      <c r="T82" s="11"/>
      <c r="U82" s="11"/>
      <c r="V82" s="11"/>
      <c r="W82" s="11"/>
      <c r="X82" s="11"/>
    </row>
    <row r="83" spans="1:24" ht="19.2">
      <c r="A83" s="139" t="s">
        <v>5954</v>
      </c>
      <c r="B83" s="134">
        <f>AVERAGE(B26:E26)</f>
        <v>61.020187465978104</v>
      </c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12"/>
      <c r="N83" s="12"/>
      <c r="O83" s="12"/>
      <c r="P83" s="11"/>
      <c r="Q83" s="11"/>
      <c r="R83" s="11"/>
      <c r="S83" s="11"/>
      <c r="T83" s="11"/>
      <c r="U83" s="11"/>
      <c r="V83" s="11"/>
      <c r="W83" s="11"/>
      <c r="X83" s="11"/>
    </row>
    <row r="84" spans="1:24" ht="19.2">
      <c r="A84" s="139" t="s">
        <v>5960</v>
      </c>
      <c r="B84" s="134">
        <f>AverageDII * INDEX(ScenarioMultipliers[], MATCH("Inventory Days", ScenarioMultipliers[Metric], 0), MATCH(ScenarioSelect, ScenarioMultipliers[#Headers], 0))</f>
        <v>61.020187465978104</v>
      </c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12"/>
      <c r="N84" s="12"/>
      <c r="O84" s="12"/>
      <c r="P84" s="11"/>
      <c r="Q84" s="11"/>
      <c r="R84" s="11"/>
      <c r="S84" s="11"/>
      <c r="T84" s="11"/>
      <c r="U84" s="11"/>
      <c r="V84" s="11"/>
      <c r="W84" s="11"/>
      <c r="X84" s="11"/>
    </row>
    <row r="85" spans="1:24" ht="19.2">
      <c r="A85" s="139" t="s">
        <v>5955</v>
      </c>
      <c r="B85" s="63">
        <f>AVERAGE(B27:E27)</f>
        <v>2.0014896444732013E-3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12"/>
      <c r="N85" s="12"/>
      <c r="O85" s="12"/>
      <c r="P85" s="11"/>
      <c r="Q85" s="11"/>
      <c r="R85" s="11"/>
      <c r="S85" s="11"/>
      <c r="T85" s="11"/>
      <c r="U85" s="11"/>
      <c r="V85" s="11"/>
      <c r="W85" s="11"/>
      <c r="X85" s="11"/>
    </row>
    <row r="86" spans="1:24" ht="19.2">
      <c r="A86" s="139" t="s">
        <v>5961</v>
      </c>
      <c r="B86" s="63">
        <f>AverageOCA * INDEX(ScenarioMultipliers[], MATCH("Other Current Assets", ScenarioMultipliers[Metric], 0), MATCH(ScenarioSelect, ScenarioMultipliers[#Headers], 0))</f>
        <v>2.0014896444732013E-3</v>
      </c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12"/>
      <c r="N86" s="12"/>
      <c r="O86" s="12"/>
      <c r="P86" s="11"/>
      <c r="Q86" s="11"/>
      <c r="R86" s="11"/>
      <c r="S86" s="11"/>
      <c r="T86" s="11"/>
      <c r="U86" s="11"/>
      <c r="V86" s="11"/>
      <c r="W86" s="11"/>
      <c r="X86" s="11"/>
    </row>
    <row r="87" spans="1:24" ht="19.2">
      <c r="A87" s="139" t="s">
        <v>5956</v>
      </c>
      <c r="B87" s="63">
        <f>AVERAGE(B28:E28)</f>
        <v>7.7551456593680373E-2</v>
      </c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12"/>
      <c r="N87" s="12"/>
      <c r="O87" s="12"/>
      <c r="P87" s="11"/>
      <c r="Q87" s="11"/>
      <c r="R87" s="11"/>
      <c r="S87" s="11"/>
      <c r="T87" s="11"/>
      <c r="U87" s="11"/>
      <c r="V87" s="11"/>
      <c r="W87" s="11"/>
      <c r="X87" s="11"/>
    </row>
    <row r="88" spans="1:24" ht="19.2">
      <c r="A88" s="139" t="s">
        <v>5962</v>
      </c>
      <c r="B88" s="63">
        <f>AverageACL* INDEX(ScenarioMultipliers[], MATCH("Accrued Liabilities", ScenarioMultipliers[Metric], 0), MATCH(ScenarioSelect, ScenarioMultipliers[#Headers], 0))</f>
        <v>7.7551456593680373E-2</v>
      </c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12"/>
      <c r="N88" s="12"/>
      <c r="O88" s="12"/>
      <c r="P88" s="11"/>
      <c r="Q88" s="11"/>
      <c r="R88" s="11"/>
      <c r="S88" s="11"/>
      <c r="T88" s="11"/>
      <c r="U88" s="11"/>
      <c r="V88" s="11"/>
      <c r="W88" s="11"/>
      <c r="X88" s="11"/>
    </row>
    <row r="89" spans="1:24" ht="19.2">
      <c r="A89" s="139" t="s">
        <v>5957</v>
      </c>
      <c r="B89" s="63">
        <f>AVERAGE(B29:E29)</f>
        <v>1.2029533481360885E-2</v>
      </c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12"/>
      <c r="N89" s="12"/>
      <c r="O89" s="12"/>
      <c r="P89" s="11"/>
      <c r="Q89" s="11"/>
      <c r="R89" s="11"/>
      <c r="S89" s="11"/>
      <c r="T89" s="11"/>
      <c r="U89" s="11"/>
      <c r="V89" s="11"/>
      <c r="W89" s="11"/>
      <c r="X89" s="11"/>
    </row>
    <row r="90" spans="1:24" ht="19.2">
      <c r="A90" s="139" t="s">
        <v>5963</v>
      </c>
      <c r="B90" s="63">
        <f>AverageOL * INDEX(ScenarioMultipliers[], MATCH("Other Liabilities", ScenarioMultipliers[Metric], 0), MATCH(ScenarioSelect, ScenarioMultipliers[#Headers], 0))</f>
        <v>1.2029533481360885E-2</v>
      </c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12"/>
      <c r="N90" s="12"/>
      <c r="O90" s="12"/>
      <c r="P90" s="11"/>
      <c r="Q90" s="11"/>
      <c r="R90" s="11"/>
      <c r="S90" s="11"/>
      <c r="T90" s="11"/>
      <c r="U90" s="11"/>
      <c r="V90" s="11"/>
      <c r="W90" s="11"/>
      <c r="X90" s="11"/>
    </row>
    <row r="91" spans="1:24" ht="19.2">
      <c r="A91" s="139" t="s">
        <v>5967</v>
      </c>
      <c r="B91" s="63">
        <f>AVERAGE(B32:E32)</f>
        <v>5.9737751590535002E-3</v>
      </c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12"/>
      <c r="N91" s="12"/>
      <c r="O91" s="12"/>
      <c r="P91" s="11"/>
      <c r="Q91" s="11"/>
      <c r="R91" s="11"/>
      <c r="S91" s="11"/>
      <c r="T91" s="11"/>
      <c r="U91" s="11"/>
      <c r="V91" s="11"/>
      <c r="W91" s="11"/>
      <c r="X91" s="11"/>
    </row>
    <row r="92" spans="1:24" ht="19.2">
      <c r="A92" s="139" t="s">
        <v>5984</v>
      </c>
      <c r="B92" s="63">
        <f>AVERAGE(B34:E34)</f>
        <v>2.3391149588724066E-3</v>
      </c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12"/>
      <c r="N92" s="12"/>
      <c r="O92" s="12"/>
      <c r="P92" s="11"/>
      <c r="Q92" s="11"/>
      <c r="R92" s="11"/>
      <c r="S92" s="11"/>
      <c r="T92" s="11"/>
      <c r="U92" s="11"/>
      <c r="V92" s="11"/>
      <c r="W92" s="11"/>
      <c r="X92" s="11"/>
    </row>
    <row r="93" spans="1:24" ht="19.2">
      <c r="A93" s="139" t="s">
        <v>5983</v>
      </c>
      <c r="B93" s="63">
        <f>AverageSBC*INDEX(ScenarioMultipliers[], MATCH("Stock Based Compensation", ScenarioMultipliers[Metric], 0), MATCH(ScenarioSelect, ScenarioMultipliers[#Headers], 0))</f>
        <v>2.3391149588724066E-3</v>
      </c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12"/>
      <c r="N93" s="12"/>
      <c r="O93" s="12"/>
      <c r="P93" s="11"/>
      <c r="Q93" s="11"/>
      <c r="R93" s="11"/>
      <c r="S93" s="11"/>
      <c r="T93" s="11"/>
      <c r="U93" s="11"/>
      <c r="V93" s="11"/>
      <c r="W93" s="11"/>
      <c r="X93" s="11"/>
    </row>
    <row r="94" spans="1:24" ht="19.2">
      <c r="A94" s="139" t="s">
        <v>5991</v>
      </c>
      <c r="B94" s="63">
        <f>AVERAGE(B41:E41)</f>
        <v>0.11478532526925292</v>
      </c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12"/>
      <c r="N94" s="12"/>
      <c r="O94" s="12"/>
      <c r="P94" s="11"/>
      <c r="Q94" s="11"/>
      <c r="R94" s="11"/>
      <c r="S94" s="11"/>
      <c r="T94" s="11"/>
      <c r="U94" s="11"/>
      <c r="V94" s="11"/>
      <c r="W94" s="11"/>
      <c r="X94" s="11"/>
    </row>
    <row r="95" spans="1:24" ht="19.2">
      <c r="A95" s="139" t="s">
        <v>5992</v>
      </c>
      <c r="B95" s="68">
        <f>AverageTD*INDEX(ScenarioMultipliers[], MATCH("Deferred Taxes", ScenarioMultipliers[Metric], 0), MATCH(ScenarioSelect, ScenarioMultipliers[#Headers], 0))</f>
        <v>0.11478532526925292</v>
      </c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12"/>
      <c r="N95" s="12"/>
      <c r="O95" s="12"/>
      <c r="P95" s="11"/>
      <c r="Q95" s="11"/>
      <c r="R95" s="11"/>
      <c r="S95" s="11"/>
      <c r="T95" s="11"/>
      <c r="U95" s="11"/>
      <c r="V95" s="11"/>
      <c r="W95" s="11"/>
      <c r="X95" s="11"/>
    </row>
    <row r="96" spans="1:24" ht="19.2">
      <c r="A96" s="139" t="s">
        <v>5993</v>
      </c>
      <c r="B96" s="63">
        <f>AVERAGE(B42:E42)</f>
        <v>3.7742872951336097E-3</v>
      </c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12"/>
      <c r="N96" s="12"/>
      <c r="O96" s="12"/>
      <c r="P96" s="11"/>
      <c r="Q96" s="11"/>
      <c r="R96" s="11"/>
      <c r="S96" s="11"/>
      <c r="T96" s="11"/>
      <c r="U96" s="11"/>
      <c r="V96" s="11"/>
      <c r="W96" s="11"/>
      <c r="X96" s="11"/>
    </row>
    <row r="97" spans="1:24" ht="19.2">
      <c r="A97" s="139" t="s">
        <v>5994</v>
      </c>
      <c r="B97" s="68">
        <f>AverageSalePPE*INDEX(ScenarioMultipliers[], MATCH("Sale of PP&amp;E", ScenarioMultipliers[Metric], 0), MATCH(ScenarioSelect, ScenarioMultipliers[#Headers], 0))</f>
        <v>3.7742872951336097E-3</v>
      </c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12"/>
      <c r="N97" s="12"/>
      <c r="O97" s="12"/>
      <c r="P97" s="11"/>
      <c r="Q97" s="11"/>
      <c r="R97" s="11"/>
      <c r="S97" s="11"/>
      <c r="T97" s="11"/>
      <c r="U97" s="11"/>
      <c r="V97" s="11"/>
      <c r="W97" s="11"/>
      <c r="X97" s="11"/>
    </row>
    <row r="98" spans="1:24" ht="19.2">
      <c r="A98" s="139" t="s">
        <v>5995</v>
      </c>
      <c r="B98" s="68">
        <f>AVERAGE(B43:E43)</f>
        <v>-0.46734988000434274</v>
      </c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12"/>
      <c r="N98" s="12"/>
      <c r="O98" s="12"/>
      <c r="P98" s="11"/>
      <c r="Q98" s="11"/>
      <c r="R98" s="11"/>
      <c r="S98" s="11"/>
      <c r="T98" s="11"/>
      <c r="U98" s="11"/>
      <c r="V98" s="11"/>
      <c r="W98" s="11"/>
      <c r="X98" s="11"/>
    </row>
    <row r="99" spans="1:24" ht="19.2">
      <c r="A99" s="139" t="s">
        <v>5996</v>
      </c>
      <c r="B99" s="68">
        <f>AverageDIVP*INDEX(ScenarioMultipliers[], MATCH("Dividends Paid", ScenarioMultipliers[Metric], 0), MATCH(ScenarioSelect, ScenarioMultipliers[#Headers], 0))</f>
        <v>-0.46734988000434274</v>
      </c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12"/>
      <c r="N99" s="12"/>
      <c r="O99" s="12"/>
      <c r="P99" s="11"/>
      <c r="Q99" s="11"/>
      <c r="R99" s="11"/>
      <c r="S99" s="11"/>
      <c r="T99" s="11"/>
      <c r="U99" s="11"/>
      <c r="V99" s="11"/>
      <c r="W99" s="11"/>
      <c r="X99" s="11"/>
    </row>
    <row r="100" spans="1:24" ht="19.2">
      <c r="A100" s="139" t="s">
        <v>5997</v>
      </c>
      <c r="B100" s="68">
        <f>AVERAGE(B44:E44)</f>
        <v>3.2999999999999995E-2</v>
      </c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12"/>
      <c r="N100" s="12"/>
      <c r="O100" s="12"/>
      <c r="P100" s="11"/>
      <c r="Q100" s="11"/>
      <c r="R100" s="11"/>
      <c r="S100" s="11"/>
      <c r="T100" s="11"/>
      <c r="U100" s="11"/>
      <c r="V100" s="11"/>
      <c r="W100" s="11"/>
      <c r="X100" s="11"/>
    </row>
    <row r="101" spans="1:24" ht="19.2">
      <c r="A101" s="139" t="s">
        <v>5998</v>
      </c>
      <c r="B101" s="68">
        <f>AverageCLO*INDEX(ScenarioMultipliers[], MATCH("Capital Lease Changes", ScenarioMultipliers[Metric], 0), MATCH(ScenarioSelect, ScenarioMultipliers[#Headers], 0))</f>
        <v>3.2999999999999995E-2</v>
      </c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12"/>
      <c r="N101" s="12"/>
      <c r="O101" s="12"/>
      <c r="P101" s="11"/>
      <c r="Q101" s="11"/>
      <c r="R101" s="11"/>
      <c r="S101" s="11"/>
      <c r="T101" s="11"/>
      <c r="U101" s="11"/>
      <c r="V101" s="11"/>
      <c r="W101" s="11"/>
      <c r="X101" s="11"/>
    </row>
    <row r="102" spans="1:24" ht="19.2">
      <c r="A102" s="139" t="s">
        <v>5999</v>
      </c>
      <c r="B102" s="68">
        <f>AVERAGE(B45:E45)</f>
        <v>-1.3364390009460471E-3</v>
      </c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12"/>
      <c r="N102" s="12"/>
      <c r="O102" s="12"/>
      <c r="P102" s="11"/>
      <c r="Q102" s="11"/>
      <c r="R102" s="11"/>
      <c r="S102" s="11"/>
      <c r="T102" s="11"/>
      <c r="U102" s="11"/>
      <c r="V102" s="11"/>
      <c r="W102" s="11"/>
      <c r="X102" s="11"/>
    </row>
    <row r="103" spans="1:24" ht="19.2">
      <c r="A103" s="139" t="s">
        <v>6000</v>
      </c>
      <c r="B103" s="68">
        <f>AverageOFIN*INDEX(ScenarioMultipliers[], MATCH("Other Financing", ScenarioMultipliers[Metric], 0), MATCH(ScenarioSelect, ScenarioMultipliers[#Headers], 0))</f>
        <v>-1.3364390009460471E-3</v>
      </c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12"/>
      <c r="N103" s="12"/>
      <c r="O103" s="12"/>
      <c r="P103" s="11"/>
      <c r="Q103" s="11"/>
      <c r="R103" s="11"/>
      <c r="S103" s="11"/>
      <c r="T103" s="11"/>
      <c r="U103" s="11"/>
      <c r="V103" s="11"/>
      <c r="W103" s="11"/>
      <c r="X103" s="11"/>
    </row>
    <row r="104" spans="1:24" ht="19.2">
      <c r="A104" s="139" t="s">
        <v>6005</v>
      </c>
      <c r="B104" s="63">
        <f>AVERAGE(B51:E51)</f>
        <v>6.1461917511330136E-2</v>
      </c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12"/>
      <c r="N104" s="12"/>
      <c r="O104" s="12"/>
      <c r="P104" s="11"/>
      <c r="Q104" s="11"/>
      <c r="R104" s="11"/>
      <c r="S104" s="11"/>
      <c r="T104" s="11"/>
      <c r="U104" s="11"/>
      <c r="V104" s="11"/>
      <c r="W104" s="11"/>
      <c r="X104" s="11"/>
    </row>
    <row r="105" spans="1:24" ht="19.2">
      <c r="A105" s="139" t="s">
        <v>6008</v>
      </c>
      <c r="B105" s="63">
        <f>AVERAGE(C53:E53)</f>
        <v>2.9011704809680568E-2</v>
      </c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12"/>
      <c r="N105" s="12"/>
      <c r="O105" s="12"/>
      <c r="P105" s="11"/>
      <c r="Q105" s="11"/>
      <c r="R105" s="11"/>
      <c r="S105" s="11"/>
      <c r="T105" s="11"/>
      <c r="U105" s="11"/>
      <c r="V105" s="11"/>
      <c r="W105" s="11"/>
      <c r="X105" s="11"/>
    </row>
    <row r="106" spans="1:24" ht="19.2">
      <c r="A106" s="184" t="s">
        <v>6014</v>
      </c>
      <c r="B106" s="185">
        <f>AVERAGE(C56:E56)</f>
        <v>-2.2174937321939609E-2</v>
      </c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12"/>
      <c r="N106" s="12"/>
      <c r="O106" s="12"/>
      <c r="P106" s="11"/>
      <c r="Q106" s="11"/>
      <c r="R106" s="11"/>
      <c r="S106" s="11"/>
      <c r="T106" s="11"/>
      <c r="U106" s="11"/>
      <c r="V106" s="11"/>
      <c r="W106" s="11"/>
      <c r="X106" s="11"/>
    </row>
    <row r="107" spans="1:24" ht="17.399999999999999" thickBot="1">
      <c r="A107" s="64" t="s">
        <v>6107</v>
      </c>
      <c r="B107" s="186" cm="1">
        <f t="array" ref="B107">target_capital_structure[enterprise_value]/1000000000</f>
        <v>61.399195648000003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1"/>
      <c r="Q107" s="11"/>
      <c r="R107" s="11"/>
      <c r="S107" s="11"/>
      <c r="T107" s="11"/>
      <c r="U107" s="11"/>
      <c r="V107" s="11"/>
      <c r="W107" s="11"/>
      <c r="X107" s="11"/>
    </row>
    <row r="108" spans="1:24" ht="15.6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1"/>
      <c r="Q108" s="11"/>
      <c r="R108" s="11"/>
      <c r="S108" s="11"/>
      <c r="T108" s="11"/>
      <c r="U108" s="11"/>
      <c r="V108" s="11"/>
      <c r="W108" s="11"/>
      <c r="X108" s="11"/>
    </row>
    <row r="109" spans="1:24" ht="15.6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1"/>
      <c r="Q109" s="11"/>
      <c r="R109" s="11"/>
      <c r="S109" s="11"/>
      <c r="T109" s="11"/>
      <c r="U109" s="11"/>
      <c r="V109" s="11"/>
      <c r="W109" s="11"/>
      <c r="X109" s="11"/>
    </row>
    <row r="110" spans="1:24" ht="15.6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1"/>
      <c r="Q110" s="11"/>
      <c r="R110" s="11"/>
      <c r="S110" s="11"/>
      <c r="T110" s="11"/>
      <c r="U110" s="11"/>
      <c r="V110" s="11"/>
      <c r="W110" s="11"/>
      <c r="X110" s="11"/>
    </row>
    <row r="111" spans="1:24" ht="15.6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1"/>
      <c r="Q111" s="11"/>
      <c r="R111" s="11"/>
      <c r="S111" s="11"/>
      <c r="T111" s="11"/>
      <c r="U111" s="11"/>
      <c r="V111" s="11"/>
      <c r="W111" s="11"/>
      <c r="X111" s="11"/>
    </row>
    <row r="112" spans="1:24" ht="15.6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1"/>
      <c r="Q112" s="11"/>
      <c r="R112" s="11"/>
      <c r="S112" s="11"/>
      <c r="T112" s="11"/>
      <c r="U112" s="11"/>
      <c r="V112" s="11"/>
      <c r="W112" s="11"/>
      <c r="X112" s="11"/>
    </row>
    <row r="113" spans="1:24" ht="15.6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1"/>
      <c r="Q113" s="11"/>
      <c r="R113" s="11"/>
      <c r="S113" s="11"/>
      <c r="T113" s="11"/>
      <c r="U113" s="11"/>
      <c r="V113" s="11"/>
      <c r="W113" s="11"/>
      <c r="X113" s="11"/>
    </row>
    <row r="114" spans="1:24" ht="15.6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1"/>
      <c r="Q114" s="11"/>
      <c r="R114" s="11"/>
      <c r="S114" s="11"/>
      <c r="T114" s="11"/>
      <c r="U114" s="11"/>
      <c r="V114" s="11"/>
      <c r="W114" s="11"/>
      <c r="X114" s="11"/>
    </row>
    <row r="115" spans="1:24" ht="15.6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1"/>
      <c r="Q115" s="11"/>
      <c r="R115" s="11"/>
      <c r="S115" s="11"/>
      <c r="T115" s="11"/>
      <c r="U115" s="11"/>
      <c r="V115" s="11"/>
      <c r="W115" s="11"/>
      <c r="X115" s="11"/>
    </row>
    <row r="116" spans="1:24" ht="15.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</row>
    <row r="117" spans="1:24" ht="15.6">
      <c r="F117" s="12"/>
      <c r="G117" s="12"/>
      <c r="M117" s="12"/>
      <c r="N117" s="12"/>
      <c r="O117" s="12"/>
    </row>
  </sheetData>
  <mergeCells count="3">
    <mergeCell ref="A1:E1"/>
    <mergeCell ref="H1:L1"/>
    <mergeCell ref="A60:B60"/>
  </mergeCells>
  <pageMargins left="0.7" right="0.7" top="0.75" bottom="0.75" header="0.3" footer="0.3"/>
  <ignoredErrors>
    <ignoredError sqref="B65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D4A56-7322-4DC1-8175-186548B82E20}">
  <dimension ref="A1:AH15"/>
  <sheetViews>
    <sheetView workbookViewId="0">
      <selection activeCell="D15" sqref="D15"/>
    </sheetView>
  </sheetViews>
  <sheetFormatPr defaultRowHeight="14.4"/>
  <cols>
    <col min="1" max="1" width="17" bestFit="1" customWidth="1"/>
    <col min="2" max="2" width="15.109375" bestFit="1" customWidth="1"/>
    <col min="3" max="6" width="11.5546875" bestFit="1" customWidth="1"/>
    <col min="7" max="7" width="10.5546875" bestFit="1" customWidth="1"/>
  </cols>
  <sheetData>
    <row r="1" spans="1:34" ht="24.6">
      <c r="A1" s="210" t="s">
        <v>6086</v>
      </c>
      <c r="B1" s="210"/>
      <c r="C1" s="210"/>
      <c r="D1" s="210"/>
      <c r="E1" s="210"/>
      <c r="F1" s="210"/>
      <c r="G1" s="15"/>
    </row>
    <row r="2" spans="1:34" ht="19.2">
      <c r="A2" s="22" t="s">
        <v>5860</v>
      </c>
      <c r="B2" s="22">
        <f>StartYear</f>
        <v>2026</v>
      </c>
      <c r="C2" s="22">
        <f>IF(COLUMN()-COLUMN($B2)+1 &lt;= NumYears, B2+1, "")</f>
        <v>2027</v>
      </c>
      <c r="D2" s="22">
        <f>IF(COLUMN()-COLUMN($B2)+1 &lt;= NumYears, C2+1, "")</f>
        <v>2028</v>
      </c>
      <c r="E2" s="22">
        <f>IF(COLUMN()-COLUMN($B2)+1 &lt;= NumYears, D2+1, "")</f>
        <v>2029</v>
      </c>
      <c r="F2" s="22">
        <f>IF(COLUMN()-COLUMN($B2)+1 &lt;= NumYears, E2+1, "")</f>
        <v>2030</v>
      </c>
      <c r="H2" t="str">
        <f>IF(COLUMN()-COLUMN($B2)+1 &lt;= NumYears, F2+1, "")</f>
        <v/>
      </c>
      <c r="I2" t="str">
        <f t="shared" ref="I2:AH2" si="0">IF(COLUMN()-COLUMN($B2)+1 &lt;= NumYears, H2+1, "")</f>
        <v/>
      </c>
      <c r="J2" t="str">
        <f t="shared" si="0"/>
        <v/>
      </c>
      <c r="K2" t="str">
        <f t="shared" si="0"/>
        <v/>
      </c>
      <c r="L2" t="str">
        <f t="shared" si="0"/>
        <v/>
      </c>
      <c r="M2" t="str">
        <f t="shared" si="0"/>
        <v/>
      </c>
      <c r="N2" t="str">
        <f t="shared" si="0"/>
        <v/>
      </c>
      <c r="O2" t="str">
        <f t="shared" si="0"/>
        <v/>
      </c>
      <c r="P2" t="str">
        <f t="shared" si="0"/>
        <v/>
      </c>
      <c r="Q2" t="str">
        <f t="shared" si="0"/>
        <v/>
      </c>
      <c r="R2" t="str">
        <f t="shared" si="0"/>
        <v/>
      </c>
      <c r="S2" t="str">
        <f t="shared" si="0"/>
        <v/>
      </c>
      <c r="T2" t="str">
        <f t="shared" si="0"/>
        <v/>
      </c>
      <c r="U2" t="str">
        <f t="shared" si="0"/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 t="str">
        <f t="shared" si="0"/>
        <v/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 t="str">
        <f t="shared" si="0"/>
        <v/>
      </c>
      <c r="AF2" t="str">
        <f t="shared" si="0"/>
        <v/>
      </c>
      <c r="AG2" t="str">
        <f t="shared" si="0"/>
        <v/>
      </c>
      <c r="AH2" t="str">
        <f t="shared" si="0"/>
        <v/>
      </c>
    </row>
    <row r="3" spans="1:34" ht="16.8">
      <c r="A3" s="27" t="s">
        <v>6010</v>
      </c>
      <c r="B3" s="23">
        <f>PriorYearRevenue * (
    1 + INDEX(
        Assumptions!$B$11:$F$20,
        MATCH("Scenario Revenue Growth %", Assumptions!$A$11:$A$20, 0),
        MATCH(B$2, Assumptions!$B$10:$F$10, 0)
    )
)</f>
        <v>106.77404165236112</v>
      </c>
      <c r="C3" s="23">
        <f>B3*(
1+INDEX(
Assumptions!$B$11:$F$20,
MATCH("Scenario Revenue Growth %",Assumptions!$A$11:$A$20,0),
MATCH(C$2,Assumptions!$B$10:$F$10,0)
)
)</f>
        <v>106.95045723798707</v>
      </c>
      <c r="D3" s="23">
        <f>C3*(
1+INDEX(
Assumptions!$B$11:$F$20,
MATCH("Scenario Revenue Growth %",Assumptions!$A$11:$A$20,0),
MATCH(D$2,Assumptions!$B$10:$F$10,0)
)
)</f>
        <v>107.09507916607815</v>
      </c>
      <c r="E3" s="23">
        <f>D3*(
1+INDEX(
Assumptions!$B$11:$F$20,
MATCH("Scenario Revenue Growth %",Assumptions!$A$11:$A$20,0),
MATCH(E$2,Assumptions!$B$10:$F$10,0)
)
)</f>
        <v>107.20776813295018</v>
      </c>
      <c r="F3" s="23">
        <f>E3*(
1+INDEX(
Assumptions!$B$11:$F$20,
MATCH("Scenario Revenue Growth %",Assumptions!$A$11:$A$20,0),
MATCH(F$2,Assumptions!$B$10:$F$10,0)
)
)</f>
        <v>107.28841334442194</v>
      </c>
    </row>
    <row r="4" spans="1:34" ht="16.8">
      <c r="A4" s="27" t="s">
        <v>6011</v>
      </c>
      <c r="B4" s="23">
        <f>B3*(
1-INDEX(
Assumptions!$B$11:$F$20,
MATCH("Scenario Gross %",Assumptions!$A$11:$A$20,0),
MATCH(B$2,Assumptions!$B$10:$F$10,0)
)
)</f>
        <v>77.515113315073933</v>
      </c>
      <c r="C4" s="23">
        <f>C3*(
1-INDEX(
Assumptions!$B$11:$F$20,
MATCH("Scenario Gross %",Assumptions!$A$11:$A$20,0),
MATCH(C$2,Assumptions!$B$10:$F$10,0)
)
)</f>
        <v>77.750136793607325</v>
      </c>
      <c r="D4" s="23">
        <f>D3*(
1-INDEX(
Assumptions!$B$11:$F$20,
MATCH("Scenario Gross %",Assumptions!$A$11:$A$20,0),
MATCH(D$2,Assumptions!$B$10:$F$10,0)
)
)</f>
        <v>77.962368166556757</v>
      </c>
      <c r="E4" s="23">
        <f>E3*(
1-INDEX(
Assumptions!$B$11:$F$20,
MATCH("Scenario Gross %",Assumptions!$A$11:$A$20,0),
MATCH(E$2,Assumptions!$B$10:$F$10,0)
)
)</f>
        <v>78.15161050427028</v>
      </c>
      <c r="F4" s="23">
        <f>F3*(
1-INDEX(
Assumptions!$B$11:$F$20,
MATCH("Scenario Gross %",Assumptions!$A$11:$A$20,0),
MATCH(F$2,Assumptions!$B$10:$F$10,0)
)
)</f>
        <v>78.317687131059827</v>
      </c>
    </row>
    <row r="5" spans="1:34" ht="16.8">
      <c r="A5" s="27" t="s">
        <v>6012</v>
      </c>
      <c r="B5" s="23">
        <f>B3 * (
INDEX(
Assumptions!$B$11:$F$20,
MATCH("Scenario Gross %",Assumptions!$A$11:$A$20,0),
MATCH(B$2,Assumptions!$B$10:$F$10,0)
)
)</f>
        <v>29.258928337287195</v>
      </c>
      <c r="C5" s="23">
        <f>C3 * (
INDEX(
Assumptions!$B$11:$F$20,
MATCH("Scenario Gross %",Assumptions!$A$11:$A$20,0),
MATCH(C$2,Assumptions!$B$10:$F$10,0)
)
)</f>
        <v>29.200320444379738</v>
      </c>
      <c r="D5" s="23">
        <f>D3 * (
INDEX(
Assumptions!$B$11:$F$20,
MATCH("Scenario Gross %",Assumptions!$A$11:$A$20,0),
MATCH(D$2,Assumptions!$B$10:$F$10,0)
)
)</f>
        <v>29.13271099952139</v>
      </c>
      <c r="E5" s="23">
        <f>E3 * (
INDEX(
Assumptions!$B$11:$F$20,
MATCH("Scenario Gross %",Assumptions!$A$11:$A$20,0),
MATCH(E$2,Assumptions!$B$10:$F$10,0)
)
)</f>
        <v>29.056157628679902</v>
      </c>
      <c r="F5" s="23">
        <f>F3 * (
INDEX(
Assumptions!$B$11:$F$20,
MATCH("Scenario Gross %",Assumptions!$A$11:$A$20,0),
MATCH(F$2,Assumptions!$B$10:$F$10,0)
)
)</f>
        <v>28.970726213362113</v>
      </c>
    </row>
    <row r="6" spans="1:34" ht="16.8">
      <c r="A6" s="27" t="s">
        <v>6013</v>
      </c>
      <c r="B6" s="23">
        <f>B3 * (INDEX(
        Assumptions!$B$11:$F$20,
        MATCH("Scenario SG&amp;A %", Assumptions!$A$11:$A$20, 0),
        MATCH(B$2, Assumptions!$B$10:$F$10, 0)
    )
)</f>
        <v>20.845061428738276</v>
      </c>
      <c r="C6" s="23">
        <f>C3 * (INDEX(
        Assumptions!$B$11:$F$20,
        MATCH("Scenario SG&amp;A %", Assumptions!$A$11:$A$20, 0),
        MATCH(C$2, Assumptions!$B$10:$F$10, 0)
    )
)</f>
        <v>20.772551868018308</v>
      </c>
      <c r="D6" s="23">
        <f>D3 * (INDEX(
        Assumptions!$B$11:$F$20,
        MATCH("Scenario SG&amp;A %", Assumptions!$A$11:$A$20, 0),
        MATCH(D$2, Assumptions!$B$10:$F$10, 0)
    )
)</f>
        <v>20.693546117127283</v>
      </c>
      <c r="E6" s="23">
        <f>E3 * (INDEX(
        Assumptions!$B$11:$F$20,
        MATCH("Scenario SG&amp;A %", Assumptions!$A$11:$A$20, 0),
        MATCH(E$2, Assumptions!$B$10:$F$10, 0)
    )
)</f>
        <v>20.608112779257759</v>
      </c>
      <c r="F6" s="23">
        <f>F3 * (INDEX(
        Assumptions!$B$11:$F$20,
        MATCH("Scenario SG&amp;A %", Assumptions!$A$11:$A$20, 0),
        MATCH(F$2, Assumptions!$B$10:$F$10, 0)
    )
)</f>
        <v>20.516326466573208</v>
      </c>
    </row>
    <row r="7" spans="1:34" ht="16.8">
      <c r="A7" s="27" t="s">
        <v>5909</v>
      </c>
      <c r="B7" s="23">
        <f>B3 * (INDEX(
        Assumptions!$B$11:$F$22,
        MATCH("Scenario D&amp;A %", Assumptions!$A$11:$A$22, 0),
        MATCH(B$2, Assumptions!$B$10:$F$10, 0)
    )
)</f>
        <v>2.768575892570396</v>
      </c>
      <c r="C7" s="23">
        <f>C3 * (INDEX(
        Assumptions!$B$11:$F$22,
        MATCH("Scenario D&amp;A %", Assumptions!$A$11:$A$22, 0),
        MATCH(C$2, Assumptions!$B$10:$F$10, 0)
    )
)</f>
        <v>2.6661997675378704</v>
      </c>
      <c r="D7" s="23">
        <f>D3 * (INDEX(
        Assumptions!$B$11:$F$22,
        MATCH("Scenario D&amp;A %", Assumptions!$A$11:$A$22, 0),
        MATCH(D$2, Assumptions!$B$10:$F$10, 0)
    )
)</f>
        <v>2.5627100114439441</v>
      </c>
      <c r="E7" s="23">
        <f>E3 * (INDEX(
        Assumptions!$B$11:$F$22,
        MATCH("Scenario D&amp;A %", Assumptions!$A$11:$A$22, 0),
        MATCH(E$2, Assumptions!$B$10:$F$10, 0)
    )
)</f>
        <v>2.4581988111256026</v>
      </c>
      <c r="F7" s="23">
        <f>F3 * (INDEX(
        Assumptions!$B$11:$F$22,
        MATCH("Scenario D&amp;A %", Assumptions!$A$11:$A$22, 0),
        MATCH(F$2, Assumptions!$B$10:$F$10, 0)
    )
)</f>
        <v>2.3527595358279405</v>
      </c>
    </row>
    <row r="8" spans="1:34" ht="16.8">
      <c r="A8" s="27" t="s">
        <v>110</v>
      </c>
      <c r="B8" s="23">
        <f>B5-B6-B7</f>
        <v>5.6452910159785219</v>
      </c>
      <c r="C8" s="23">
        <f t="shared" ref="C8:F8" si="1">C5-C6-C7</f>
        <v>5.7615688088235597</v>
      </c>
      <c r="D8" s="23">
        <f t="shared" si="1"/>
        <v>5.8764548709501625</v>
      </c>
      <c r="E8" s="23">
        <f t="shared" si="1"/>
        <v>5.9898460382965402</v>
      </c>
      <c r="F8" s="23">
        <f t="shared" si="1"/>
        <v>6.101640210960964</v>
      </c>
    </row>
    <row r="9" spans="1:34" ht="16.8">
      <c r="A9" s="27" t="s">
        <v>2761</v>
      </c>
      <c r="B9" s="24">
        <f>INDEX(
        Assumptions!$J$3:$N$11,
        MATCH("Interest Expense", Assumptions!$I$3:$I$11, 0),
        MATCH(B$2, Assumptions!$J$2:$N$2, 0)
    )</f>
        <v>0.85673981457604442</v>
      </c>
      <c r="C9" s="24">
        <f>INDEX(
        Assumptions!$J$3:$N$11,
        MATCH("Interest Expense", Assumptions!$I$3:$I$11, 0),
        MATCH(C$2, Assumptions!$J$2:$N$2, 0)
    )</f>
        <v>0.88384901468073107</v>
      </c>
      <c r="D9" s="24">
        <f>INDEX(
        Assumptions!$J$3:$N$11,
        MATCH("Interest Expense", Assumptions!$I$3:$I$11, 0),
        MATCH(D$2, Assumptions!$J$2:$N$2, 0)
    )</f>
        <v>0.9109582147854175</v>
      </c>
      <c r="E9" s="24">
        <f>INDEX(
        Assumptions!$J$3:$N$11,
        MATCH("Interest Expense", Assumptions!$I$3:$I$11, 0),
        MATCH(E$2, Assumptions!$J$2:$N$2, 0)
    )</f>
        <v>0.93806741489010415</v>
      </c>
      <c r="F9" s="24">
        <f>INDEX(
        Assumptions!$J$3:$N$11,
        MATCH("Interest Expense", Assumptions!$I$3:$I$11, 0),
        MATCH(F$2, Assumptions!$J$2:$N$2, 0)
    )</f>
        <v>0.96517661499479046</v>
      </c>
    </row>
    <row r="10" spans="1:34" ht="16.8">
      <c r="A10" s="27" t="s">
        <v>5903</v>
      </c>
      <c r="B10" s="23">
        <f>B8-B9</f>
        <v>4.7885512014024778</v>
      </c>
      <c r="C10" s="23">
        <f t="shared" ref="C10:F10" si="2">C8-C9</f>
        <v>4.8777197941428287</v>
      </c>
      <c r="D10" s="23">
        <f t="shared" si="2"/>
        <v>4.9654966561647447</v>
      </c>
      <c r="E10" s="23">
        <f t="shared" si="2"/>
        <v>5.0517786234064364</v>
      </c>
      <c r="F10" s="23">
        <f t="shared" si="2"/>
        <v>5.1364635959661733</v>
      </c>
    </row>
    <row r="11" spans="1:34" ht="16.8">
      <c r="A11" s="27" t="s">
        <v>5904</v>
      </c>
      <c r="B11" s="23">
        <f>B10*AverageTaxRate</f>
        <v>1.0151728546973253</v>
      </c>
      <c r="C11" s="23">
        <f>C10*AverageTaxRate</f>
        <v>1.0340765963582796</v>
      </c>
      <c r="D11" s="23">
        <f>D10*AverageTaxRate</f>
        <v>1.0526852911069258</v>
      </c>
      <c r="E11" s="23">
        <f>E10*AverageTaxRate</f>
        <v>1.0709770681621644</v>
      </c>
      <c r="F11" s="23">
        <f>F10*AverageTaxRate</f>
        <v>1.0889302823448288</v>
      </c>
    </row>
    <row r="12" spans="1:34" ht="16.8">
      <c r="A12" s="27" t="s">
        <v>2772</v>
      </c>
      <c r="B12" s="23">
        <f>B10-B11</f>
        <v>3.7733783467051527</v>
      </c>
      <c r="C12" s="23">
        <f t="shared" ref="C12:F12" si="3">C10-C11</f>
        <v>3.8436431977845489</v>
      </c>
      <c r="D12" s="23">
        <f t="shared" si="3"/>
        <v>3.9128113650578191</v>
      </c>
      <c r="E12" s="23">
        <f t="shared" si="3"/>
        <v>3.9808015552442719</v>
      </c>
      <c r="F12" s="23">
        <f t="shared" si="3"/>
        <v>4.0475333136213445</v>
      </c>
    </row>
    <row r="13" spans="1:34" ht="16.8">
      <c r="A13" s="27" t="s">
        <v>6016</v>
      </c>
      <c r="B13" s="25">
        <f>PriorYearAverageShares*(1+AverageDilutedShares)</f>
        <v>0.45155961394472827</v>
      </c>
      <c r="C13" s="25">
        <f>B13*(1+AverageDilutedShares)</f>
        <v>0.44154630780838466</v>
      </c>
      <c r="D13" s="25">
        <f>C13*(1+AverageDilutedShares)</f>
        <v>0.43175504610799986</v>
      </c>
      <c r="E13" s="25">
        <f>D13*(1+AverageDilutedShares)</f>
        <v>0.4221809050221238</v>
      </c>
      <c r="F13" s="25">
        <f>E13*(1+AverageDilutedShares)</f>
        <v>0.41281906991473843</v>
      </c>
    </row>
    <row r="14" spans="1:34" ht="16.8">
      <c r="A14" s="27" t="s">
        <v>2768</v>
      </c>
      <c r="B14" s="23">
        <f>B12/B13</f>
        <v>8.3563237946408133</v>
      </c>
      <c r="C14" s="23">
        <f t="shared" ref="C14:F14" si="4">C12/C13</f>
        <v>8.7049605665654273</v>
      </c>
      <c r="D14" s="23">
        <f t="shared" si="4"/>
        <v>9.062572401479386</v>
      </c>
      <c r="E14" s="23">
        <f t="shared" si="4"/>
        <v>9.4291369123756645</v>
      </c>
      <c r="F14" s="23">
        <f t="shared" si="4"/>
        <v>9.8046180726517829</v>
      </c>
    </row>
    <row r="15" spans="1:34" ht="16.8">
      <c r="A15" s="27" t="s">
        <v>109</v>
      </c>
      <c r="B15" s="23">
        <f>B12+B9+B7+B11</f>
        <v>8.4138669085489184</v>
      </c>
      <c r="C15" s="23">
        <f t="shared" ref="C15:F15" si="5">C12+C9+C7+C11</f>
        <v>8.4277685763614301</v>
      </c>
      <c r="D15" s="23">
        <f t="shared" si="5"/>
        <v>8.4391648823941061</v>
      </c>
      <c r="E15" s="23">
        <f t="shared" si="5"/>
        <v>8.4480448494221427</v>
      </c>
      <c r="F15" s="23">
        <f t="shared" si="5"/>
        <v>8.4543997467889049</v>
      </c>
    </row>
  </sheetData>
  <mergeCells count="1">
    <mergeCell ref="A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B5997-5B51-4427-8D4B-B361157798A5}">
  <sheetPr codeName="Sheet1"/>
  <dimension ref="A1:BJ82"/>
  <sheetViews>
    <sheetView workbookViewId="0">
      <selection activeCell="H24" sqref="H24"/>
    </sheetView>
  </sheetViews>
  <sheetFormatPr defaultRowHeight="14.4"/>
  <cols>
    <col min="1" max="1" width="34.44140625" bestFit="1" customWidth="1"/>
    <col min="2" max="3" width="12" bestFit="1" customWidth="1"/>
    <col min="4" max="4" width="12.33203125" bestFit="1" customWidth="1"/>
    <col min="5" max="5" width="11.6640625" bestFit="1" customWidth="1"/>
    <col min="6" max="7" width="12.109375" bestFit="1" customWidth="1"/>
    <col min="8" max="8" width="11.5546875" bestFit="1" customWidth="1"/>
    <col min="61" max="61" width="19.88671875" bestFit="1" customWidth="1"/>
  </cols>
  <sheetData>
    <row r="1" spans="1:12" ht="24.6">
      <c r="A1" s="211" t="s">
        <v>6087</v>
      </c>
      <c r="B1" s="211"/>
      <c r="C1" s="211"/>
      <c r="D1" s="211"/>
      <c r="E1" s="211"/>
      <c r="F1" s="211"/>
    </row>
    <row r="2" spans="1:12" ht="19.2">
      <c r="A2" s="16" t="s">
        <v>5860</v>
      </c>
      <c r="B2" s="16">
        <f>StartYear</f>
        <v>2026</v>
      </c>
      <c r="C2" s="16">
        <f>IF(COLUMN()-COLUMN($B2)+1&lt;=NumYears,B2+1,"")</f>
        <v>2027</v>
      </c>
      <c r="D2" s="16">
        <f>IF(COLUMN()-COLUMN($B2)+1&lt;=NumYears,C2+1,"")</f>
        <v>2028</v>
      </c>
      <c r="E2" s="16">
        <f>IF(COLUMN()-COLUMN($B2)+1&lt;=NumYears,D2+1,"")</f>
        <v>2029</v>
      </c>
      <c r="F2" s="16">
        <f>IF(COLUMN()-COLUMN($B2)+1&lt;=NumYears,E2+1,"")</f>
        <v>2030</v>
      </c>
    </row>
    <row r="3" spans="1:12" ht="16.8">
      <c r="A3" s="109" t="s">
        <v>5934</v>
      </c>
      <c r="B3" s="17">
        <f>Projected_Cash_Flow!B16</f>
        <v>6.3387083382266356</v>
      </c>
      <c r="C3" s="17">
        <f>Projected_Cash_Flow!C16</f>
        <v>8.0634347413464607</v>
      </c>
      <c r="D3" s="17">
        <f>Projected_Cash_Flow!D16</f>
        <v>9.8113338001998702</v>
      </c>
      <c r="E3" s="17">
        <f>Projected_Cash_Flow!E16</f>
        <v>11.582035866414529</v>
      </c>
      <c r="F3" s="17">
        <f>Projected_Cash_Flow!F16</f>
        <v>13.37514057644761</v>
      </c>
      <c r="I3" t="str">
        <f>IF(COLUMN()-COLUMN($B2)+1&lt;=NumYears,F2+1,"")</f>
        <v/>
      </c>
      <c r="J3" t="str">
        <f>IF(COLUMN()-COLUMN($B2)+1&lt;=NumYears,I3+1,"")</f>
        <v/>
      </c>
      <c r="K3" t="str">
        <f>IF(COLUMN()-COLUMN($B2)+1&lt;=NumYears,J3+1,"")</f>
        <v/>
      </c>
      <c r="L3" t="str">
        <f>IF(COLUMN()-COLUMN($B2)+1&lt;=NumYears,K3+1,"")</f>
        <v/>
      </c>
    </row>
    <row r="4" spans="1:12" ht="16.8">
      <c r="A4" s="110" t="s">
        <v>12</v>
      </c>
      <c r="B4" s="17">
        <f>(ScenarioDSO/365)*Projected_Income_Statement!B3</f>
        <v>0.96764547363917497</v>
      </c>
      <c r="C4" s="17">
        <f>(ScenarioDSO/365)*Projected_Income_Statement!C3</f>
        <v>0.96924424933660658</v>
      </c>
      <c r="D4" s="17">
        <f>(ScenarioDSO/365)*Projected_Income_Statement!D3</f>
        <v>0.97055489330906142</v>
      </c>
      <c r="E4" s="17">
        <f>(ScenarioDSO/365)*Projected_Income_Statement!E3</f>
        <v>0.9715761431094373</v>
      </c>
      <c r="F4" s="17">
        <f>(ScenarioDSO/365)*Projected_Income_Statement!F3</f>
        <v>0.9723069946595303</v>
      </c>
    </row>
    <row r="5" spans="1:12" ht="16.8">
      <c r="A5" s="110" t="s">
        <v>13</v>
      </c>
      <c r="B5" s="17">
        <f>(ScenarioDII/365)*Projected_Income_Statement!B4</f>
        <v>12.958867797074923</v>
      </c>
      <c r="C5" s="17">
        <f>(ScenarioDII/365)*Projected_Income_Statement!C4</f>
        <v>12.99815869219551</v>
      </c>
      <c r="D5" s="17">
        <f>(ScenarioDII/365)*Projected_Income_Statement!D4</f>
        <v>13.033639235109307</v>
      </c>
      <c r="E5" s="17">
        <f>(ScenarioDII/365)*Projected_Income_Statement!E4</f>
        <v>13.065276503393633</v>
      </c>
      <c r="F5" s="17">
        <f>(ScenarioDII/365)*Projected_Income_Statement!F4</f>
        <v>13.093040960655046</v>
      </c>
    </row>
    <row r="6" spans="1:12" ht="16.8">
      <c r="A6" s="109" t="s">
        <v>15</v>
      </c>
      <c r="B6" s="17">
        <f>Projected_Income_Statement!B3*ScenarioOCA</f>
        <v>0.21370713866575106</v>
      </c>
      <c r="C6" s="17">
        <f>Projected_Income_Statement!C3*ScenarioOCA</f>
        <v>0.21406023263350504</v>
      </c>
      <c r="D6" s="17">
        <f>Projected_Income_Statement!D3*ScenarioOCA</f>
        <v>0.2143496919249431</v>
      </c>
      <c r="E6" s="17">
        <f>Projected_Income_Statement!E3*ScenarioOCA</f>
        <v>0.21457523772518386</v>
      </c>
      <c r="F6" s="17">
        <f>Projected_Income_Statement!F3*ScenarioOCA</f>
        <v>0.21473664828082092</v>
      </c>
    </row>
    <row r="7" spans="1:12" ht="16.8">
      <c r="A7" s="109" t="s">
        <v>5935</v>
      </c>
      <c r="B7" s="17">
        <f>PreviousYearNetPPE +(-Projected_Cash_Flow!B8)-Projected_Income_Statement!B7</f>
        <v>38.17966520975979</v>
      </c>
      <c r="C7" s="17">
        <f>PreviousYearNetPPE +(-Projected_Cash_Flow!C8)-Projected_Income_Statement!C7</f>
        <v>38.181969521518759</v>
      </c>
      <c r="D7" s="17">
        <f>PreviousYearNetPPE +(-Projected_Cash_Flow!D8)-Projected_Income_Statement!D7</f>
        <v>38.183858549680991</v>
      </c>
      <c r="E7" s="17">
        <f>PreviousYearNetPPE +(-Projected_Cash_Flow!E8)-Projected_Income_Statement!E7</f>
        <v>38.18533047468437</v>
      </c>
      <c r="F7" s="17">
        <f>PreviousYearNetPPE +(-Projected_Cash_Flow!F8)-Projected_Income_Statement!F7</f>
        <v>38.186383849353277</v>
      </c>
    </row>
    <row r="8" spans="1:12" ht="16.8">
      <c r="A8" s="110" t="s">
        <v>5939</v>
      </c>
      <c r="B8" s="17">
        <f>Goodwill*Projected_Income_Statement!B3</f>
        <v>0.63784411765461857</v>
      </c>
      <c r="C8" s="17">
        <f>Goodwill*Projected_Income_Statement!C3</f>
        <v>0.63889798469770076</v>
      </c>
      <c r="D8" s="17">
        <f>Goodwill*Projected_Income_Statement!D3</f>
        <v>0.63976192357918571</v>
      </c>
      <c r="E8" s="17">
        <f>Goodwill*Projected_Income_Statement!E3</f>
        <v>0.64043510213018517</v>
      </c>
      <c r="F8" s="17">
        <f>Goodwill*Projected_Income_Statement!F3</f>
        <v>0.64091685849117186</v>
      </c>
    </row>
    <row r="9" spans="1:12" ht="16.8">
      <c r="A9" s="110" t="s">
        <v>6009</v>
      </c>
      <c r="B9" s="17">
        <f>MAX(0, B26 + B25 - SUM(B3:B8))</f>
        <v>7.1054273576010019E-15</v>
      </c>
      <c r="C9" s="17">
        <f>MAX(0, C26 + C25 - SUM(C3:C8))</f>
        <v>0.67737677521785145</v>
      </c>
      <c r="D9" s="17">
        <f>MAX(0, D26 + D25 - SUM(D3:D8))</f>
        <v>1.3499006237902123</v>
      </c>
      <c r="E9" s="17">
        <f>MAX(0, E26 + E25 - SUM(E3:E8))</f>
        <v>2.0175416835239304</v>
      </c>
      <c r="F9" s="17">
        <f>MAX(0, F26 + F25 - SUM(F3:F8))</f>
        <v>2.6802744797290643</v>
      </c>
    </row>
    <row r="10" spans="1:12" ht="16.8">
      <c r="A10" s="109" t="s">
        <v>22</v>
      </c>
      <c r="B10" s="17">
        <f>(ScenarioDPO/365)*Projected_Income_Statement!B4</f>
        <v>13.495529330827397</v>
      </c>
      <c r="C10" s="17">
        <f>(ScenarioDPO/365)*Projected_Income_Statement!C4</f>
        <v>13.536447367482884</v>
      </c>
      <c r="D10" s="17">
        <f>(ScenarioDPO/365)*Projected_Income_Statement!D4</f>
        <v>13.573397255008931</v>
      </c>
      <c r="E10" s="17">
        <f>(ScenarioDPO/365)*Projected_Income_Statement!E4</f>
        <v>13.606344707576875</v>
      </c>
      <c r="F10" s="17">
        <f>(ScenarioDPO/365)*Projected_Income_Statement!F4</f>
        <v>13.635258965611861</v>
      </c>
    </row>
    <row r="11" spans="1:12" ht="16.8">
      <c r="A11" s="109" t="s">
        <v>5946</v>
      </c>
      <c r="B11" s="17">
        <f>Projected_Income_Statement!B6*ScenarioACL</f>
        <v>1.6165648765833973</v>
      </c>
      <c r="C11" s="17">
        <f>Projected_Income_Statement!C6*ScenarioACL</f>
        <v>1.6109416545325959</v>
      </c>
      <c r="D11" s="17">
        <f>Projected_Income_Statement!D6*ScenarioACL</f>
        <v>1.6048146434717196</v>
      </c>
      <c r="E11" s="17">
        <f>Projected_Income_Statement!E6*ScenarioACL</f>
        <v>1.5981891636782779</v>
      </c>
      <c r="F11" s="17">
        <f>Projected_Income_Statement!F6*ScenarioACL</f>
        <v>1.591071001434228</v>
      </c>
    </row>
    <row r="12" spans="1:12" ht="16.8">
      <c r="A12" s="109" t="s">
        <v>5940</v>
      </c>
      <c r="B12" s="17">
        <f>Assumptions!J6</f>
        <v>0.48300000000000004</v>
      </c>
      <c r="C12" s="17">
        <f>Assumptions!K6</f>
        <v>0.48300000000000004</v>
      </c>
      <c r="D12" s="17">
        <f>Assumptions!L6</f>
        <v>0.48300000000000004</v>
      </c>
      <c r="E12" s="17">
        <f>Assumptions!M6</f>
        <v>0.48300000000000004</v>
      </c>
      <c r="F12" s="17">
        <f>Assumptions!N6</f>
        <v>0.48300000000000004</v>
      </c>
    </row>
    <row r="13" spans="1:12" ht="16.8">
      <c r="A13" s="109" t="s">
        <v>26</v>
      </c>
      <c r="B13" s="17" cm="1">
        <f t="array" ref="B13:F13">Assumptions!J7:N7</f>
        <v>20.030999999999999</v>
      </c>
      <c r="C13" s="17">
        <v>20.669999999999998</v>
      </c>
      <c r="D13" s="18">
        <v>21.308999999999997</v>
      </c>
      <c r="E13" s="18">
        <v>21.947999999999997</v>
      </c>
      <c r="F13" s="18">
        <v>22.586999999999996</v>
      </c>
    </row>
    <row r="14" spans="1:12" ht="16.8">
      <c r="A14" s="110" t="s">
        <v>2669</v>
      </c>
      <c r="B14" s="17">
        <f>PriorYearCLO*(1+ScenarioCLO)</f>
        <v>2.4791999999999963E-2</v>
      </c>
      <c r="C14" s="17">
        <f>B14*(1+ScenarioCLO)</f>
        <v>2.561013599999996E-2</v>
      </c>
      <c r="D14" s="17">
        <f>C14*(1+ScenarioCLO)</f>
        <v>2.6455270487999956E-2</v>
      </c>
      <c r="E14" s="17">
        <f>D14*(1+ScenarioCLO)</f>
        <v>2.7328294414103952E-2</v>
      </c>
      <c r="F14" s="17">
        <f>E14*(1+ScenarioCLO)</f>
        <v>2.8230128129769379E-2</v>
      </c>
    </row>
    <row r="15" spans="1:12" ht="16.8">
      <c r="A15" s="110" t="s">
        <v>28</v>
      </c>
      <c r="B15" s="17">
        <f>averagencdtl*Projected_Balance_Sheet!B7</f>
        <v>2.3465954337324573</v>
      </c>
      <c r="C15" s="17">
        <f>averagencdtl*Projected_Balance_Sheet!C7</f>
        <v>2.3467370611517073</v>
      </c>
      <c r="D15" s="17">
        <f>averagencdtl*Projected_Balance_Sheet!D7</f>
        <v>2.346853164444791</v>
      </c>
      <c r="E15" s="17">
        <f>averagencdtl*Projected_Balance_Sheet!E7</f>
        <v>2.3469436317779317</v>
      </c>
      <c r="F15" s="17">
        <f>averagencdtl*Projected_Balance_Sheet!F7</f>
        <v>2.3470083742049406</v>
      </c>
    </row>
    <row r="16" spans="1:12" ht="16.8">
      <c r="A16" s="109" t="s">
        <v>6006</v>
      </c>
      <c r="B16" s="17">
        <f>Projected_Income_Statement!B3*ScenarioOL</f>
        <v>1.2844419089972998</v>
      </c>
      <c r="C16" s="17">
        <f>Projected_Income_Statement!C3*ScenarioOL</f>
        <v>1.286564106191221</v>
      </c>
      <c r="D16" s="17">
        <f>Projected_Income_Statement!D3*ScenarioOL</f>
        <v>1.2883038405173317</v>
      </c>
      <c r="E16" s="17">
        <f>Projected_Income_Statement!E3*ScenarioOL</f>
        <v>1.2896594362172988</v>
      </c>
      <c r="F16" s="17">
        <f>Projected_Income_Statement!F3*ScenarioOL</f>
        <v>1.2906295604888098</v>
      </c>
    </row>
    <row r="17" spans="1:6" ht="16.8">
      <c r="A17" s="109" t="s">
        <v>6004</v>
      </c>
      <c r="B17" s="17">
        <f>AVERAGE('Historical Drivers'!B50:E50)</f>
        <v>0.14075000000000001</v>
      </c>
      <c r="C17" s="17">
        <f>B17</f>
        <v>0.14075000000000001</v>
      </c>
      <c r="D17" s="17">
        <f t="shared" ref="D17:F17" si="0">C17</f>
        <v>0.14075000000000001</v>
      </c>
      <c r="E17" s="17">
        <f t="shared" si="0"/>
        <v>0.14075000000000001</v>
      </c>
      <c r="F17" s="17">
        <f t="shared" si="0"/>
        <v>0.14075000000000001</v>
      </c>
    </row>
    <row r="18" spans="1:6" ht="16.8">
      <c r="A18" s="109" t="s">
        <v>6082</v>
      </c>
      <c r="B18" s="17">
        <f>MAX(0, SUM(B3:B8) - (NonRevolverLiabilites + B26))</f>
        <v>2.5369082088703081</v>
      </c>
      <c r="C18" s="17">
        <f>MAX(0, SUM(C3:C8) - (NonRevolverLiabilites + C26))</f>
        <v>2.1203291228926986</v>
      </c>
      <c r="D18" s="17">
        <f>MAX(0, SUM(D3:D8) - (NonRevolverLiabilites + D26))</f>
        <v>1.6781570273545654</v>
      </c>
      <c r="E18" s="17">
        <f>MAX(0, SUM(E3:E8) - (NonRevolverLiabilites + E26))</f>
        <v>1.2103555265646406</v>
      </c>
      <c r="F18" s="17">
        <f>MAX(0, SUM(F3:F8) - (NonRevolverLiabilites + F26))</f>
        <v>0.71690034667534519</v>
      </c>
    </row>
    <row r="19" spans="1:6" ht="16.8">
      <c r="A19" s="109" t="s">
        <v>31</v>
      </c>
      <c r="B19" s="17">
        <f>PriorYearRE+Projected_Income_Statement!B12+Projected_Cash_Flow!B11</f>
        <v>10.099890429161514</v>
      </c>
      <c r="C19" s="17">
        <f>B19+Projected_Income_Statement!B12+Projected_Cash_Flow!C11</f>
        <v>12.076942588602549</v>
      </c>
      <c r="D19" s="17">
        <f>C19+Projected_Income_Statement!C12+Projected_Cash_Flow!D11</f>
        <v>14.091933864447697</v>
      </c>
      <c r="E19" s="17">
        <f>D19+Projected_Income_Statement!D12+Projected_Cash_Flow!E11</f>
        <v>16.144318100341007</v>
      </c>
      <c r="F19" s="17">
        <f>E19+Projected_Income_Statement!E12+Projected_Cash_Flow!F11</f>
        <v>18.233505447150765</v>
      </c>
    </row>
    <row r="20" spans="1:6" ht="16.8">
      <c r="A20" s="109" t="s">
        <v>2675</v>
      </c>
      <c r="B20" s="17">
        <f>PriorYearCommonStock</f>
        <v>3.7999999999999999E-2</v>
      </c>
      <c r="C20" s="17">
        <f>PriorYearCommonStock</f>
        <v>3.7999999999999999E-2</v>
      </c>
      <c r="D20" s="17">
        <f>PriorYearCommonStock</f>
        <v>3.7999999999999999E-2</v>
      </c>
      <c r="E20" s="17">
        <f>PriorYearCommonStock</f>
        <v>3.7999999999999999E-2</v>
      </c>
      <c r="F20" s="17">
        <f>PriorYearCommonStock</f>
        <v>3.7999999999999999E-2</v>
      </c>
    </row>
    <row r="21" spans="1:6" ht="16.8">
      <c r="A21" s="109" t="s">
        <v>6007</v>
      </c>
      <c r="B21" s="17">
        <f>prioryearapic*(1+AverageAPIC)</f>
        <v>7.1989658868485256</v>
      </c>
      <c r="C21" s="17">
        <f>B21*(1+AverageAPIC)</f>
        <v>7.4078201600927347</v>
      </c>
      <c r="D21" s="17">
        <f>C21*(1+AverageAPIC)</f>
        <v>7.6227336518605453</v>
      </c>
      <c r="E21" s="17">
        <f>D21*(1+AverageAPIC)</f>
        <v>7.8438821504111411</v>
      </c>
      <c r="F21" s="17">
        <f>E21*(1+AverageAPIC)</f>
        <v>8.071446543920791</v>
      </c>
    </row>
    <row r="22" spans="1:6" ht="16.8">
      <c r="A22" s="109" t="s">
        <v>5941</v>
      </c>
      <c r="B22" s="17">
        <f>SUM(B19:B21)</f>
        <v>17.336856316010039</v>
      </c>
      <c r="C22" s="17">
        <f t="shared" ref="C22:F22" si="1">SUM(C19:C21)</f>
        <v>19.522762748695285</v>
      </c>
      <c r="D22" s="17">
        <f t="shared" si="1"/>
        <v>21.752667516308243</v>
      </c>
      <c r="E22" s="17">
        <f t="shared" si="1"/>
        <v>24.026200250752147</v>
      </c>
      <c r="F22" s="17">
        <f t="shared" si="1"/>
        <v>26.342951991071558</v>
      </c>
    </row>
    <row r="23" spans="1:6" ht="17.399999999999999" thickBot="1">
      <c r="A23" s="111"/>
      <c r="B23" s="19"/>
      <c r="C23" s="19"/>
      <c r="D23" s="19"/>
      <c r="E23" s="19"/>
      <c r="F23" s="19"/>
    </row>
    <row r="24" spans="1:6" ht="17.399999999999999" thickBot="1">
      <c r="A24" s="112" t="s">
        <v>36</v>
      </c>
      <c r="B24" s="20">
        <f>SUM(B3:B9)</f>
        <v>59.296438075020902</v>
      </c>
      <c r="C24" s="20">
        <f>SUM(C3:C9)</f>
        <v>61.743142196946387</v>
      </c>
      <c r="D24" s="20">
        <f>SUM(D3:D9)</f>
        <v>64.203398717593572</v>
      </c>
      <c r="E24" s="20">
        <f>SUM(E3:E9)</f>
        <v>66.67677101098127</v>
      </c>
      <c r="F24" s="20">
        <f>SUM(F3:F9)</f>
        <v>69.162800367616512</v>
      </c>
    </row>
    <row r="25" spans="1:6" ht="17.399999999999999" thickBot="1">
      <c r="A25" s="113" t="s">
        <v>6002</v>
      </c>
      <c r="B25" s="20">
        <f>SUM(B10:B18)</f>
        <v>41.95958175901086</v>
      </c>
      <c r="C25" s="20">
        <f t="shared" ref="C25:F25" si="2">SUM(C10:C18)</f>
        <v>42.220379448251101</v>
      </c>
      <c r="D25" s="20">
        <f t="shared" si="2"/>
        <v>42.450731201285329</v>
      </c>
      <c r="E25" s="20">
        <f t="shared" si="2"/>
        <v>42.650570760229122</v>
      </c>
      <c r="F25" s="20">
        <f t="shared" si="2"/>
        <v>42.819848376544947</v>
      </c>
    </row>
    <row r="26" spans="1:6" ht="17.399999999999999" thickBot="1">
      <c r="A26" s="112" t="s">
        <v>5941</v>
      </c>
      <c r="B26" s="20">
        <f>B22</f>
        <v>17.336856316010039</v>
      </c>
      <c r="C26" s="20">
        <f>C22</f>
        <v>19.522762748695285</v>
      </c>
      <c r="D26" s="20">
        <f>D22</f>
        <v>21.752667516308243</v>
      </c>
      <c r="E26" s="20">
        <f>E22</f>
        <v>24.026200250752147</v>
      </c>
      <c r="F26" s="20">
        <f>F22</f>
        <v>26.342951991071558</v>
      </c>
    </row>
    <row r="27" spans="1:6" ht="17.399999999999999" thickBot="1">
      <c r="A27" s="114" t="s">
        <v>6003</v>
      </c>
      <c r="B27" s="51">
        <f>B24-(B25+B26)</f>
        <v>0</v>
      </c>
      <c r="C27" s="51">
        <f t="shared" ref="C27:F27" si="3">C24-(C25+C26)</f>
        <v>0</v>
      </c>
      <c r="D27" s="51">
        <f t="shared" si="3"/>
        <v>0</v>
      </c>
      <c r="E27" s="51">
        <f t="shared" si="3"/>
        <v>0</v>
      </c>
      <c r="F27" s="51">
        <f t="shared" si="3"/>
        <v>0</v>
      </c>
    </row>
    <row r="29" spans="1:6">
      <c r="C29" s="5"/>
      <c r="D29" s="5"/>
    </row>
    <row r="30" spans="1:6">
      <c r="C30" s="5"/>
      <c r="D30" s="5"/>
    </row>
    <row r="31" spans="1:6">
      <c r="C31" s="5"/>
      <c r="D31" s="5"/>
    </row>
    <row r="32" spans="1:6">
      <c r="C32" s="5"/>
      <c r="D32" s="5"/>
    </row>
    <row r="33" spans="3:4">
      <c r="C33" s="5"/>
      <c r="D33" s="5"/>
    </row>
    <row r="34" spans="3:4">
      <c r="C34" s="5"/>
      <c r="D34" s="5"/>
    </row>
    <row r="37" spans="3:4" ht="23.4">
      <c r="C37" s="6"/>
    </row>
    <row r="38" spans="3:4">
      <c r="C38" s="7"/>
    </row>
    <row r="39" spans="3:4">
      <c r="C39" s="8"/>
    </row>
    <row r="40" spans="3:4">
      <c r="C40" s="7"/>
    </row>
    <row r="41" spans="3:4">
      <c r="C41" s="7"/>
    </row>
    <row r="42" spans="3:4">
      <c r="C42" s="7"/>
    </row>
    <row r="43" spans="3:4">
      <c r="C43" s="7"/>
    </row>
    <row r="44" spans="3:4">
      <c r="C44" s="7"/>
    </row>
    <row r="45" spans="3:4">
      <c r="C45" s="7"/>
    </row>
    <row r="46" spans="3:4">
      <c r="C46" s="7"/>
    </row>
    <row r="47" spans="3:4">
      <c r="C47" s="7"/>
    </row>
    <row r="48" spans="3:4">
      <c r="C48" s="9"/>
    </row>
    <row r="49" spans="3:3">
      <c r="C49" s="10"/>
    </row>
    <row r="50" spans="3:3">
      <c r="C50" s="9"/>
    </row>
    <row r="51" spans="3:3">
      <c r="C51" s="10"/>
    </row>
    <row r="52" spans="3:3">
      <c r="C52" s="9"/>
    </row>
    <row r="53" spans="3:3">
      <c r="C53" s="10"/>
    </row>
    <row r="58" spans="3:3">
      <c r="C58" s="7"/>
    </row>
    <row r="59" spans="3:3">
      <c r="C59" s="7"/>
    </row>
    <row r="60" spans="3:3">
      <c r="C60" s="7"/>
    </row>
    <row r="61" spans="3:3">
      <c r="C61" s="7"/>
    </row>
    <row r="62" spans="3:3">
      <c r="C62" s="7"/>
    </row>
    <row r="63" spans="3:3">
      <c r="C63" s="7"/>
    </row>
    <row r="82" spans="61:62">
      <c r="BI82" t="s">
        <v>6083</v>
      </c>
      <c r="BJ82">
        <f>SUM(B10:B17)</f>
        <v>39.422673550140551</v>
      </c>
    </row>
  </sheetData>
  <mergeCells count="1">
    <mergeCell ref="A1:F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C3EC2-A313-4AA6-AEB5-D2B95A059929}">
  <dimension ref="A1:L20"/>
  <sheetViews>
    <sheetView workbookViewId="0">
      <selection activeCell="D28" sqref="D28"/>
    </sheetView>
  </sheetViews>
  <sheetFormatPr defaultRowHeight="14.4"/>
  <cols>
    <col min="1" max="1" width="27" bestFit="1" customWidth="1"/>
    <col min="2" max="2" width="12.6640625" bestFit="1" customWidth="1"/>
  </cols>
  <sheetData>
    <row r="1" spans="1:12" ht="24.6">
      <c r="A1" s="212" t="s">
        <v>6088</v>
      </c>
      <c r="B1" s="212"/>
      <c r="C1" s="212"/>
      <c r="D1" s="212"/>
      <c r="E1" s="212"/>
      <c r="F1" s="212"/>
    </row>
    <row r="2" spans="1:12" ht="19.2">
      <c r="A2" s="16" t="s">
        <v>5860</v>
      </c>
      <c r="B2" s="16">
        <f>StartYear</f>
        <v>2026</v>
      </c>
      <c r="C2" s="16">
        <f>IF(COLUMN()-COLUMN($B2)+1&lt;=NumYears,B2+1,"")</f>
        <v>2027</v>
      </c>
      <c r="D2" s="16">
        <f>IF(COLUMN()-COLUMN($B2)+1&lt;=NumYears,C2+1,"")</f>
        <v>2028</v>
      </c>
      <c r="E2" s="16">
        <f>IF(COLUMN()-COLUMN($B2)+1&lt;=NumYears,D2+1,"")</f>
        <v>2029</v>
      </c>
      <c r="F2" s="16">
        <f>IF(COLUMN()-COLUMN($B2)+1&lt;=NumYears,E2+1,"")</f>
        <v>2030</v>
      </c>
      <c r="H2" t="str">
        <f>IF(COLUMN()-COLUMN($B2)+1&lt;=NumYears,F2+1,"")</f>
        <v/>
      </c>
      <c r="I2" t="str">
        <f>IF(COLUMN()-COLUMN($B2)+1&lt;=NumYears,H2+1,"")</f>
        <v/>
      </c>
      <c r="J2" t="str">
        <f>IF(COLUMN()-COLUMN($B2)+1&lt;=NumYears,I2+1,"")</f>
        <v/>
      </c>
      <c r="K2" t="str">
        <f>IF(COLUMN()-COLUMN($B2)+1&lt;=NumYears,J2+1,"")</f>
        <v/>
      </c>
      <c r="L2" t="str">
        <f>IF(COLUMN()-COLUMN($B2)+1&lt;=NumYears,K2+1,"")</f>
        <v/>
      </c>
    </row>
    <row r="3" spans="1:12" ht="16.8">
      <c r="A3" s="101" t="s">
        <v>2772</v>
      </c>
      <c r="B3" s="18">
        <f>Projected_Income_Statement!B12</f>
        <v>3.7733783467051527</v>
      </c>
      <c r="C3" s="18">
        <f>Projected_Income_Statement!C12</f>
        <v>3.8436431977845489</v>
      </c>
      <c r="D3" s="18">
        <f>Projected_Income_Statement!D12</f>
        <v>3.9128113650578191</v>
      </c>
      <c r="E3" s="18">
        <f>Projected_Income_Statement!E12</f>
        <v>3.9808015552442719</v>
      </c>
      <c r="F3" s="18">
        <f>Projected_Income_Statement!F12</f>
        <v>4.0475333136213445</v>
      </c>
    </row>
    <row r="4" spans="1:12" ht="16.8">
      <c r="A4" s="101" t="s">
        <v>5909</v>
      </c>
      <c r="B4" s="18">
        <f>Projected_Income_Statement!B7</f>
        <v>2.768575892570396</v>
      </c>
      <c r="C4" s="18">
        <f>Projected_Income_Statement!C7</f>
        <v>2.6661997675378704</v>
      </c>
      <c r="D4" s="18">
        <f>Projected_Income_Statement!D7</f>
        <v>2.5627100114439441</v>
      </c>
      <c r="E4" s="18">
        <f>Projected_Income_Statement!E7</f>
        <v>2.4581988111256026</v>
      </c>
      <c r="F4" s="18">
        <f>Projected_Income_Statement!F7</f>
        <v>2.3527595358279405</v>
      </c>
    </row>
    <row r="5" spans="1:12" ht="16.8">
      <c r="A5" s="101" t="s">
        <v>5968</v>
      </c>
      <c r="B5" s="18">
        <f>ScenarioSBC*Projected_Income_Statement!B3</f>
        <v>0.2497567580483033</v>
      </c>
      <c r="C5" s="18">
        <f>ScenarioSBC*Projected_Income_Statement!C3</f>
        <v>0.25016941438361917</v>
      </c>
      <c r="D5" s="18">
        <f>ScenarioSBC*Projected_Income_Statement!D3</f>
        <v>0.250507701698998</v>
      </c>
      <c r="E5" s="18">
        <f>ScenarioSBC*Projected_Income_Statement!E3</f>
        <v>0.25077129414710825</v>
      </c>
      <c r="F5" s="18">
        <f>ScenarioSBC*Projected_Income_Statement!F3</f>
        <v>0.25095993256762328</v>
      </c>
    </row>
    <row r="6" spans="1:12" ht="16.8">
      <c r="A6" s="101" t="s">
        <v>5969</v>
      </c>
      <c r="B6" s="18">
        <f>ScenarioTD*Projected_Income_Statement!B7</f>
        <v>0.31779188436130512</v>
      </c>
      <c r="C6" s="18">
        <f>ScenarioTD*Projected_Income_Statement!C7</f>
        <v>0.30604060754964096</v>
      </c>
      <c r="D6" s="18">
        <f>ScenarioTD*Projected_Income_Statement!D7</f>
        <v>0.29416150223436399</v>
      </c>
      <c r="E6" s="18">
        <f>ScenarioTD*Projected_Income_Statement!E7</f>
        <v>0.28216515011154314</v>
      </c>
      <c r="F6" s="18">
        <f>ScenarioTD*Projected_Income_Statement!F7</f>
        <v>0.27006226860034666</v>
      </c>
    </row>
    <row r="7" spans="1:12" ht="16.8">
      <c r="A7" s="101" t="s">
        <v>5970</v>
      </c>
      <c r="B7" s="18">
        <f>((Projected_Balance_Sheet!B4-PriorYearAR)+(Projected_Balance_Sheet!B5-PriorYearInventory)+(Projected_Balance_Sheet!B6-PriorYearOCA))-((Projected_Balance_Sheet!B10-PriorYearAP)+(Projected_Balance_Sheet!B11-PriorYearACL))</f>
        <v>-0.11887379803094442</v>
      </c>
      <c r="C7" s="18">
        <f>((Projected_Balance_Sheet!C4-Projected_Balance_Sheet!B4)+(Projected_Balance_Sheet!C5-Projected_Balance_Sheet!B5)+(Projected_Balance_Sheet!C6-Projected_Balance_Sheet!B6))-((Projected_Balance_Sheet!C10-Projected_Balance_Sheet!B10)+(Projected_Balance_Sheet!C11-Projected_Balance_Sheet!B11))</f>
        <v>5.9479501810867641E-3</v>
      </c>
      <c r="D7" s="18">
        <f>((Projected_Balance_Sheet!D4-Projected_Balance_Sheet!C4)+(Projected_Balance_Sheet!D5-Projected_Balance_Sheet!C5)+(Projected_Balance_Sheet!D6-Projected_Balance_Sheet!C6))-((Projected_Balance_Sheet!D10-Projected_Balance_Sheet!C10)+(Projected_Balance_Sheet!D11-Projected_Balance_Sheet!C11))</f>
        <v>6.2577697125190956E-3</v>
      </c>
      <c r="E7" s="18">
        <f>((Projected_Balance_Sheet!E4-Projected_Balance_Sheet!D4)+(Projected_Balance_Sheet!E5-Projected_Balance_Sheet!D5)+(Projected_Balance_Sheet!E6-Projected_Balance_Sheet!D6))-((Projected_Balance_Sheet!E10-Projected_Balance_Sheet!D10)+(Projected_Balance_Sheet!E11-Projected_Balance_Sheet!D11))</f>
        <v>6.5620911104405377E-3</v>
      </c>
      <c r="F7" s="18">
        <f>((Projected_Balance_Sheet!F4-Projected_Balance_Sheet!E4)+(Projected_Balance_Sheet!F5-Projected_Balance_Sheet!E5)+(Projected_Balance_Sheet!F6-Projected_Balance_Sheet!E6))-((Projected_Balance_Sheet!F10-Projected_Balance_Sheet!E10)+(Projected_Balance_Sheet!F11-Projected_Balance_Sheet!E11))</f>
        <v>6.8606235762064816E-3</v>
      </c>
    </row>
    <row r="8" spans="1:12" ht="16.8">
      <c r="A8" s="101" t="s">
        <v>5971</v>
      </c>
      <c r="B8" s="18">
        <f>-Assumptions!B18 *Projected_Income_Statement!B3</f>
        <v>-4.1632411023301881</v>
      </c>
      <c r="C8" s="18">
        <f>-Assumptions!C18 *Projected_Income_Statement!C3</f>
        <v>-4.0631692890566296</v>
      </c>
      <c r="D8" s="18">
        <f>-Assumptions!D18 *Projected_Income_Statement!D3</f>
        <v>-3.9615685611249387</v>
      </c>
      <c r="E8" s="18">
        <f>-Assumptions!E18 *Projected_Income_Statement!E3</f>
        <v>-3.8585292858099782</v>
      </c>
      <c r="F8" s="18">
        <f>-Assumptions!F18 *Projected_Income_Statement!F3</f>
        <v>-3.7541433851812229</v>
      </c>
    </row>
    <row r="9" spans="1:12" ht="16.8">
      <c r="A9" s="101" t="s">
        <v>5972</v>
      </c>
      <c r="B9" s="18">
        <f>ScenarioSalePPE*-1*(B8)</f>
        <v>1.5713267999102873E-2</v>
      </c>
      <c r="C9" s="18">
        <f>ScenarioSalePPE*-1*(C8)</f>
        <v>1.5335568225663499E-2</v>
      </c>
      <c r="D9" s="18">
        <f>ScenarioSalePPE*-1*(D8)</f>
        <v>1.4952097889054591E-2</v>
      </c>
      <c r="E9" s="18">
        <f>ScenarioSalePPE*-1*(E8)</f>
        <v>1.4563198061333561E-2</v>
      </c>
      <c r="F9" s="18">
        <f>ScenarioSalePPE*-1*(F8)</f>
        <v>1.4169215682799371E-2</v>
      </c>
    </row>
    <row r="10" spans="1:12" ht="16.8">
      <c r="A10" s="101" t="s">
        <v>5973</v>
      </c>
      <c r="B10" s="18">
        <f>Assumptions!J4-Assumptions!J5</f>
        <v>0.63900000000000001</v>
      </c>
      <c r="C10" s="18">
        <f>Assumptions!K4-Assumptions!K5</f>
        <v>0.63900000000000001</v>
      </c>
      <c r="D10" s="18">
        <f>Assumptions!L4-Assumptions!L5</f>
        <v>0.63900000000000001</v>
      </c>
      <c r="E10" s="18">
        <f>Assumptions!M4-Assumptions!M5</f>
        <v>0.63900000000000001</v>
      </c>
      <c r="F10" s="18">
        <f>Assumptions!N4-Assumptions!N5</f>
        <v>0.63900000000000001</v>
      </c>
    </row>
    <row r="11" spans="1:12" ht="16.8">
      <c r="A11" s="101" t="s">
        <v>5974</v>
      </c>
      <c r="B11" s="18">
        <f>ScenarioDIVP*Projected_Income_Statement!B12</f>
        <v>-1.7634879175436384</v>
      </c>
      <c r="C11" s="18">
        <f>ScenarioDIVP*Projected_Income_Statement!C12</f>
        <v>-1.7963261872641172</v>
      </c>
      <c r="D11" s="18">
        <f>ScenarioDIVP*Projected_Income_Statement!D12</f>
        <v>-1.8286519219394004</v>
      </c>
      <c r="E11" s="18">
        <f>ScenarioDIVP*Projected_Income_Statement!E12</f>
        <v>-1.8604271291645114</v>
      </c>
      <c r="F11" s="18">
        <f>ScenarioDIVP*Projected_Income_Statement!F12</f>
        <v>-1.8916142084345151</v>
      </c>
    </row>
    <row r="12" spans="1:12" ht="16.8">
      <c r="A12" s="101" t="s">
        <v>5975</v>
      </c>
      <c r="B12" s="18">
        <f>Projected_Balance_Sheet!B14-PriorYearCLO</f>
        <v>7.9199999999999757E-4</v>
      </c>
      <c r="C12" s="18">
        <f>Projected_Balance_Sheet!C14-Projected_Balance_Sheet!B14</f>
        <v>8.1813599999999709E-4</v>
      </c>
      <c r="D12" s="18">
        <f>Projected_Balance_Sheet!D14-Projected_Balance_Sheet!C14</f>
        <v>8.4513448799999544E-4</v>
      </c>
      <c r="E12" s="18">
        <f>Projected_Balance_Sheet!E14-Projected_Balance_Sheet!D14</f>
        <v>8.7302392610399612E-4</v>
      </c>
      <c r="F12" s="18">
        <f>Projected_Balance_Sheet!F14-Projected_Balance_Sheet!E14</f>
        <v>9.0183371566542742E-4</v>
      </c>
    </row>
    <row r="13" spans="1:12" ht="16.8">
      <c r="A13" s="101" t="s">
        <v>5976</v>
      </c>
      <c r="B13" s="18">
        <f>ScenarioOFIN*Projected_Income_Statement!B3</f>
        <v>-0.14269699355285312</v>
      </c>
      <c r="C13" s="18">
        <f>ScenarioOFIN*Projected_Income_Statement!C3</f>
        <v>-0.14293276222185836</v>
      </c>
      <c r="D13" s="18">
        <f>ScenarioOFIN*Projected_Income_Statement!D3</f>
        <v>-0.1431260406069513</v>
      </c>
      <c r="E13" s="18">
        <f>ScenarioOFIN*Projected_Income_Statement!E3</f>
        <v>-0.14327664253725539</v>
      </c>
      <c r="F13" s="18">
        <f>ScenarioOFIN*Projected_Income_Statement!F3</f>
        <v>-0.1433844199431058</v>
      </c>
    </row>
    <row r="14" spans="1:12" ht="16.8">
      <c r="A14" s="101" t="s">
        <v>5977</v>
      </c>
      <c r="B14" s="18">
        <f>SUM(B18:B20)</f>
        <v>1.5767083382266358</v>
      </c>
      <c r="C14" s="18">
        <f t="shared" ref="C14:F14" si="0">SUM(C18:C20)</f>
        <v>1.7247264031198246</v>
      </c>
      <c r="D14" s="18">
        <f t="shared" si="0"/>
        <v>1.7478990588534098</v>
      </c>
      <c r="E14" s="18">
        <f t="shared" si="0"/>
        <v>1.7707020662146586</v>
      </c>
      <c r="F14" s="18">
        <f t="shared" si="0"/>
        <v>1.7931047100330817</v>
      </c>
    </row>
    <row r="15" spans="1:12" ht="16.8">
      <c r="A15" s="101" t="s">
        <v>5978</v>
      </c>
      <c r="B15" s="18">
        <f>PriorYearEndCash</f>
        <v>4.7619999999999996</v>
      </c>
      <c r="C15" s="18">
        <f>B16</f>
        <v>6.3387083382266356</v>
      </c>
      <c r="D15" s="18">
        <f>C16</f>
        <v>8.0634347413464607</v>
      </c>
      <c r="E15" s="18">
        <f>D16</f>
        <v>9.8113338001998702</v>
      </c>
      <c r="F15" s="18">
        <f>E16</f>
        <v>11.582035866414529</v>
      </c>
    </row>
    <row r="16" spans="1:12" ht="16.8">
      <c r="A16" s="101" t="s">
        <v>5979</v>
      </c>
      <c r="B16" s="18">
        <f>B14+B15</f>
        <v>6.3387083382266356</v>
      </c>
      <c r="C16" s="18">
        <f>C14+C15</f>
        <v>8.0634347413464607</v>
      </c>
      <c r="D16" s="18">
        <f>D14+D15</f>
        <v>9.8113338001998702</v>
      </c>
      <c r="E16" s="18">
        <f>E14+E15</f>
        <v>11.582035866414529</v>
      </c>
      <c r="F16" s="18">
        <f>F14+F15</f>
        <v>13.37514057644761</v>
      </c>
    </row>
    <row r="17" spans="1:6" ht="17.399999999999999" thickBot="1">
      <c r="A17" s="26"/>
      <c r="B17" s="21"/>
      <c r="C17" s="21"/>
      <c r="D17" s="21"/>
      <c r="E17" s="21"/>
      <c r="F17" s="21"/>
    </row>
    <row r="18" spans="1:6" ht="17.399999999999999" thickBot="1">
      <c r="A18" s="108" t="s">
        <v>50</v>
      </c>
      <c r="B18" s="20">
        <f>SUM(B3:B7)</f>
        <v>6.9906290836542126</v>
      </c>
      <c r="C18" s="20">
        <f>SUM(C3:C7)</f>
        <v>7.0720009374367665</v>
      </c>
      <c r="D18" s="20">
        <f>SUM(D3:D7)</f>
        <v>7.0264483501476453</v>
      </c>
      <c r="E18" s="20">
        <f>SUM(E3:E7)</f>
        <v>6.9784989017389663</v>
      </c>
      <c r="F18" s="20">
        <f>SUM(F3:F7)</f>
        <v>6.9281756741934606</v>
      </c>
    </row>
    <row r="19" spans="1:6" ht="17.399999999999999" thickBot="1">
      <c r="A19" s="108" t="s">
        <v>67</v>
      </c>
      <c r="B19" s="20">
        <f>SUM(B8:B9)</f>
        <v>-4.1475278343310853</v>
      </c>
      <c r="C19" s="20">
        <f>SUM(C8:C9)</f>
        <v>-4.0478337208309663</v>
      </c>
      <c r="D19" s="20">
        <f>SUM(D8:D9)</f>
        <v>-3.946616463235884</v>
      </c>
      <c r="E19" s="20">
        <f>SUM(E8:E9)</f>
        <v>-3.8439660877486448</v>
      </c>
      <c r="F19" s="20">
        <f>SUM(F8:F9)</f>
        <v>-3.7399741694984234</v>
      </c>
    </row>
    <row r="20" spans="1:6" ht="17.399999999999999" thickBot="1">
      <c r="A20" s="108" t="s">
        <v>6001</v>
      </c>
      <c r="B20" s="20">
        <f>SUM(B10:B13)</f>
        <v>-1.2663929110964915</v>
      </c>
      <c r="C20" s="20">
        <f>SUM(C10:C13)</f>
        <v>-1.2994408134859756</v>
      </c>
      <c r="D20" s="20">
        <f>SUM(D10:D13)</f>
        <v>-1.3319328280583516</v>
      </c>
      <c r="E20" s="20">
        <f>SUM(E10:E13)</f>
        <v>-1.3638307477756628</v>
      </c>
      <c r="F20" s="20">
        <f>SUM(F10:F13)</f>
        <v>-1.3950967946619555</v>
      </c>
    </row>
  </sheetData>
  <mergeCells count="1">
    <mergeCell ref="A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B1EA4-E176-467F-AC18-89AACF1CDBEE}">
  <dimension ref="A1:I23"/>
  <sheetViews>
    <sheetView workbookViewId="0">
      <selection activeCell="B6" sqref="B6"/>
    </sheetView>
  </sheetViews>
  <sheetFormatPr defaultRowHeight="14.4"/>
  <cols>
    <col min="1" max="1" width="26.77734375" bestFit="1" customWidth="1"/>
    <col min="2" max="2" width="14" bestFit="1" customWidth="1"/>
  </cols>
  <sheetData>
    <row r="1" spans="1:9" ht="25.2" thickBot="1">
      <c r="A1" s="216" t="s">
        <v>6099</v>
      </c>
      <c r="B1" s="217"/>
      <c r="C1" s="90"/>
      <c r="D1" s="90"/>
      <c r="E1" s="90"/>
      <c r="F1" s="90"/>
    </row>
    <row r="2" spans="1:9" ht="19.2">
      <c r="A2" s="66" t="s">
        <v>5860</v>
      </c>
      <c r="B2" s="67" t="s">
        <v>6085</v>
      </c>
      <c r="C2" s="90"/>
      <c r="D2" s="90"/>
      <c r="E2" s="90"/>
      <c r="F2" s="90"/>
    </row>
    <row r="3" spans="1:9" ht="16.8">
      <c r="A3" s="61" t="s">
        <v>6058</v>
      </c>
      <c r="B3" s="94">
        <f>(UFCF_2030*(1+g))/(WACC-g)</f>
        <v>51.392014587215883</v>
      </c>
      <c r="C3" s="90"/>
      <c r="D3" s="90"/>
      <c r="E3" s="90"/>
      <c r="F3" s="90"/>
      <c r="H3" t="str">
        <f>IF(COLUMN()-COLUMN($B14)+1&lt;=NumYears,F14+1,"")</f>
        <v/>
      </c>
      <c r="I3" t="str">
        <f>IF(COLUMN()-COLUMN($B14)+1&lt;=NumYears,H3+1,"")</f>
        <v/>
      </c>
    </row>
    <row r="4" spans="1:9" ht="16.8">
      <c r="A4" s="61" t="s">
        <v>6059</v>
      </c>
      <c r="B4" s="94">
        <f>EBITDA_2030*ExitEbitdaMultiple</f>
        <v>57.929547064997578</v>
      </c>
      <c r="C4" s="90"/>
      <c r="D4" s="90"/>
      <c r="E4" s="90"/>
      <c r="F4" s="90"/>
    </row>
    <row r="5" spans="1:9" ht="16.8">
      <c r="A5" s="61" t="s">
        <v>6060</v>
      </c>
      <c r="B5" s="94">
        <f>AVERAGE(B3:B4)/((1+WACC)^NumYears)</f>
        <v>35.93956898698724</v>
      </c>
      <c r="C5" s="90"/>
      <c r="D5" s="90"/>
      <c r="E5" s="90"/>
      <c r="F5" s="90"/>
    </row>
    <row r="6" spans="1:9" ht="16.8">
      <c r="A6" s="61" t="s">
        <v>6020</v>
      </c>
      <c r="B6" s="94">
        <f>SUM(B22:F22)+B5</f>
        <v>48.622237017913719</v>
      </c>
      <c r="C6" s="90"/>
      <c r="D6" s="90"/>
      <c r="E6" s="90"/>
      <c r="F6" s="90"/>
    </row>
    <row r="7" spans="1:9" ht="16.8">
      <c r="A7" s="61" t="s">
        <v>2664</v>
      </c>
      <c r="B7" s="94">
        <f>EndingTotalDebt-EndingCash</f>
        <v>9.6948594235523871</v>
      </c>
      <c r="C7" s="90"/>
      <c r="D7" s="90"/>
      <c r="E7" s="90"/>
      <c r="F7" s="90"/>
    </row>
    <row r="8" spans="1:9" ht="16.8">
      <c r="A8" s="61" t="s">
        <v>6021</v>
      </c>
      <c r="B8" s="94">
        <f>EV-(EndingTotalDebt-EndingCash)</f>
        <v>38.927377594361332</v>
      </c>
      <c r="C8" s="90"/>
      <c r="D8" s="90"/>
      <c r="E8" s="90"/>
      <c r="F8" s="90"/>
    </row>
    <row r="9" spans="1:9" ht="16.8">
      <c r="A9" s="61" t="s">
        <v>6062</v>
      </c>
      <c r="B9" s="97">
        <f>EndingDilutedShares*1000</f>
        <v>412.81906991473841</v>
      </c>
      <c r="C9" s="90"/>
      <c r="D9" s="90"/>
      <c r="E9" s="90"/>
      <c r="F9" s="90"/>
    </row>
    <row r="10" spans="1:9" ht="17.399999999999999" thickBot="1">
      <c r="A10" s="64" t="s">
        <v>6061</v>
      </c>
      <c r="B10" s="92">
        <f>B8/EndingDilutedShares</f>
        <v>94.296461649412649</v>
      </c>
      <c r="C10" s="90"/>
      <c r="D10" s="90"/>
      <c r="E10" s="90"/>
      <c r="F10" s="90"/>
    </row>
    <row r="11" spans="1:9">
      <c r="A11" s="90"/>
      <c r="B11" s="90"/>
      <c r="C11" s="90"/>
      <c r="D11" s="90"/>
      <c r="E11" s="90"/>
      <c r="F11" s="90"/>
    </row>
    <row r="12" spans="1:9" ht="15" thickBot="1">
      <c r="A12" s="90"/>
      <c r="B12" s="90"/>
      <c r="C12" s="90"/>
      <c r="D12" s="90"/>
      <c r="E12" s="90"/>
      <c r="F12" s="90"/>
    </row>
    <row r="13" spans="1:9" ht="25.2" thickBot="1">
      <c r="A13" s="213" t="s">
        <v>6098</v>
      </c>
      <c r="B13" s="214"/>
      <c r="C13" s="214"/>
      <c r="D13" s="214"/>
      <c r="E13" s="214"/>
      <c r="F13" s="215"/>
    </row>
    <row r="14" spans="1:9" ht="19.2">
      <c r="A14" s="66" t="s">
        <v>5864</v>
      </c>
      <c r="B14" s="107">
        <f>StartYear</f>
        <v>2026</v>
      </c>
      <c r="C14" s="107">
        <f>IF(COLUMN()-COLUMN($B14)+1&lt;=NumYears,B14+1,"")</f>
        <v>2027</v>
      </c>
      <c r="D14" s="107">
        <f>IF(COLUMN()-COLUMN($B14)+1&lt;=NumYears,C14+1,"")</f>
        <v>2028</v>
      </c>
      <c r="E14" s="107">
        <f>IF(COLUMN()-COLUMN($B14)+1&lt;=NumYears,D14+1,"")</f>
        <v>2029</v>
      </c>
      <c r="F14" s="67">
        <f>IF(COLUMN()-COLUMN($B14)+1&lt;=NumYears,E14+1,"")</f>
        <v>2030</v>
      </c>
    </row>
    <row r="15" spans="1:9" ht="16.8">
      <c r="A15" s="61" t="s">
        <v>110</v>
      </c>
      <c r="B15" s="93">
        <f>Projected_Income_Statement!B8</f>
        <v>5.6452910159785219</v>
      </c>
      <c r="C15" s="93">
        <f>Projected_Income_Statement!C8</f>
        <v>5.7615688088235597</v>
      </c>
      <c r="D15" s="93">
        <f>Projected_Income_Statement!D8</f>
        <v>5.8764548709501625</v>
      </c>
      <c r="E15" s="93">
        <f>Projected_Income_Statement!E8</f>
        <v>5.9898460382965402</v>
      </c>
      <c r="F15" s="94">
        <f>Projected_Income_Statement!F8</f>
        <v>6.101640210960964</v>
      </c>
    </row>
    <row r="16" spans="1:9" ht="16.8">
      <c r="A16" s="61" t="s">
        <v>6017</v>
      </c>
      <c r="B16" s="29">
        <f>AverageTaxRate</f>
        <v>0.21199999999999999</v>
      </c>
      <c r="C16" s="29">
        <f>AverageTaxRate</f>
        <v>0.21199999999999999</v>
      </c>
      <c r="D16" s="29">
        <f>AverageTaxRate</f>
        <v>0.21199999999999999</v>
      </c>
      <c r="E16" s="29">
        <f>AverageTaxRate</f>
        <v>0.21199999999999999</v>
      </c>
      <c r="F16" s="63">
        <f>AverageTaxRate</f>
        <v>0.21199999999999999</v>
      </c>
    </row>
    <row r="17" spans="1:6" ht="16.8">
      <c r="A17" s="61" t="s">
        <v>6018</v>
      </c>
      <c r="B17" s="93">
        <f>B15*(1-B16)</f>
        <v>4.4484893205910758</v>
      </c>
      <c r="C17" s="93">
        <f t="shared" ref="C17:F17" si="0">C15*(1-C16)</f>
        <v>4.5401162213529656</v>
      </c>
      <c r="D17" s="93">
        <f t="shared" si="0"/>
        <v>4.6306464383087285</v>
      </c>
      <c r="E17" s="93">
        <f t="shared" si="0"/>
        <v>4.7199986781776735</v>
      </c>
      <c r="F17" s="94">
        <f t="shared" si="0"/>
        <v>4.8080924862372401</v>
      </c>
    </row>
    <row r="18" spans="1:6" ht="16.8">
      <c r="A18" s="61" t="s">
        <v>5909</v>
      </c>
      <c r="B18" s="93">
        <f>Projected_Income_Statement!B7</f>
        <v>2.768575892570396</v>
      </c>
      <c r="C18" s="93">
        <f>Projected_Income_Statement!C7</f>
        <v>2.6661997675378704</v>
      </c>
      <c r="D18" s="93">
        <f>Projected_Income_Statement!D7</f>
        <v>2.5627100114439441</v>
      </c>
      <c r="E18" s="93">
        <f>Projected_Income_Statement!E7</f>
        <v>2.4581988111256026</v>
      </c>
      <c r="F18" s="94">
        <f>Projected_Income_Statement!F7</f>
        <v>2.3527595358279405</v>
      </c>
    </row>
    <row r="19" spans="1:6" ht="16.8">
      <c r="A19" s="61" t="s">
        <v>5899</v>
      </c>
      <c r="B19" s="93">
        <f>Projected_Cash_Flow!B8</f>
        <v>-4.1632411023301881</v>
      </c>
      <c r="C19" s="93">
        <f>Projected_Cash_Flow!C8</f>
        <v>-4.0631692890566296</v>
      </c>
      <c r="D19" s="93">
        <f>Projected_Cash_Flow!D8</f>
        <v>-3.9615685611249387</v>
      </c>
      <c r="E19" s="93">
        <f>Projected_Cash_Flow!E8</f>
        <v>-3.8585292858099782</v>
      </c>
      <c r="F19" s="94">
        <f>Projected_Cash_Flow!F8</f>
        <v>-3.7541433851812229</v>
      </c>
    </row>
    <row r="20" spans="1:6" ht="16.8">
      <c r="A20" s="61" t="s">
        <v>2667</v>
      </c>
      <c r="B20" s="93">
        <f>Projected_Cash_Flow!B7</f>
        <v>-0.11887379803094442</v>
      </c>
      <c r="C20" s="93">
        <f>Projected_Cash_Flow!C7</f>
        <v>5.9479501810867641E-3</v>
      </c>
      <c r="D20" s="93">
        <f>Projected_Cash_Flow!D7</f>
        <v>6.2577697125190956E-3</v>
      </c>
      <c r="E20" s="93">
        <f>Projected_Cash_Flow!E7</f>
        <v>6.5620911104405377E-3</v>
      </c>
      <c r="F20" s="94">
        <f>Projected_Cash_Flow!F7</f>
        <v>6.8606235762064816E-3</v>
      </c>
    </row>
    <row r="21" spans="1:6" ht="16.8">
      <c r="A21" s="61" t="s">
        <v>6019</v>
      </c>
      <c r="B21" s="93">
        <f>B17+B18+B19-B20</f>
        <v>3.1726979088622285</v>
      </c>
      <c r="C21" s="93">
        <f t="shared" ref="C21:F21" si="1">C17+C18+C19-C20</f>
        <v>3.1371987496531197</v>
      </c>
      <c r="D21" s="93">
        <f t="shared" si="1"/>
        <v>3.2255301189152141</v>
      </c>
      <c r="E21" s="93">
        <f t="shared" si="1"/>
        <v>3.3131061123828571</v>
      </c>
      <c r="F21" s="94">
        <f t="shared" si="1"/>
        <v>3.3998480133077509</v>
      </c>
    </row>
    <row r="22" spans="1:6" ht="17.399999999999999" thickBot="1">
      <c r="A22" s="64" t="s">
        <v>6057</v>
      </c>
      <c r="B22" s="95">
        <f>B21/((1+WACC)^(B14-StartYear+1))</f>
        <v>2.9174816219544906</v>
      </c>
      <c r="C22" s="95">
        <f>C21/((1+WACC)^(C14-StartYear+1))</f>
        <v>2.6527776293225185</v>
      </c>
      <c r="D22" s="95">
        <f>D21/((1+WACC)^(D14-StartYear+1))</f>
        <v>2.5080680826591562</v>
      </c>
      <c r="E22" s="95">
        <f>E21/((1+WACC)^(E14-StartYear+1))</f>
        <v>2.3689340604062554</v>
      </c>
      <c r="F22" s="96">
        <f>F21/((1+WACC)^(F14-StartYear+1))</f>
        <v>2.2354066365840546</v>
      </c>
    </row>
    <row r="23" spans="1:6">
      <c r="A23" s="91"/>
      <c r="B23" s="91"/>
      <c r="C23" s="91"/>
      <c r="D23" s="91"/>
      <c r="E23" s="91"/>
      <c r="F23" s="91"/>
    </row>
  </sheetData>
  <mergeCells count="2">
    <mergeCell ref="A13:F13"/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36F8A-9C52-498A-AA52-8A088EA0C3E0}">
  <dimension ref="A1:I25"/>
  <sheetViews>
    <sheetView workbookViewId="0">
      <selection activeCell="I23" sqref="I23"/>
    </sheetView>
  </sheetViews>
  <sheetFormatPr defaultRowHeight="14.4"/>
  <cols>
    <col min="1" max="1" width="21.88671875" bestFit="1" customWidth="1"/>
    <col min="2" max="2" width="19.77734375" bestFit="1" customWidth="1"/>
    <col min="3" max="3" width="11.77734375" bestFit="1" customWidth="1"/>
    <col min="4" max="4" width="11.6640625" bestFit="1" customWidth="1"/>
    <col min="5" max="5" width="10.88671875" bestFit="1" customWidth="1"/>
    <col min="6" max="6" width="11.6640625" bestFit="1" customWidth="1"/>
    <col min="7" max="7" width="10.5546875" bestFit="1" customWidth="1"/>
    <col min="8" max="8" width="9" bestFit="1" customWidth="1"/>
  </cols>
  <sheetData>
    <row r="1" spans="1:9" ht="24.6">
      <c r="A1" s="218" t="s">
        <v>6092</v>
      </c>
      <c r="B1" s="218"/>
      <c r="C1" s="218"/>
      <c r="D1" s="218"/>
      <c r="E1" s="218"/>
      <c r="F1" s="218"/>
      <c r="G1" s="218"/>
    </row>
    <row r="2" spans="1:9" ht="19.2">
      <c r="A2" s="16" t="s">
        <v>5864</v>
      </c>
      <c r="B2" s="16">
        <f>StartYear</f>
        <v>2026</v>
      </c>
      <c r="C2" s="16">
        <f>IF(COLUMN()-COLUMN($B2)+1 &lt;= NumYears, B2+1, "")</f>
        <v>2027</v>
      </c>
      <c r="D2" s="16">
        <f>IF(COLUMN()-COLUMN($B2)+1 &lt;= NumYears, C2+1, "")</f>
        <v>2028</v>
      </c>
      <c r="E2" s="16">
        <f>IF(COLUMN()-COLUMN($B2)+1 &lt;= NumYears, D2+1, "")</f>
        <v>2029</v>
      </c>
      <c r="F2" s="16">
        <f>IF(COLUMN()-COLUMN($B2)+1 &lt;= NumYears, E2+1, "")</f>
        <v>2030</v>
      </c>
      <c r="G2" s="98" t="s">
        <v>6063</v>
      </c>
    </row>
    <row r="3" spans="1:9" ht="16.8">
      <c r="A3" s="101" t="s">
        <v>6064</v>
      </c>
      <c r="B3" s="99">
        <f>Projected_Income_Statement!B3</f>
        <v>106.77404165236112</v>
      </c>
      <c r="C3" s="99">
        <f>Projected_Income_Statement!C3</f>
        <v>106.95045723798707</v>
      </c>
      <c r="D3" s="99">
        <f>Projected_Income_Statement!D3</f>
        <v>107.09507916607815</v>
      </c>
      <c r="E3" s="99">
        <f>Projected_Income_Statement!E3</f>
        <v>107.20776813295018</v>
      </c>
      <c r="F3" s="99">
        <f>Projected_Income_Statement!F3</f>
        <v>107.28841334442194</v>
      </c>
      <c r="G3" s="100">
        <f>((F3/B3)^(1/4))-1</f>
        <v>1.2021767282357487E-3</v>
      </c>
      <c r="I3" t="str">
        <f>IF(COLUMN()-COLUMN($B2)+1 &lt;= NumYears, G2+1, "")</f>
        <v/>
      </c>
    </row>
    <row r="4" spans="1:9" ht="16.8">
      <c r="A4" s="101" t="s">
        <v>109</v>
      </c>
      <c r="B4" s="18">
        <f>Projected_Income_Statement!B15</f>
        <v>8.4138669085489184</v>
      </c>
      <c r="C4" s="18">
        <f>Projected_Income_Statement!C15</f>
        <v>8.4277685763614301</v>
      </c>
      <c r="D4" s="18">
        <f>Projected_Income_Statement!D15</f>
        <v>8.4391648823941061</v>
      </c>
      <c r="E4" s="18">
        <f>Projected_Income_Statement!E15</f>
        <v>8.4480448494221427</v>
      </c>
      <c r="F4" s="18">
        <f>Projected_Income_Statement!F15</f>
        <v>8.4543997467889049</v>
      </c>
      <c r="G4" s="100">
        <f t="shared" ref="G4:G8" si="0">((F4/B4)^(1/4))-1</f>
        <v>1.2021767282357487E-3</v>
      </c>
    </row>
    <row r="5" spans="1:9" ht="16.8">
      <c r="A5" s="101" t="s">
        <v>110</v>
      </c>
      <c r="B5" s="18">
        <f>Projected_Income_Statement!B8</f>
        <v>5.6452910159785219</v>
      </c>
      <c r="C5" s="18">
        <f>Projected_Income_Statement!C8</f>
        <v>5.7615688088235597</v>
      </c>
      <c r="D5" s="18">
        <f>Projected_Income_Statement!D8</f>
        <v>5.8764548709501625</v>
      </c>
      <c r="E5" s="18">
        <f>Projected_Income_Statement!E8</f>
        <v>5.9898460382965402</v>
      </c>
      <c r="F5" s="18">
        <f>Projected_Income_Statement!F8</f>
        <v>6.101640210960964</v>
      </c>
      <c r="G5" s="100">
        <f t="shared" si="0"/>
        <v>1.9624037060564481E-2</v>
      </c>
    </row>
    <row r="6" spans="1:9" ht="16.8">
      <c r="A6" s="101" t="s">
        <v>2772</v>
      </c>
      <c r="B6" s="18">
        <f>Projected_Income_Statement!B12</f>
        <v>3.7733783467051527</v>
      </c>
      <c r="C6" s="18">
        <f>Projected_Income_Statement!C12</f>
        <v>3.8436431977845489</v>
      </c>
      <c r="D6" s="18">
        <f>Projected_Income_Statement!D12</f>
        <v>3.9128113650578191</v>
      </c>
      <c r="E6" s="18">
        <f>Projected_Income_Statement!E12</f>
        <v>3.9808015552442719</v>
      </c>
      <c r="F6" s="18">
        <f>Projected_Income_Statement!F12</f>
        <v>4.0475333136213445</v>
      </c>
      <c r="G6" s="100">
        <f t="shared" si="0"/>
        <v>1.7688858017901765E-2</v>
      </c>
    </row>
    <row r="7" spans="1:9" ht="16.8">
      <c r="A7" s="101" t="s">
        <v>2768</v>
      </c>
      <c r="B7" s="18">
        <f>Projected_Income_Statement!B14</f>
        <v>8.3563237946408133</v>
      </c>
      <c r="C7" s="18">
        <f>Projected_Income_Statement!C14</f>
        <v>8.7049605665654273</v>
      </c>
      <c r="D7" s="18">
        <f>Projected_Income_Statement!D14</f>
        <v>9.062572401479386</v>
      </c>
      <c r="E7" s="18">
        <f>Projected_Income_Statement!E14</f>
        <v>9.4291369123756645</v>
      </c>
      <c r="F7" s="18">
        <f>Projected_Income_Statement!F14</f>
        <v>9.8046180726517829</v>
      </c>
      <c r="G7" s="100">
        <f t="shared" si="0"/>
        <v>4.0767819174794662E-2</v>
      </c>
    </row>
    <row r="8" spans="1:9" ht="16.8">
      <c r="A8" s="101" t="s">
        <v>6065</v>
      </c>
      <c r="B8" s="18">
        <f>DCF!B21</f>
        <v>3.1726979088622285</v>
      </c>
      <c r="C8" s="18">
        <f>DCF!C21</f>
        <v>3.1371987496531197</v>
      </c>
      <c r="D8" s="18">
        <f>DCF!D21</f>
        <v>3.2255301189152141</v>
      </c>
      <c r="E8" s="18">
        <f>DCF!E21</f>
        <v>3.3131061123828571</v>
      </c>
      <c r="F8" s="18">
        <f>DCF!F21</f>
        <v>3.3998480133077509</v>
      </c>
      <c r="G8" s="100">
        <f t="shared" si="0"/>
        <v>1.7437393633909615E-2</v>
      </c>
    </row>
    <row r="9" spans="1:9" ht="16.8">
      <c r="A9" s="101" t="s">
        <v>6066</v>
      </c>
      <c r="B9" s="100">
        <f>B4/B3</f>
        <v>7.8800678314145847E-2</v>
      </c>
      <c r="C9" s="100">
        <f t="shared" ref="C9:F9" si="1">C4/C3</f>
        <v>7.8800678314145847E-2</v>
      </c>
      <c r="D9" s="100">
        <f t="shared" si="1"/>
        <v>7.8800678314145833E-2</v>
      </c>
      <c r="E9" s="100">
        <f t="shared" si="1"/>
        <v>7.8800678314145847E-2</v>
      </c>
      <c r="F9" s="100">
        <f t="shared" si="1"/>
        <v>7.8800678314145833E-2</v>
      </c>
      <c r="G9" s="101"/>
    </row>
    <row r="10" spans="1:9" ht="16.8">
      <c r="A10" s="101" t="s">
        <v>6070</v>
      </c>
      <c r="B10" s="100">
        <f>B8/B3</f>
        <v>2.9714131447716625E-2</v>
      </c>
      <c r="C10" s="100">
        <f t="shared" ref="C10:F10" si="2">C8/C3</f>
        <v>2.9333196235638324E-2</v>
      </c>
      <c r="D10" s="100">
        <f t="shared" si="2"/>
        <v>3.0118378398256838E-2</v>
      </c>
      <c r="E10" s="100">
        <f t="shared" si="2"/>
        <v>3.0903601204291632E-2</v>
      </c>
      <c r="F10" s="100">
        <f t="shared" si="2"/>
        <v>3.1688864690294291E-2</v>
      </c>
      <c r="G10" s="101"/>
    </row>
    <row r="11" spans="1:9" ht="16.8">
      <c r="A11" s="101" t="s">
        <v>6067</v>
      </c>
      <c r="B11" s="100">
        <f>DCF!B17/(Projected_Balance_Sheet!B26+Assumptions!J8)</f>
        <v>0.11752678151985342</v>
      </c>
      <c r="C11" s="100">
        <f>DCF!C17/(Projected_Balance_Sheet!C26+Assumptions!K8)</f>
        <v>0.11161723627416413</v>
      </c>
      <c r="D11" s="100">
        <f>DCF!D17/(Projected_Balance_Sheet!D26+Assumptions!L8)</f>
        <v>0.10634244564100692</v>
      </c>
      <c r="E11" s="100">
        <f>DCF!E17/(Projected_Balance_Sheet!E26+Assumptions!M8)</f>
        <v>0.1015988620214206</v>
      </c>
      <c r="F11" s="100">
        <f>DCF!F17/(Projected_Balance_Sheet!F26+Assumptions!N8)</f>
        <v>9.7304295584405009E-2</v>
      </c>
      <c r="G11" s="100">
        <f>((F11/B11)^(1/4))-1</f>
        <v>-4.6108909399695808E-2</v>
      </c>
    </row>
    <row r="12" spans="1:9" ht="16.8">
      <c r="A12" s="101" t="s">
        <v>6030</v>
      </c>
      <c r="B12" s="100">
        <f>WACC</f>
        <v>8.7478284348801463E-2</v>
      </c>
      <c r="C12" s="100">
        <f>WACC</f>
        <v>8.7478284348801463E-2</v>
      </c>
      <c r="D12" s="100">
        <f>WACC</f>
        <v>8.7478284348801463E-2</v>
      </c>
      <c r="E12" s="100">
        <f>WACC</f>
        <v>8.7478284348801463E-2</v>
      </c>
      <c r="F12" s="100">
        <f>WACC</f>
        <v>8.7478284348801463E-2</v>
      </c>
      <c r="G12" s="100"/>
    </row>
    <row r="13" spans="1:9" ht="16.8">
      <c r="A13" s="101" t="s">
        <v>6075</v>
      </c>
      <c r="B13" s="100">
        <f>B11-B12</f>
        <v>3.0048497171051958E-2</v>
      </c>
      <c r="C13" s="100">
        <f t="shared" ref="C13:F13" si="3">C11-C12</f>
        <v>2.4138951925362667E-2</v>
      </c>
      <c r="D13" s="100">
        <f t="shared" si="3"/>
        <v>1.8864161292205459E-2</v>
      </c>
      <c r="E13" s="100">
        <f t="shared" si="3"/>
        <v>1.4120577672619136E-2</v>
      </c>
      <c r="F13" s="100">
        <f t="shared" si="3"/>
        <v>9.8260112356035462E-3</v>
      </c>
      <c r="G13" s="100">
        <f>IFERROR((F13/B13)^(1/4)-1, "")</f>
        <v>-0.24379660115323487</v>
      </c>
    </row>
    <row r="14" spans="1:9" ht="16.8">
      <c r="A14" s="101" t="s">
        <v>6068</v>
      </c>
      <c r="B14" s="100">
        <f>Projected_Income_Statement!B12/Projected_Balance_Sheet!B26</f>
        <v>0.21765066733699334</v>
      </c>
      <c r="C14" s="100">
        <f>Projected_Income_Statement!C12/Projected_Balance_Sheet!C26</f>
        <v>0.19688008542957994</v>
      </c>
      <c r="D14" s="100">
        <f>Projected_Income_Statement!D12/Projected_Balance_Sheet!D26</f>
        <v>0.17987731215605332</v>
      </c>
      <c r="E14" s="100">
        <f>Projected_Income_Statement!E12/Projected_Balance_Sheet!E26</f>
        <v>0.16568585601127883</v>
      </c>
      <c r="F14" s="100">
        <f>Projected_Income_Statement!F12/Projected_Balance_Sheet!F26</f>
        <v>0.15364767452763756</v>
      </c>
      <c r="G14" s="100">
        <f t="shared" ref="G14" si="4">((F14/B14)^(1/4))-1</f>
        <v>-8.3375423991159825E-2</v>
      </c>
    </row>
    <row r="15" spans="1:9" ht="16.8">
      <c r="A15" s="101" t="s">
        <v>6069</v>
      </c>
      <c r="B15" s="100">
        <f>Projected_Income_Statement!B12/Projected_Balance_Sheet!B24</f>
        <v>6.3635834954051285E-2</v>
      </c>
      <c r="C15" s="100">
        <f>Projected_Income_Statement!C12/Projected_Balance_Sheet!C24</f>
        <v>6.2252147542543483E-2</v>
      </c>
      <c r="D15" s="100">
        <f>Projected_Income_Statement!D12/Projected_Balance_Sheet!D24</f>
        <v>6.0943991178236435E-2</v>
      </c>
      <c r="E15" s="100">
        <f>Projected_Income_Statement!E12/Projected_Balance_Sheet!E24</f>
        <v>5.9702974437509243E-2</v>
      </c>
      <c r="F15" s="100">
        <f>Projected_Income_Statement!F12/Projected_Balance_Sheet!F24</f>
        <v>5.8521825202388501E-2</v>
      </c>
      <c r="G15" s="100">
        <f t="shared" ref="G15:G20" si="5">((F15/B15)^(1/4))-1</f>
        <v>-2.0726439832500998E-2</v>
      </c>
    </row>
    <row r="16" spans="1:9" ht="16.8">
      <c r="A16" s="101" t="s">
        <v>6044</v>
      </c>
      <c r="B16" s="102">
        <f>B25+Assumptions!J8-Projected_Balance_Sheet!B3</f>
        <v>59.591291527546545</v>
      </c>
      <c r="C16" s="102">
        <f>C25+Assumptions!K8-Projected_Balance_Sheet!C3</f>
        <v>56.788459418029881</v>
      </c>
      <c r="D16" s="102">
        <f>D25+Assumptions!L8-Projected_Balance_Sheet!D3</f>
        <v>54.027375650129805</v>
      </c>
      <c r="E16" s="102">
        <f>E25+Assumptions!M8-Projected_Balance_Sheet!E3</f>
        <v>51.305955314015691</v>
      </c>
      <c r="F16" s="102">
        <f>F25+Assumptions!N8-Projected_Balance_Sheet!F3</f>
        <v>48.622237017914316</v>
      </c>
      <c r="G16" s="100">
        <f t="shared" si="5"/>
        <v>-4.9585541578446413E-2</v>
      </c>
    </row>
    <row r="17" spans="1:7" ht="16.8">
      <c r="A17" s="101" t="s">
        <v>6071</v>
      </c>
      <c r="B17" s="102">
        <f>Assumptions!J8/Projected_Income_Statement!B15</f>
        <v>2.4381179572922322</v>
      </c>
      <c r="C17" s="102">
        <f>Assumptions!K8/Projected_Income_Statement!C15</f>
        <v>2.50991704486652</v>
      </c>
      <c r="D17" s="102">
        <f>Assumptions!L8/Projected_Income_Statement!D15</f>
        <v>2.5822460283318729</v>
      </c>
      <c r="E17" s="102">
        <f>Assumptions!M8/Projected_Income_Statement!E15</f>
        <v>2.6551705631077831</v>
      </c>
      <c r="F17" s="102">
        <f>Assumptions!N8/Projected_Income_Statement!F15</f>
        <v>2.7287567054967199</v>
      </c>
      <c r="G17" s="100">
        <f t="shared" si="5"/>
        <v>2.8555014158864633E-2</v>
      </c>
    </row>
    <row r="18" spans="1:7" ht="16.8">
      <c r="A18" s="101" t="s">
        <v>6072</v>
      </c>
      <c r="B18" s="102">
        <f>Projected_Income_Statement!B8/Projected_Income_Statement!B9</f>
        <v>6.5892712348988711</v>
      </c>
      <c r="C18" s="102">
        <f>Projected_Income_Statement!C8/Projected_Income_Statement!C9</f>
        <v>6.5187251590757116</v>
      </c>
      <c r="D18" s="102">
        <f>Projected_Income_Statement!D8/Projected_Income_Statement!D9</f>
        <v>6.4508500780514968</v>
      </c>
      <c r="E18" s="102">
        <f>Projected_Income_Statement!E8/Projected_Income_Statement!E9</f>
        <v>6.3853044495722715</v>
      </c>
      <c r="F18" s="102">
        <f>Projected_Income_Statement!F8/Projected_Income_Statement!F9</f>
        <v>6.3217862059307119</v>
      </c>
      <c r="G18" s="100">
        <f t="shared" si="5"/>
        <v>-1.0306757604849559E-2</v>
      </c>
    </row>
    <row r="19" spans="1:7" ht="16.8">
      <c r="A19" s="101" t="s">
        <v>6073</v>
      </c>
      <c r="B19" s="100">
        <f>Projected_Cash_Flow!B11/Projected_Income_Statement!B12</f>
        <v>-0.46734988000434274</v>
      </c>
      <c r="C19" s="100">
        <f>Projected_Cash_Flow!C11/Projected_Income_Statement!C12</f>
        <v>-0.46734988000434274</v>
      </c>
      <c r="D19" s="100">
        <f>Projected_Cash_Flow!D11/Projected_Income_Statement!D12</f>
        <v>-0.46734988000434274</v>
      </c>
      <c r="E19" s="100">
        <f>Projected_Cash_Flow!E11/Projected_Income_Statement!E12</f>
        <v>-0.46734988000434274</v>
      </c>
      <c r="F19" s="100">
        <f>Projected_Cash_Flow!F11/Projected_Income_Statement!F12</f>
        <v>-0.46734988000434274</v>
      </c>
      <c r="G19" s="100">
        <f t="shared" si="5"/>
        <v>0</v>
      </c>
    </row>
    <row r="20" spans="1:7" ht="16.8">
      <c r="A20" s="101" t="s">
        <v>6074</v>
      </c>
      <c r="B20" s="103">
        <f>B3/Projected_Income_Statement!B13</f>
        <v>236.4561363661509</v>
      </c>
      <c r="C20" s="103">
        <f>C3/Projected_Income_Statement!C13</f>
        <v>242.21798562609598</v>
      </c>
      <c r="D20" s="103">
        <f>D3/Projected_Income_Statement!D13</f>
        <v>248.04592356585735</v>
      </c>
      <c r="E20" s="103">
        <f>E3/Projected_Income_Statement!E13</f>
        <v>253.9379845408501</v>
      </c>
      <c r="F20" s="103">
        <f>F3/Projected_Income_Statement!F13</f>
        <v>259.89209598912362</v>
      </c>
      <c r="G20" s="100">
        <f t="shared" si="5"/>
        <v>2.3907255952460682E-2</v>
      </c>
    </row>
    <row r="21" spans="1:7" ht="16.8">
      <c r="A21" s="101" t="s">
        <v>6081</v>
      </c>
      <c r="B21" s="103">
        <f>PriorEndYearSharePrice*(1+$G$21)</f>
        <v>100.57586742319295</v>
      </c>
      <c r="C21" s="103">
        <f>B21*(1+$G$21)</f>
        <v>98.967862230070125</v>
      </c>
      <c r="D21" s="103">
        <f>C21*(1+$G$21)</f>
        <v>97.385565795592456</v>
      </c>
      <c r="E21" s="103">
        <f>D21*(1+$G$21)</f>
        <v>95.828567088580499</v>
      </c>
      <c r="F21" s="103">
        <f>E21*(1+$G$21)</f>
        <v>94.29646164941407</v>
      </c>
      <c r="G21" s="100">
        <f>RATE(5,,-PriorEndYearSharePrice,DilutedSharePrice)</f>
        <v>-1.5987982349253031E-2</v>
      </c>
    </row>
    <row r="22" spans="1:7" ht="16.8">
      <c r="A22" s="101" t="s">
        <v>2768</v>
      </c>
      <c r="B22" s="103">
        <f>Projected_Income_Statement!B14</f>
        <v>8.3563237946408133</v>
      </c>
      <c r="C22" s="103">
        <f>Projected_Income_Statement!C14</f>
        <v>8.7049605665654273</v>
      </c>
      <c r="D22" s="103">
        <f>Projected_Income_Statement!D14</f>
        <v>9.062572401479386</v>
      </c>
      <c r="E22" s="103">
        <f>Projected_Income_Statement!E14</f>
        <v>9.4291369123756645</v>
      </c>
      <c r="F22" s="103">
        <f>Projected_Income_Statement!F14</f>
        <v>9.8046180726517829</v>
      </c>
      <c r="G22" s="100">
        <f>((F22/B22)^(1/4))-1</f>
        <v>4.0767819174794662E-2</v>
      </c>
    </row>
    <row r="23" spans="1:7" ht="16.8">
      <c r="A23" s="101" t="s">
        <v>6078</v>
      </c>
      <c r="B23" s="102">
        <f>B21/B22</f>
        <v>12.035898786939727</v>
      </c>
      <c r="C23" s="102">
        <f t="shared" ref="C23:F23" si="6">C21/C22</f>
        <v>11.369133894780898</v>
      </c>
      <c r="D23" s="102">
        <f t="shared" si="6"/>
        <v>10.745907616660267</v>
      </c>
      <c r="E23" s="102">
        <f t="shared" si="6"/>
        <v>10.163026370187318</v>
      </c>
      <c r="F23" s="102">
        <f t="shared" si="6"/>
        <v>9.6175558242739783</v>
      </c>
      <c r="G23" s="100">
        <f>((F23/B23)^(1/4))-1</f>
        <v>-5.4532625316036754E-2</v>
      </c>
    </row>
    <row r="24" spans="1:7" ht="16.8">
      <c r="A24" s="101" t="s">
        <v>6016</v>
      </c>
      <c r="B24" s="104">
        <f>Projected_Income_Statement!B13</f>
        <v>0.45155961394472827</v>
      </c>
      <c r="C24" s="104">
        <f>Projected_Income_Statement!C13</f>
        <v>0.44154630780838466</v>
      </c>
      <c r="D24" s="104">
        <f>Projected_Income_Statement!D13</f>
        <v>0.43175504610799986</v>
      </c>
      <c r="E24" s="104">
        <f>Projected_Income_Statement!E13</f>
        <v>0.4221809050221238</v>
      </c>
      <c r="F24" s="104">
        <f>Projected_Income_Statement!F13</f>
        <v>0.41281906991473843</v>
      </c>
      <c r="G24" s="100">
        <f>((F24/B24)^(1/4))-1</f>
        <v>-2.2174937321939647E-2</v>
      </c>
    </row>
    <row r="25" spans="1:7" ht="16.8">
      <c r="A25" s="101" t="s">
        <v>6084</v>
      </c>
      <c r="B25" s="18">
        <f>B24*B21</f>
        <v>45.41599986577318</v>
      </c>
      <c r="C25" s="18">
        <f t="shared" ref="C25:F25" si="7">C24*C21</f>
        <v>43.698894159376351</v>
      </c>
      <c r="D25" s="18">
        <f t="shared" si="7"/>
        <v>42.046709450329672</v>
      </c>
      <c r="E25" s="18">
        <f t="shared" si="7"/>
        <v>40.456991180430222</v>
      </c>
      <c r="F25" s="18">
        <f t="shared" si="7"/>
        <v>38.927377594361921</v>
      </c>
      <c r="G25" s="100">
        <f>((F25/B25)^(1/4))-1</f>
        <v>-3.7808387164693702E-2</v>
      </c>
    </row>
  </sheetData>
  <mergeCells count="1">
    <mergeCell ref="A1: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5FDD-515C-4DE9-BD93-D4306C18D17C}">
  <dimension ref="A1:I1420"/>
  <sheetViews>
    <sheetView topLeftCell="A1384" workbookViewId="0">
      <selection activeCell="A1400" sqref="A1:A1048576"/>
    </sheetView>
  </sheetViews>
  <sheetFormatPr defaultRowHeight="14.4"/>
  <cols>
    <col min="1" max="1" width="34.44140625" bestFit="1" customWidth="1"/>
    <col min="2" max="2" width="6.88671875" bestFit="1" customWidth="1"/>
    <col min="3" max="3" width="14.6640625" bestFit="1" customWidth="1"/>
    <col min="4" max="4" width="10.5546875" bestFit="1" customWidth="1"/>
    <col min="6" max="6" width="12" bestFit="1" customWidth="1"/>
  </cols>
  <sheetData>
    <row r="1" spans="1:6">
      <c r="A1" s="91" t="s">
        <v>5860</v>
      </c>
      <c r="B1" s="91" t="s">
        <v>5864</v>
      </c>
      <c r="C1" s="167" t="s">
        <v>6085</v>
      </c>
      <c r="D1" s="91" t="s">
        <v>6100</v>
      </c>
      <c r="E1" s="91" t="s">
        <v>6106</v>
      </c>
    </row>
    <row r="2" spans="1:6">
      <c r="A2" s="168" t="s">
        <v>6010</v>
      </c>
      <c r="B2" s="91">
        <v>2026</v>
      </c>
      <c r="C2" s="167">
        <v>106.77404165236112</v>
      </c>
      <c r="D2" s="91" t="s">
        <v>5859</v>
      </c>
      <c r="E2" s="91" t="str">
        <f>IF(Table25[[#This Row],[Metric]]="Diluted Shares ","B","$B")</f>
        <v>$B</v>
      </c>
      <c r="F2">
        <f>INDEX(
       Projected_Income_Statement!$B$3:$F$15,
        MATCH(Table25[[#This Row],[Metric]], Projected_Income_Statement!$A$3:$A$15, 0),
        MATCH(B2, Projected_Income_Statement!$B$2:$F$2, 0)
    )</f>
        <v>106.77404165236112</v>
      </c>
    </row>
    <row r="3" spans="1:6">
      <c r="A3" s="168" t="s">
        <v>6011</v>
      </c>
      <c r="B3" s="91">
        <v>2026</v>
      </c>
      <c r="C3" s="167">
        <v>77.515113315073933</v>
      </c>
      <c r="D3" s="91" t="s">
        <v>5859</v>
      </c>
      <c r="E3" s="91" t="str">
        <f>IF(Table25[[#This Row],[Metric]]="Diluted Shares ","B","$B")</f>
        <v>$B</v>
      </c>
      <c r="F3">
        <f>INDEX(
       Projected_Income_Statement!$B$3:$F$15,
        MATCH(Table25[[#This Row],[Metric]], Projected_Income_Statement!$A$3:$A$15, 0),
        MATCH(B3, Projected_Income_Statement!$B$2:$F$2, 0)
    )</f>
        <v>77.515113315073933</v>
      </c>
    </row>
    <row r="4" spans="1:6">
      <c r="A4" s="168" t="s">
        <v>6012</v>
      </c>
      <c r="B4" s="91">
        <v>2026</v>
      </c>
      <c r="C4" s="167">
        <v>29.258928337287195</v>
      </c>
      <c r="D4" s="91" t="s">
        <v>5859</v>
      </c>
      <c r="E4" s="91" t="str">
        <f>IF(Table25[[#This Row],[Metric]]="Diluted Shares ","B","$B")</f>
        <v>$B</v>
      </c>
      <c r="F4">
        <f>INDEX(
       Projected_Income_Statement!$B$3:$F$15,
        MATCH(Table25[[#This Row],[Metric]], Projected_Income_Statement!$A$3:$A$15, 0),
        MATCH(B4, Projected_Income_Statement!$B$2:$F$2, 0)
    )</f>
        <v>29.258928337287195</v>
      </c>
    </row>
    <row r="5" spans="1:6">
      <c r="A5" s="168" t="s">
        <v>6013</v>
      </c>
      <c r="B5" s="91">
        <v>2026</v>
      </c>
      <c r="C5" s="167">
        <v>20.845061428738276</v>
      </c>
      <c r="D5" s="91" t="s">
        <v>5859</v>
      </c>
      <c r="E5" s="91" t="str">
        <f>IF(Table25[[#This Row],[Metric]]="Diluted Shares ","B","$B")</f>
        <v>$B</v>
      </c>
      <c r="F5">
        <f>INDEX(
       Projected_Income_Statement!$B$3:$F$15,
        MATCH(Table25[[#This Row],[Metric]], Projected_Income_Statement!$A$3:$A$15, 0),
        MATCH(B5, Projected_Income_Statement!$B$2:$F$2, 0)
    )</f>
        <v>20.845061428738276</v>
      </c>
    </row>
    <row r="6" spans="1:6">
      <c r="A6" s="168" t="s">
        <v>5909</v>
      </c>
      <c r="B6" s="91">
        <v>2026</v>
      </c>
      <c r="C6" s="167">
        <v>2.768575892570396</v>
      </c>
      <c r="D6" s="91" t="s">
        <v>5859</v>
      </c>
      <c r="E6" s="91" t="str">
        <f>IF(Table25[[#This Row],[Metric]]="Diluted Shares ","B","$B")</f>
        <v>$B</v>
      </c>
      <c r="F6">
        <f>INDEX(
       Projected_Income_Statement!$B$3:$F$15,
        MATCH(Table25[[#This Row],[Metric]], Projected_Income_Statement!$A$3:$A$15, 0),
        MATCH(B6, Projected_Income_Statement!$B$2:$F$2, 0)
    )</f>
        <v>2.768575892570396</v>
      </c>
    </row>
    <row r="7" spans="1:6">
      <c r="A7" s="168" t="s">
        <v>110</v>
      </c>
      <c r="B7" s="91">
        <v>2026</v>
      </c>
      <c r="C7" s="167">
        <v>5.6452910159785219</v>
      </c>
      <c r="D7" s="91" t="s">
        <v>5859</v>
      </c>
      <c r="E7" s="91" t="str">
        <f>IF(Table25[[#This Row],[Metric]]="Diluted Shares ","B","$B")</f>
        <v>$B</v>
      </c>
      <c r="F7">
        <f>INDEX(
       Projected_Income_Statement!$B$3:$F$15,
        MATCH(Table25[[#This Row],[Metric]], Projected_Income_Statement!$A$3:$A$15, 0),
        MATCH(B7, Projected_Income_Statement!$B$2:$F$2, 0)
    )</f>
        <v>5.6452910159785219</v>
      </c>
    </row>
    <row r="8" spans="1:6">
      <c r="A8" s="168" t="s">
        <v>2761</v>
      </c>
      <c r="B8" s="91">
        <v>2026</v>
      </c>
      <c r="C8" s="167">
        <v>0.85673981457604442</v>
      </c>
      <c r="D8" s="91" t="s">
        <v>5859</v>
      </c>
      <c r="E8" s="91" t="str">
        <f>IF(Table25[[#This Row],[Metric]]="Diluted Shares ","B","$B")</f>
        <v>$B</v>
      </c>
      <c r="F8">
        <f>INDEX(
       Projected_Income_Statement!$B$3:$F$15,
        MATCH(Table25[[#This Row],[Metric]], Projected_Income_Statement!$A$3:$A$15, 0),
        MATCH(B8, Projected_Income_Statement!$B$2:$F$2, 0)
    )</f>
        <v>0.85673981457604442</v>
      </c>
    </row>
    <row r="9" spans="1:6">
      <c r="A9" s="168" t="s">
        <v>5903</v>
      </c>
      <c r="B9" s="91">
        <v>2026</v>
      </c>
      <c r="C9" s="167">
        <v>4.7885512014024778</v>
      </c>
      <c r="D9" s="91" t="s">
        <v>5859</v>
      </c>
      <c r="E9" s="91" t="str">
        <f>IF(Table25[[#This Row],[Metric]]="Diluted Shares ","B","$B")</f>
        <v>$B</v>
      </c>
      <c r="F9">
        <f>INDEX(
       Projected_Income_Statement!$B$3:$F$15,
        MATCH(Table25[[#This Row],[Metric]], Projected_Income_Statement!$A$3:$A$15, 0),
        MATCH(B9, Projected_Income_Statement!$B$2:$F$2, 0)
    )</f>
        <v>4.7885512014024778</v>
      </c>
    </row>
    <row r="10" spans="1:6">
      <c r="A10" s="168" t="s">
        <v>5904</v>
      </c>
      <c r="B10" s="91">
        <v>2026</v>
      </c>
      <c r="C10" s="167">
        <v>1.0151728546973253</v>
      </c>
      <c r="D10" s="91" t="s">
        <v>5859</v>
      </c>
      <c r="E10" s="91" t="str">
        <f>IF(Table25[[#This Row],[Metric]]="Diluted Shares ","B","$B")</f>
        <v>$B</v>
      </c>
      <c r="F10">
        <f>INDEX(
       Projected_Income_Statement!$B$3:$F$15,
        MATCH(Table25[[#This Row],[Metric]], Projected_Income_Statement!$A$3:$A$15, 0),
        MATCH(B10, Projected_Income_Statement!$B$2:$F$2, 0)
    )</f>
        <v>1.0151728546973253</v>
      </c>
    </row>
    <row r="11" spans="1:6">
      <c r="A11" s="168" t="s">
        <v>2772</v>
      </c>
      <c r="B11" s="91">
        <v>2026</v>
      </c>
      <c r="C11" s="167">
        <v>3.7733783467051527</v>
      </c>
      <c r="D11" s="91" t="s">
        <v>5859</v>
      </c>
      <c r="E11" s="91" t="str">
        <f>IF(Table25[[#This Row],[Metric]]="Diluted Shares ","B","$B")</f>
        <v>$B</v>
      </c>
      <c r="F11">
        <f>INDEX(
       Projected_Income_Statement!$B$3:$F$15,
        MATCH(Table25[[#This Row],[Metric]], Projected_Income_Statement!$A$3:$A$15, 0),
        MATCH(B11, Projected_Income_Statement!$B$2:$F$2, 0)
    )</f>
        <v>3.7733783467051527</v>
      </c>
    </row>
    <row r="12" spans="1:6">
      <c r="A12" s="168" t="s">
        <v>6016</v>
      </c>
      <c r="B12" s="91">
        <v>2026</v>
      </c>
      <c r="C12" s="167">
        <v>0.45155961394472827</v>
      </c>
      <c r="D12" s="91" t="s">
        <v>5859</v>
      </c>
      <c r="E12" s="91" t="str">
        <f>IF(Table25[[#This Row],[Metric]]="Diluted Shares ","B","$B")</f>
        <v>B</v>
      </c>
      <c r="F12">
        <f>INDEX(
       Projected_Income_Statement!$B$3:$F$15,
        MATCH(Table25[[#This Row],[Metric]], Projected_Income_Statement!$A$3:$A$15, 0),
        MATCH(B12, Projected_Income_Statement!$B$2:$F$2, 0)
    )</f>
        <v>0.45155961394472827</v>
      </c>
    </row>
    <row r="13" spans="1:6">
      <c r="A13" s="168" t="s">
        <v>2768</v>
      </c>
      <c r="B13" s="91">
        <v>2026</v>
      </c>
      <c r="C13" s="167">
        <v>8.3563237946408133</v>
      </c>
      <c r="D13" s="91" t="s">
        <v>5859</v>
      </c>
      <c r="E13" s="91" t="str">
        <f>IF(Table25[[#This Row],[Metric]]="Diluted Shares ","B","$B")</f>
        <v>$B</v>
      </c>
      <c r="F13">
        <f>INDEX(
       Projected_Income_Statement!$B$3:$F$15,
        MATCH(Table25[[#This Row],[Metric]], Projected_Income_Statement!$A$3:$A$15, 0),
        MATCH(B13, Projected_Income_Statement!$B$2:$F$2, 0)
    )</f>
        <v>8.3563237946408133</v>
      </c>
    </row>
    <row r="14" spans="1:6">
      <c r="A14" s="168" t="s">
        <v>109</v>
      </c>
      <c r="B14" s="91">
        <v>2026</v>
      </c>
      <c r="C14" s="167">
        <v>8.4138669085489184</v>
      </c>
      <c r="D14" s="91" t="s">
        <v>5859</v>
      </c>
      <c r="E14" s="91" t="str">
        <f>IF(Table25[[#This Row],[Metric]]="Diluted Shares ","B","$B")</f>
        <v>$B</v>
      </c>
      <c r="F14">
        <f>INDEX(
       Projected_Income_Statement!$B$3:$F$15,
        MATCH(Table25[[#This Row],[Metric]], Projected_Income_Statement!$A$3:$A$15, 0),
        MATCH(B14, Projected_Income_Statement!$B$2:$F$2, 0)
    )</f>
        <v>8.4138669085489184</v>
      </c>
    </row>
    <row r="15" spans="1:6">
      <c r="A15" s="168" t="s">
        <v>6010</v>
      </c>
      <c r="B15" s="91">
        <v>2027</v>
      </c>
      <c r="C15" s="167">
        <v>106.95045723798707</v>
      </c>
      <c r="D15" s="91" t="s">
        <v>5859</v>
      </c>
      <c r="E15" s="91" t="str">
        <f>IF(Table25[[#This Row],[Metric]]="Diluted Shares ","B","$B")</f>
        <v>$B</v>
      </c>
      <c r="F15">
        <f>INDEX(
       Projected_Income_Statement!$B$3:$F$15,
        MATCH(Table25[[#This Row],[Metric]], Projected_Income_Statement!$A$3:$A$15, 0),
        MATCH(B15, Projected_Income_Statement!$B$2:$F$2, 0)
    )</f>
        <v>106.95045723798707</v>
      </c>
    </row>
    <row r="16" spans="1:6">
      <c r="A16" s="168" t="s">
        <v>6011</v>
      </c>
      <c r="B16" s="91">
        <v>2027</v>
      </c>
      <c r="C16" s="167">
        <v>77.750136793607325</v>
      </c>
      <c r="D16" s="91" t="s">
        <v>5859</v>
      </c>
      <c r="E16" s="91" t="str">
        <f>IF(Table25[[#This Row],[Metric]]="Diluted Shares ","B","$B")</f>
        <v>$B</v>
      </c>
      <c r="F16">
        <f>INDEX(
       Projected_Income_Statement!$B$3:$F$15,
        MATCH(Table25[[#This Row],[Metric]], Projected_Income_Statement!$A$3:$A$15, 0),
        MATCH(B16, Projected_Income_Statement!$B$2:$F$2, 0)
    )</f>
        <v>77.750136793607325</v>
      </c>
    </row>
    <row r="17" spans="1:6">
      <c r="A17" s="168" t="s">
        <v>6012</v>
      </c>
      <c r="B17" s="91">
        <v>2027</v>
      </c>
      <c r="C17" s="167">
        <v>29.200320444379738</v>
      </c>
      <c r="D17" s="91" t="s">
        <v>5859</v>
      </c>
      <c r="E17" s="91" t="str">
        <f>IF(Table25[[#This Row],[Metric]]="Diluted Shares ","B","$B")</f>
        <v>$B</v>
      </c>
      <c r="F17">
        <f>INDEX(
       Projected_Income_Statement!$B$3:$F$15,
        MATCH(Table25[[#This Row],[Metric]], Projected_Income_Statement!$A$3:$A$15, 0),
        MATCH(B17, Projected_Income_Statement!$B$2:$F$2, 0)
    )</f>
        <v>29.200320444379738</v>
      </c>
    </row>
    <row r="18" spans="1:6">
      <c r="A18" s="168" t="s">
        <v>6013</v>
      </c>
      <c r="B18" s="91">
        <v>2027</v>
      </c>
      <c r="C18" s="167">
        <v>20.772551868018308</v>
      </c>
      <c r="D18" s="91" t="s">
        <v>5859</v>
      </c>
      <c r="E18" s="91" t="str">
        <f>IF(Table25[[#This Row],[Metric]]="Diluted Shares ","B","$B")</f>
        <v>$B</v>
      </c>
      <c r="F18">
        <f>INDEX(
       Projected_Income_Statement!$B$3:$F$15,
        MATCH(Table25[[#This Row],[Metric]], Projected_Income_Statement!$A$3:$A$15, 0),
        MATCH(B18, Projected_Income_Statement!$B$2:$F$2, 0)
    )</f>
        <v>20.772551868018308</v>
      </c>
    </row>
    <row r="19" spans="1:6">
      <c r="A19" s="168" t="s">
        <v>5909</v>
      </c>
      <c r="B19" s="91">
        <v>2027</v>
      </c>
      <c r="C19" s="167">
        <v>2.6661997675378704</v>
      </c>
      <c r="D19" s="91" t="s">
        <v>5859</v>
      </c>
      <c r="E19" s="91" t="str">
        <f>IF(Table25[[#This Row],[Metric]]="Diluted Shares ","B","$B")</f>
        <v>$B</v>
      </c>
      <c r="F19">
        <f>INDEX(
       Projected_Income_Statement!$B$3:$F$15,
        MATCH(Table25[[#This Row],[Metric]], Projected_Income_Statement!$A$3:$A$15, 0),
        MATCH(B19, Projected_Income_Statement!$B$2:$F$2, 0)
    )</f>
        <v>2.6661997675378704</v>
      </c>
    </row>
    <row r="20" spans="1:6">
      <c r="A20" s="168" t="s">
        <v>110</v>
      </c>
      <c r="B20" s="91">
        <v>2027</v>
      </c>
      <c r="C20" s="167">
        <v>5.7615688088235597</v>
      </c>
      <c r="D20" s="91" t="s">
        <v>5859</v>
      </c>
      <c r="E20" s="91" t="str">
        <f>IF(Table25[[#This Row],[Metric]]="Diluted Shares ","B","$B")</f>
        <v>$B</v>
      </c>
      <c r="F20">
        <f>INDEX(
       Projected_Income_Statement!$B$3:$F$15,
        MATCH(Table25[[#This Row],[Metric]], Projected_Income_Statement!$A$3:$A$15, 0),
        MATCH(B20, Projected_Income_Statement!$B$2:$F$2, 0)
    )</f>
        <v>5.7615688088235597</v>
      </c>
    </row>
    <row r="21" spans="1:6">
      <c r="A21" s="168" t="s">
        <v>2761</v>
      </c>
      <c r="B21" s="91">
        <v>2027</v>
      </c>
      <c r="C21" s="167">
        <v>0.88384901468073107</v>
      </c>
      <c r="D21" s="91" t="s">
        <v>5859</v>
      </c>
      <c r="E21" s="91" t="str">
        <f>IF(Table25[[#This Row],[Metric]]="Diluted Shares ","B","$B")</f>
        <v>$B</v>
      </c>
      <c r="F21">
        <f>INDEX(
       Projected_Income_Statement!$B$3:$F$15,
        MATCH(Table25[[#This Row],[Metric]], Projected_Income_Statement!$A$3:$A$15, 0),
        MATCH(B21, Projected_Income_Statement!$B$2:$F$2, 0)
    )</f>
        <v>0.88384901468073107</v>
      </c>
    </row>
    <row r="22" spans="1:6">
      <c r="A22" s="168" t="s">
        <v>5903</v>
      </c>
      <c r="B22" s="91">
        <v>2027</v>
      </c>
      <c r="C22" s="167">
        <v>4.8777197941428287</v>
      </c>
      <c r="D22" s="91" t="s">
        <v>5859</v>
      </c>
      <c r="E22" s="91" t="str">
        <f>IF(Table25[[#This Row],[Metric]]="Diluted Shares ","B","$B")</f>
        <v>$B</v>
      </c>
      <c r="F22">
        <f>INDEX(
       Projected_Income_Statement!$B$3:$F$15,
        MATCH(Table25[[#This Row],[Metric]], Projected_Income_Statement!$A$3:$A$15, 0),
        MATCH(B22, Projected_Income_Statement!$B$2:$F$2, 0)
    )</f>
        <v>4.8777197941428287</v>
      </c>
    </row>
    <row r="23" spans="1:6">
      <c r="A23" s="168" t="s">
        <v>5904</v>
      </c>
      <c r="B23" s="91">
        <v>2027</v>
      </c>
      <c r="C23" s="167">
        <v>1.0340765963582796</v>
      </c>
      <c r="D23" s="91" t="s">
        <v>5859</v>
      </c>
      <c r="E23" s="91" t="str">
        <f>IF(Table25[[#This Row],[Metric]]="Diluted Shares ","B","$B")</f>
        <v>$B</v>
      </c>
      <c r="F23">
        <f>INDEX(
       Projected_Income_Statement!$B$3:$F$15,
        MATCH(Table25[[#This Row],[Metric]], Projected_Income_Statement!$A$3:$A$15, 0),
        MATCH(B23, Projected_Income_Statement!$B$2:$F$2, 0)
    )</f>
        <v>1.0340765963582796</v>
      </c>
    </row>
    <row r="24" spans="1:6">
      <c r="A24" s="168" t="s">
        <v>2772</v>
      </c>
      <c r="B24" s="91">
        <v>2027</v>
      </c>
      <c r="C24" s="167">
        <v>3.8436431977845489</v>
      </c>
      <c r="D24" s="91" t="s">
        <v>5859</v>
      </c>
      <c r="E24" s="91" t="str">
        <f>IF(Table25[[#This Row],[Metric]]="Diluted Shares ","B","$B")</f>
        <v>$B</v>
      </c>
      <c r="F24">
        <f>INDEX(
       Projected_Income_Statement!$B$3:$F$15,
        MATCH(Table25[[#This Row],[Metric]], Projected_Income_Statement!$A$3:$A$15, 0),
        MATCH(B24, Projected_Income_Statement!$B$2:$F$2, 0)
    )</f>
        <v>3.8436431977845489</v>
      </c>
    </row>
    <row r="25" spans="1:6">
      <c r="A25" s="168" t="s">
        <v>6016</v>
      </c>
      <c r="B25" s="91">
        <v>2027</v>
      </c>
      <c r="C25" s="167">
        <v>0.44154630780838466</v>
      </c>
      <c r="D25" s="91" t="s">
        <v>5859</v>
      </c>
      <c r="E25" s="91" t="str">
        <f>IF(Table25[[#This Row],[Metric]]="Diluted Shares ","B","$B")</f>
        <v>B</v>
      </c>
      <c r="F25">
        <f>INDEX(
       Projected_Income_Statement!$B$3:$F$15,
        MATCH(Table25[[#This Row],[Metric]], Projected_Income_Statement!$A$3:$A$15, 0),
        MATCH(B25, Projected_Income_Statement!$B$2:$F$2, 0)
    )</f>
        <v>0.44154630780838466</v>
      </c>
    </row>
    <row r="26" spans="1:6">
      <c r="A26" s="168" t="s">
        <v>2768</v>
      </c>
      <c r="B26" s="91">
        <v>2027</v>
      </c>
      <c r="C26" s="167">
        <v>8.7049605665654273</v>
      </c>
      <c r="D26" s="91" t="s">
        <v>5859</v>
      </c>
      <c r="E26" s="91" t="str">
        <f>IF(Table25[[#This Row],[Metric]]="Diluted Shares ","B","$B")</f>
        <v>$B</v>
      </c>
      <c r="F26">
        <f>INDEX(
       Projected_Income_Statement!$B$3:$F$15,
        MATCH(Table25[[#This Row],[Metric]], Projected_Income_Statement!$A$3:$A$15, 0),
        MATCH(B26, Projected_Income_Statement!$B$2:$F$2, 0)
    )</f>
        <v>8.7049605665654273</v>
      </c>
    </row>
    <row r="27" spans="1:6">
      <c r="A27" s="168" t="s">
        <v>109</v>
      </c>
      <c r="B27" s="91">
        <v>2027</v>
      </c>
      <c r="C27" s="167">
        <v>8.4277685763614301</v>
      </c>
      <c r="D27" s="91" t="s">
        <v>5859</v>
      </c>
      <c r="E27" s="91" t="str">
        <f>IF(Table25[[#This Row],[Metric]]="Diluted Shares ","B","$B")</f>
        <v>$B</v>
      </c>
      <c r="F27">
        <f>INDEX(
       Projected_Income_Statement!$B$3:$F$15,
        MATCH(Table25[[#This Row],[Metric]], Projected_Income_Statement!$A$3:$A$15, 0),
        MATCH(B27, Projected_Income_Statement!$B$2:$F$2, 0)
    )</f>
        <v>8.4277685763614301</v>
      </c>
    </row>
    <row r="28" spans="1:6">
      <c r="A28" s="168" t="s">
        <v>6010</v>
      </c>
      <c r="B28" s="91">
        <v>2028</v>
      </c>
      <c r="C28" s="167">
        <v>107.09507916607815</v>
      </c>
      <c r="D28" s="91" t="s">
        <v>5859</v>
      </c>
      <c r="E28" s="91" t="str">
        <f>IF(Table25[[#This Row],[Metric]]="Diluted Shares ","B","$B")</f>
        <v>$B</v>
      </c>
      <c r="F28">
        <f>INDEX(
       Projected_Income_Statement!$B$3:$F$15,
        MATCH(Table25[[#This Row],[Metric]], Projected_Income_Statement!$A$3:$A$15, 0),
        MATCH(B28, Projected_Income_Statement!$B$2:$F$2, 0)
    )</f>
        <v>107.09507916607815</v>
      </c>
    </row>
    <row r="29" spans="1:6">
      <c r="A29" s="168" t="s">
        <v>6011</v>
      </c>
      <c r="B29" s="91">
        <v>2028</v>
      </c>
      <c r="C29" s="167">
        <v>77.962368166556757</v>
      </c>
      <c r="D29" s="91" t="s">
        <v>5859</v>
      </c>
      <c r="E29" s="91" t="str">
        <f>IF(Table25[[#This Row],[Metric]]="Diluted Shares ","B","$B")</f>
        <v>$B</v>
      </c>
      <c r="F29">
        <f>INDEX(
       Projected_Income_Statement!$B$3:$F$15,
        MATCH(Table25[[#This Row],[Metric]], Projected_Income_Statement!$A$3:$A$15, 0),
        MATCH(B29, Projected_Income_Statement!$B$2:$F$2, 0)
    )</f>
        <v>77.962368166556757</v>
      </c>
    </row>
    <row r="30" spans="1:6">
      <c r="A30" s="168" t="s">
        <v>6012</v>
      </c>
      <c r="B30" s="91">
        <v>2028</v>
      </c>
      <c r="C30" s="167">
        <v>29.13271099952139</v>
      </c>
      <c r="D30" s="91" t="s">
        <v>5859</v>
      </c>
      <c r="E30" s="91" t="str">
        <f>IF(Table25[[#This Row],[Metric]]="Diluted Shares ","B","$B")</f>
        <v>$B</v>
      </c>
      <c r="F30">
        <f>INDEX(
       Projected_Income_Statement!$B$3:$F$15,
        MATCH(Table25[[#This Row],[Metric]], Projected_Income_Statement!$A$3:$A$15, 0),
        MATCH(B30, Projected_Income_Statement!$B$2:$F$2, 0)
    )</f>
        <v>29.13271099952139</v>
      </c>
    </row>
    <row r="31" spans="1:6">
      <c r="A31" s="168" t="s">
        <v>6013</v>
      </c>
      <c r="B31" s="91">
        <v>2028</v>
      </c>
      <c r="C31" s="167">
        <v>20.693546117127283</v>
      </c>
      <c r="D31" s="91" t="s">
        <v>5859</v>
      </c>
      <c r="E31" s="91" t="str">
        <f>IF(Table25[[#This Row],[Metric]]="Diluted Shares ","B","$B")</f>
        <v>$B</v>
      </c>
      <c r="F31">
        <f>INDEX(
       Projected_Income_Statement!$B$3:$F$15,
        MATCH(Table25[[#This Row],[Metric]], Projected_Income_Statement!$A$3:$A$15, 0),
        MATCH(B31, Projected_Income_Statement!$B$2:$F$2, 0)
    )</f>
        <v>20.693546117127283</v>
      </c>
    </row>
    <row r="32" spans="1:6">
      <c r="A32" s="168" t="s">
        <v>5909</v>
      </c>
      <c r="B32" s="91">
        <v>2028</v>
      </c>
      <c r="C32" s="167">
        <v>2.5627100114439441</v>
      </c>
      <c r="D32" s="91" t="s">
        <v>5859</v>
      </c>
      <c r="E32" s="91" t="str">
        <f>IF(Table25[[#This Row],[Metric]]="Diluted Shares ","B","$B")</f>
        <v>$B</v>
      </c>
      <c r="F32">
        <f>INDEX(
       Projected_Income_Statement!$B$3:$F$15,
        MATCH(Table25[[#This Row],[Metric]], Projected_Income_Statement!$A$3:$A$15, 0),
        MATCH(B32, Projected_Income_Statement!$B$2:$F$2, 0)
    )</f>
        <v>2.5627100114439441</v>
      </c>
    </row>
    <row r="33" spans="1:6">
      <c r="A33" s="168" t="s">
        <v>110</v>
      </c>
      <c r="B33" s="91">
        <v>2028</v>
      </c>
      <c r="C33" s="167">
        <v>5.8764548709501625</v>
      </c>
      <c r="D33" s="91" t="s">
        <v>5859</v>
      </c>
      <c r="E33" s="91" t="str">
        <f>IF(Table25[[#This Row],[Metric]]="Diluted Shares ","B","$B")</f>
        <v>$B</v>
      </c>
      <c r="F33">
        <f>INDEX(
       Projected_Income_Statement!$B$3:$F$15,
        MATCH(Table25[[#This Row],[Metric]], Projected_Income_Statement!$A$3:$A$15, 0),
        MATCH(B33, Projected_Income_Statement!$B$2:$F$2, 0)
    )</f>
        <v>5.8764548709501625</v>
      </c>
    </row>
    <row r="34" spans="1:6">
      <c r="A34" s="168" t="s">
        <v>2761</v>
      </c>
      <c r="B34" s="91">
        <v>2028</v>
      </c>
      <c r="C34" s="167">
        <v>0.9109582147854175</v>
      </c>
      <c r="D34" s="91" t="s">
        <v>5859</v>
      </c>
      <c r="E34" s="91" t="str">
        <f>IF(Table25[[#This Row],[Metric]]="Diluted Shares ","B","$B")</f>
        <v>$B</v>
      </c>
      <c r="F34">
        <f>INDEX(
       Projected_Income_Statement!$B$3:$F$15,
        MATCH(Table25[[#This Row],[Metric]], Projected_Income_Statement!$A$3:$A$15, 0),
        MATCH(B34, Projected_Income_Statement!$B$2:$F$2, 0)
    )</f>
        <v>0.9109582147854175</v>
      </c>
    </row>
    <row r="35" spans="1:6">
      <c r="A35" s="168" t="s">
        <v>5903</v>
      </c>
      <c r="B35" s="91">
        <v>2028</v>
      </c>
      <c r="C35" s="167">
        <v>4.9654966561647447</v>
      </c>
      <c r="D35" s="91" t="s">
        <v>5859</v>
      </c>
      <c r="E35" s="91" t="str">
        <f>IF(Table25[[#This Row],[Metric]]="Diluted Shares ","B","$B")</f>
        <v>$B</v>
      </c>
      <c r="F35">
        <f>INDEX(
       Projected_Income_Statement!$B$3:$F$15,
        MATCH(Table25[[#This Row],[Metric]], Projected_Income_Statement!$A$3:$A$15, 0),
        MATCH(B35, Projected_Income_Statement!$B$2:$F$2, 0)
    )</f>
        <v>4.9654966561647447</v>
      </c>
    </row>
    <row r="36" spans="1:6">
      <c r="A36" s="168" t="s">
        <v>5904</v>
      </c>
      <c r="B36" s="91">
        <v>2028</v>
      </c>
      <c r="C36" s="167">
        <v>1.0526852911069258</v>
      </c>
      <c r="D36" s="91" t="s">
        <v>5859</v>
      </c>
      <c r="E36" s="91" t="str">
        <f>IF(Table25[[#This Row],[Metric]]="Diluted Shares ","B","$B")</f>
        <v>$B</v>
      </c>
      <c r="F36">
        <f>INDEX(
       Projected_Income_Statement!$B$3:$F$15,
        MATCH(Table25[[#This Row],[Metric]], Projected_Income_Statement!$A$3:$A$15, 0),
        MATCH(B36, Projected_Income_Statement!$B$2:$F$2, 0)
    )</f>
        <v>1.0526852911069258</v>
      </c>
    </row>
    <row r="37" spans="1:6">
      <c r="A37" s="168" t="s">
        <v>2772</v>
      </c>
      <c r="B37" s="91">
        <v>2028</v>
      </c>
      <c r="C37" s="167">
        <v>3.9128113650578191</v>
      </c>
      <c r="D37" s="91" t="s">
        <v>5859</v>
      </c>
      <c r="E37" s="91" t="str">
        <f>IF(Table25[[#This Row],[Metric]]="Diluted Shares ","B","$B")</f>
        <v>$B</v>
      </c>
      <c r="F37">
        <f>INDEX(
       Projected_Income_Statement!$B$3:$F$15,
        MATCH(Table25[[#This Row],[Metric]], Projected_Income_Statement!$A$3:$A$15, 0),
        MATCH(B37, Projected_Income_Statement!$B$2:$F$2, 0)
    )</f>
        <v>3.9128113650578191</v>
      </c>
    </row>
    <row r="38" spans="1:6">
      <c r="A38" s="168" t="s">
        <v>6016</v>
      </c>
      <c r="B38" s="91">
        <v>2028</v>
      </c>
      <c r="C38" s="167">
        <v>0.43175504610799986</v>
      </c>
      <c r="D38" s="91" t="s">
        <v>5859</v>
      </c>
      <c r="E38" s="91" t="str">
        <f>IF(Table25[[#This Row],[Metric]]="Diluted Shares ","B","$B")</f>
        <v>B</v>
      </c>
      <c r="F38">
        <f>INDEX(
       Projected_Income_Statement!$B$3:$F$15,
        MATCH(Table25[[#This Row],[Metric]], Projected_Income_Statement!$A$3:$A$15, 0),
        MATCH(B38, Projected_Income_Statement!$B$2:$F$2, 0)
    )</f>
        <v>0.43175504610799986</v>
      </c>
    </row>
    <row r="39" spans="1:6">
      <c r="A39" s="168" t="s">
        <v>2768</v>
      </c>
      <c r="B39" s="91">
        <v>2028</v>
      </c>
      <c r="C39" s="167">
        <v>9.062572401479386</v>
      </c>
      <c r="D39" s="91" t="s">
        <v>5859</v>
      </c>
      <c r="E39" s="91" t="str">
        <f>IF(Table25[[#This Row],[Metric]]="Diluted Shares ","B","$B")</f>
        <v>$B</v>
      </c>
      <c r="F39">
        <f>INDEX(
       Projected_Income_Statement!$B$3:$F$15,
        MATCH(Table25[[#This Row],[Metric]], Projected_Income_Statement!$A$3:$A$15, 0),
        MATCH(B39, Projected_Income_Statement!$B$2:$F$2, 0)
    )</f>
        <v>9.062572401479386</v>
      </c>
    </row>
    <row r="40" spans="1:6">
      <c r="A40" s="168" t="s">
        <v>109</v>
      </c>
      <c r="B40" s="91">
        <v>2028</v>
      </c>
      <c r="C40" s="167">
        <v>8.4391648823941061</v>
      </c>
      <c r="D40" s="91" t="s">
        <v>5859</v>
      </c>
      <c r="E40" s="91" t="str">
        <f>IF(Table25[[#This Row],[Metric]]="Diluted Shares ","B","$B")</f>
        <v>$B</v>
      </c>
      <c r="F40">
        <f>INDEX(
       Projected_Income_Statement!$B$3:$F$15,
        MATCH(Table25[[#This Row],[Metric]], Projected_Income_Statement!$A$3:$A$15, 0),
        MATCH(B40, Projected_Income_Statement!$B$2:$F$2, 0)
    )</f>
        <v>8.4391648823941061</v>
      </c>
    </row>
    <row r="41" spans="1:6">
      <c r="A41" s="168" t="s">
        <v>6010</v>
      </c>
      <c r="B41" s="91">
        <v>2029</v>
      </c>
      <c r="C41" s="167">
        <v>107.20776813295018</v>
      </c>
      <c r="D41" s="91" t="s">
        <v>5859</v>
      </c>
      <c r="E41" s="91" t="str">
        <f>IF(Table25[[#This Row],[Metric]]="Diluted Shares ","B","$B")</f>
        <v>$B</v>
      </c>
      <c r="F41">
        <f>INDEX(
       Projected_Income_Statement!$B$3:$F$15,
        MATCH(Table25[[#This Row],[Metric]], Projected_Income_Statement!$A$3:$A$15, 0),
        MATCH(B41, Projected_Income_Statement!$B$2:$F$2, 0)
    )</f>
        <v>107.20776813295018</v>
      </c>
    </row>
    <row r="42" spans="1:6">
      <c r="A42" s="168" t="s">
        <v>6011</v>
      </c>
      <c r="B42" s="91">
        <v>2029</v>
      </c>
      <c r="C42" s="167">
        <v>78.15161050427028</v>
      </c>
      <c r="D42" s="91" t="s">
        <v>5859</v>
      </c>
      <c r="E42" s="91" t="str">
        <f>IF(Table25[[#This Row],[Metric]]="Diluted Shares ","B","$B")</f>
        <v>$B</v>
      </c>
      <c r="F42">
        <f>INDEX(
       Projected_Income_Statement!$B$3:$F$15,
        MATCH(Table25[[#This Row],[Metric]], Projected_Income_Statement!$A$3:$A$15, 0),
        MATCH(B42, Projected_Income_Statement!$B$2:$F$2, 0)
    )</f>
        <v>78.15161050427028</v>
      </c>
    </row>
    <row r="43" spans="1:6">
      <c r="A43" s="168" t="s">
        <v>6012</v>
      </c>
      <c r="B43" s="91">
        <v>2029</v>
      </c>
      <c r="C43" s="167">
        <v>29.056157628679902</v>
      </c>
      <c r="D43" s="91" t="s">
        <v>5859</v>
      </c>
      <c r="E43" s="91" t="str">
        <f>IF(Table25[[#This Row],[Metric]]="Diluted Shares ","B","$B")</f>
        <v>$B</v>
      </c>
      <c r="F43">
        <f>INDEX(
       Projected_Income_Statement!$B$3:$F$15,
        MATCH(Table25[[#This Row],[Metric]], Projected_Income_Statement!$A$3:$A$15, 0),
        MATCH(B43, Projected_Income_Statement!$B$2:$F$2, 0)
    )</f>
        <v>29.056157628679902</v>
      </c>
    </row>
    <row r="44" spans="1:6">
      <c r="A44" s="168" t="s">
        <v>6013</v>
      </c>
      <c r="B44" s="91">
        <v>2029</v>
      </c>
      <c r="C44" s="167">
        <v>20.608112779257759</v>
      </c>
      <c r="D44" s="91" t="s">
        <v>5859</v>
      </c>
      <c r="E44" s="91" t="str">
        <f>IF(Table25[[#This Row],[Metric]]="Diluted Shares ","B","$B")</f>
        <v>$B</v>
      </c>
      <c r="F44">
        <f>INDEX(
       Projected_Income_Statement!$B$3:$F$15,
        MATCH(Table25[[#This Row],[Metric]], Projected_Income_Statement!$A$3:$A$15, 0),
        MATCH(B44, Projected_Income_Statement!$B$2:$F$2, 0)
    )</f>
        <v>20.608112779257759</v>
      </c>
    </row>
    <row r="45" spans="1:6">
      <c r="A45" s="168" t="s">
        <v>5909</v>
      </c>
      <c r="B45" s="91">
        <v>2029</v>
      </c>
      <c r="C45" s="167">
        <v>2.4581988111256026</v>
      </c>
      <c r="D45" s="91" t="s">
        <v>5859</v>
      </c>
      <c r="E45" s="91" t="str">
        <f>IF(Table25[[#This Row],[Metric]]="Diluted Shares ","B","$B")</f>
        <v>$B</v>
      </c>
      <c r="F45">
        <f>INDEX(
       Projected_Income_Statement!$B$3:$F$15,
        MATCH(Table25[[#This Row],[Metric]], Projected_Income_Statement!$A$3:$A$15, 0),
        MATCH(B45, Projected_Income_Statement!$B$2:$F$2, 0)
    )</f>
        <v>2.4581988111256026</v>
      </c>
    </row>
    <row r="46" spans="1:6">
      <c r="A46" s="168" t="s">
        <v>110</v>
      </c>
      <c r="B46" s="91">
        <v>2029</v>
      </c>
      <c r="C46" s="167">
        <v>5.9898460382965402</v>
      </c>
      <c r="D46" s="91" t="s">
        <v>5859</v>
      </c>
      <c r="E46" s="91" t="str">
        <f>IF(Table25[[#This Row],[Metric]]="Diluted Shares ","B","$B")</f>
        <v>$B</v>
      </c>
      <c r="F46">
        <f>INDEX(
       Projected_Income_Statement!$B$3:$F$15,
        MATCH(Table25[[#This Row],[Metric]], Projected_Income_Statement!$A$3:$A$15, 0),
        MATCH(B46, Projected_Income_Statement!$B$2:$F$2, 0)
    )</f>
        <v>5.9898460382965402</v>
      </c>
    </row>
    <row r="47" spans="1:6">
      <c r="A47" s="168" t="s">
        <v>2761</v>
      </c>
      <c r="B47" s="91">
        <v>2029</v>
      </c>
      <c r="C47" s="167">
        <v>0.93806741489010415</v>
      </c>
      <c r="D47" s="91" t="s">
        <v>5859</v>
      </c>
      <c r="E47" s="91" t="str">
        <f>IF(Table25[[#This Row],[Metric]]="Diluted Shares ","B","$B")</f>
        <v>$B</v>
      </c>
      <c r="F47">
        <f>INDEX(
       Projected_Income_Statement!$B$3:$F$15,
        MATCH(Table25[[#This Row],[Metric]], Projected_Income_Statement!$A$3:$A$15, 0),
        MATCH(B47, Projected_Income_Statement!$B$2:$F$2, 0)
    )</f>
        <v>0.93806741489010415</v>
      </c>
    </row>
    <row r="48" spans="1:6">
      <c r="A48" s="168" t="s">
        <v>5903</v>
      </c>
      <c r="B48" s="91">
        <v>2029</v>
      </c>
      <c r="C48" s="167">
        <v>5.0517786234064364</v>
      </c>
      <c r="D48" s="91" t="s">
        <v>5859</v>
      </c>
      <c r="E48" s="91" t="str">
        <f>IF(Table25[[#This Row],[Metric]]="Diluted Shares ","B","$B")</f>
        <v>$B</v>
      </c>
      <c r="F48">
        <f>INDEX(
       Projected_Income_Statement!$B$3:$F$15,
        MATCH(Table25[[#This Row],[Metric]], Projected_Income_Statement!$A$3:$A$15, 0),
        MATCH(B48, Projected_Income_Statement!$B$2:$F$2, 0)
    )</f>
        <v>5.0517786234064364</v>
      </c>
    </row>
    <row r="49" spans="1:6">
      <c r="A49" s="168" t="s">
        <v>5904</v>
      </c>
      <c r="B49" s="91">
        <v>2029</v>
      </c>
      <c r="C49" s="167">
        <v>1.0709770681621644</v>
      </c>
      <c r="D49" s="91" t="s">
        <v>5859</v>
      </c>
      <c r="E49" s="91" t="str">
        <f>IF(Table25[[#This Row],[Metric]]="Diluted Shares ","B","$B")</f>
        <v>$B</v>
      </c>
      <c r="F49">
        <f>INDEX(
       Projected_Income_Statement!$B$3:$F$15,
        MATCH(Table25[[#This Row],[Metric]], Projected_Income_Statement!$A$3:$A$15, 0),
        MATCH(B49, Projected_Income_Statement!$B$2:$F$2, 0)
    )</f>
        <v>1.0709770681621644</v>
      </c>
    </row>
    <row r="50" spans="1:6">
      <c r="A50" s="168" t="s">
        <v>2772</v>
      </c>
      <c r="B50" s="91">
        <v>2029</v>
      </c>
      <c r="C50" s="167">
        <v>3.9808015552442719</v>
      </c>
      <c r="D50" s="91" t="s">
        <v>5859</v>
      </c>
      <c r="E50" s="91" t="str">
        <f>IF(Table25[[#This Row],[Metric]]="Diluted Shares ","B","$B")</f>
        <v>$B</v>
      </c>
      <c r="F50">
        <f>INDEX(
       Projected_Income_Statement!$B$3:$F$15,
        MATCH(Table25[[#This Row],[Metric]], Projected_Income_Statement!$A$3:$A$15, 0),
        MATCH(B50, Projected_Income_Statement!$B$2:$F$2, 0)
    )</f>
        <v>3.9808015552442719</v>
      </c>
    </row>
    <row r="51" spans="1:6">
      <c r="A51" s="168" t="s">
        <v>6016</v>
      </c>
      <c r="B51" s="91">
        <v>2029</v>
      </c>
      <c r="C51" s="167">
        <v>0.4221809050221238</v>
      </c>
      <c r="D51" s="91" t="s">
        <v>5859</v>
      </c>
      <c r="E51" s="91" t="str">
        <f>IF(Table25[[#This Row],[Metric]]="Diluted Shares ","B","$B")</f>
        <v>B</v>
      </c>
      <c r="F51">
        <f>INDEX(
       Projected_Income_Statement!$B$3:$F$15,
        MATCH(Table25[[#This Row],[Metric]], Projected_Income_Statement!$A$3:$A$15, 0),
        MATCH(B51, Projected_Income_Statement!$B$2:$F$2, 0)
    )</f>
        <v>0.4221809050221238</v>
      </c>
    </row>
    <row r="52" spans="1:6">
      <c r="A52" s="168" t="s">
        <v>2768</v>
      </c>
      <c r="B52" s="91">
        <v>2029</v>
      </c>
      <c r="C52" s="167">
        <v>9.4291369123756645</v>
      </c>
      <c r="D52" s="91" t="s">
        <v>5859</v>
      </c>
      <c r="E52" s="91" t="str">
        <f>IF(Table25[[#This Row],[Metric]]="Diluted Shares ","B","$B")</f>
        <v>$B</v>
      </c>
      <c r="F52">
        <f>INDEX(
       Projected_Income_Statement!$B$3:$F$15,
        MATCH(Table25[[#This Row],[Metric]], Projected_Income_Statement!$A$3:$A$15, 0),
        MATCH(B52, Projected_Income_Statement!$B$2:$F$2, 0)
    )</f>
        <v>9.4291369123756645</v>
      </c>
    </row>
    <row r="53" spans="1:6">
      <c r="A53" s="169" t="s">
        <v>109</v>
      </c>
      <c r="B53" s="91">
        <v>2029</v>
      </c>
      <c r="C53" s="167">
        <v>8.4480448494221427</v>
      </c>
      <c r="D53" s="91" t="s">
        <v>5859</v>
      </c>
      <c r="E53" s="91" t="str">
        <f>IF(Table25[[#This Row],[Metric]]="Diluted Shares ","B","$B")</f>
        <v>$B</v>
      </c>
      <c r="F53">
        <f>INDEX(
       Projected_Income_Statement!$B$3:$F$15,
        MATCH(Table25[[#This Row],[Metric]], Projected_Income_Statement!$A$3:$A$15, 0),
        MATCH(B53, Projected_Income_Statement!$B$2:$F$2, 0)
    )</f>
        <v>8.4480448494221427</v>
      </c>
    </row>
    <row r="54" spans="1:6">
      <c r="A54" s="168" t="s">
        <v>6010</v>
      </c>
      <c r="B54" s="91">
        <v>2030</v>
      </c>
      <c r="C54" s="167">
        <v>107.28841334442194</v>
      </c>
      <c r="D54" s="91" t="s">
        <v>5859</v>
      </c>
      <c r="E54" s="91" t="str">
        <f>IF(Table25[[#This Row],[Metric]]="Diluted Shares ","B","$B")</f>
        <v>$B</v>
      </c>
      <c r="F54">
        <f>INDEX(
       Projected_Income_Statement!$B$3:$F$15,
        MATCH(Table25[[#This Row],[Metric]], Projected_Income_Statement!$A$3:$A$15, 0),
        MATCH(B54, Projected_Income_Statement!$B$2:$F$2, 0)
    )</f>
        <v>107.28841334442194</v>
      </c>
    </row>
    <row r="55" spans="1:6">
      <c r="A55" s="168" t="s">
        <v>6011</v>
      </c>
      <c r="B55" s="91">
        <v>2030</v>
      </c>
      <c r="C55" s="167">
        <v>78.317687131059827</v>
      </c>
      <c r="D55" s="91" t="s">
        <v>5859</v>
      </c>
      <c r="E55" s="91" t="str">
        <f>IF(Table25[[#This Row],[Metric]]="Diluted Shares ","B","$B")</f>
        <v>$B</v>
      </c>
      <c r="F55">
        <f>INDEX(
       Projected_Income_Statement!$B$3:$F$15,
        MATCH(Table25[[#This Row],[Metric]], Projected_Income_Statement!$A$3:$A$15, 0),
        MATCH(B55, Projected_Income_Statement!$B$2:$F$2, 0)
    )</f>
        <v>78.317687131059827</v>
      </c>
    </row>
    <row r="56" spans="1:6">
      <c r="A56" s="168" t="s">
        <v>6012</v>
      </c>
      <c r="B56" s="91">
        <v>2030</v>
      </c>
      <c r="C56" s="167">
        <v>28.970726213362113</v>
      </c>
      <c r="D56" s="91" t="s">
        <v>5859</v>
      </c>
      <c r="E56" s="91" t="str">
        <f>IF(Table25[[#This Row],[Metric]]="Diluted Shares ","B","$B")</f>
        <v>$B</v>
      </c>
      <c r="F56">
        <f>INDEX(
       Projected_Income_Statement!$B$3:$F$15,
        MATCH(Table25[[#This Row],[Metric]], Projected_Income_Statement!$A$3:$A$15, 0),
        MATCH(B56, Projected_Income_Statement!$B$2:$F$2, 0)
    )</f>
        <v>28.970726213362113</v>
      </c>
    </row>
    <row r="57" spans="1:6">
      <c r="A57" s="168" t="s">
        <v>6013</v>
      </c>
      <c r="B57" s="91">
        <v>2030</v>
      </c>
      <c r="C57" s="167">
        <v>20.516326466573208</v>
      </c>
      <c r="D57" s="91" t="s">
        <v>5859</v>
      </c>
      <c r="E57" s="91" t="str">
        <f>IF(Table25[[#This Row],[Metric]]="Diluted Shares ","B","$B")</f>
        <v>$B</v>
      </c>
      <c r="F57">
        <f>INDEX(
       Projected_Income_Statement!$B$3:$F$15,
        MATCH(Table25[[#This Row],[Metric]], Projected_Income_Statement!$A$3:$A$15, 0),
        MATCH(B57, Projected_Income_Statement!$B$2:$F$2, 0)
    )</f>
        <v>20.516326466573208</v>
      </c>
    </row>
    <row r="58" spans="1:6">
      <c r="A58" s="168" t="s">
        <v>5909</v>
      </c>
      <c r="B58" s="91">
        <v>2030</v>
      </c>
      <c r="C58" s="167">
        <v>2.3527595358279405</v>
      </c>
      <c r="D58" s="91" t="s">
        <v>5859</v>
      </c>
      <c r="E58" s="91" t="str">
        <f>IF(Table25[[#This Row],[Metric]]="Diluted Shares ","B","$B")</f>
        <v>$B</v>
      </c>
      <c r="F58">
        <f>INDEX(
       Projected_Income_Statement!$B$3:$F$15,
        MATCH(Table25[[#This Row],[Metric]], Projected_Income_Statement!$A$3:$A$15, 0),
        MATCH(B58, Projected_Income_Statement!$B$2:$F$2, 0)
    )</f>
        <v>2.3527595358279405</v>
      </c>
    </row>
    <row r="59" spans="1:6">
      <c r="A59" s="168" t="s">
        <v>110</v>
      </c>
      <c r="B59" s="91">
        <v>2030</v>
      </c>
      <c r="C59" s="167">
        <v>6.101640210960964</v>
      </c>
      <c r="D59" s="91" t="s">
        <v>5859</v>
      </c>
      <c r="E59" s="91" t="str">
        <f>IF(Table25[[#This Row],[Metric]]="Diluted Shares ","B","$B")</f>
        <v>$B</v>
      </c>
      <c r="F59">
        <f>INDEX(
       Projected_Income_Statement!$B$3:$F$15,
        MATCH(Table25[[#This Row],[Metric]], Projected_Income_Statement!$A$3:$A$15, 0),
        MATCH(B59, Projected_Income_Statement!$B$2:$F$2, 0)
    )</f>
        <v>6.101640210960964</v>
      </c>
    </row>
    <row r="60" spans="1:6">
      <c r="A60" s="168" t="s">
        <v>2761</v>
      </c>
      <c r="B60" s="91">
        <v>2030</v>
      </c>
      <c r="C60" s="167">
        <v>0.96517661499479046</v>
      </c>
      <c r="D60" s="91" t="s">
        <v>5859</v>
      </c>
      <c r="E60" s="91" t="str">
        <f>IF(Table25[[#This Row],[Metric]]="Diluted Shares ","B","$B")</f>
        <v>$B</v>
      </c>
      <c r="F60">
        <f>INDEX(
       Projected_Income_Statement!$B$3:$F$15,
        MATCH(Table25[[#This Row],[Metric]], Projected_Income_Statement!$A$3:$A$15, 0),
        MATCH(B60, Projected_Income_Statement!$B$2:$F$2, 0)
    )</f>
        <v>0.96517661499479046</v>
      </c>
    </row>
    <row r="61" spans="1:6">
      <c r="A61" s="168" t="s">
        <v>5903</v>
      </c>
      <c r="B61" s="91">
        <v>2030</v>
      </c>
      <c r="C61" s="167">
        <v>5.1364635959661733</v>
      </c>
      <c r="D61" s="91" t="s">
        <v>5859</v>
      </c>
      <c r="E61" s="91" t="str">
        <f>IF(Table25[[#This Row],[Metric]]="Diluted Shares ","B","$B")</f>
        <v>$B</v>
      </c>
      <c r="F61">
        <f>INDEX(
       Projected_Income_Statement!$B$3:$F$15,
        MATCH(Table25[[#This Row],[Metric]], Projected_Income_Statement!$A$3:$A$15, 0),
        MATCH(B61, Projected_Income_Statement!$B$2:$F$2, 0)
    )</f>
        <v>5.1364635959661733</v>
      </c>
    </row>
    <row r="62" spans="1:6">
      <c r="A62" s="168" t="s">
        <v>5904</v>
      </c>
      <c r="B62" s="91">
        <v>2030</v>
      </c>
      <c r="C62" s="167">
        <v>1.0889302823448288</v>
      </c>
      <c r="D62" s="91" t="s">
        <v>5859</v>
      </c>
      <c r="E62" s="91" t="str">
        <f>IF(Table25[[#This Row],[Metric]]="Diluted Shares ","B","$B")</f>
        <v>$B</v>
      </c>
      <c r="F62">
        <f>INDEX(
       Projected_Income_Statement!$B$3:$F$15,
        MATCH(Table25[[#This Row],[Metric]], Projected_Income_Statement!$A$3:$A$15, 0),
        MATCH(B62, Projected_Income_Statement!$B$2:$F$2, 0)
    )</f>
        <v>1.0889302823448288</v>
      </c>
    </row>
    <row r="63" spans="1:6">
      <c r="A63" s="168" t="s">
        <v>2772</v>
      </c>
      <c r="B63" s="91">
        <v>2030</v>
      </c>
      <c r="C63" s="167">
        <v>4.0475333136213445</v>
      </c>
      <c r="D63" s="91" t="s">
        <v>5859</v>
      </c>
      <c r="E63" s="91" t="str">
        <f>IF(Table25[[#This Row],[Metric]]="Diluted Shares ","B","$B")</f>
        <v>$B</v>
      </c>
      <c r="F63">
        <f>INDEX(
       Projected_Income_Statement!$B$3:$F$15,
        MATCH(Table25[[#This Row],[Metric]], Projected_Income_Statement!$A$3:$A$15, 0),
        MATCH(B63, Projected_Income_Statement!$B$2:$F$2, 0)
    )</f>
        <v>4.0475333136213445</v>
      </c>
    </row>
    <row r="64" spans="1:6">
      <c r="A64" s="168" t="s">
        <v>6016</v>
      </c>
      <c r="B64" s="91">
        <v>2030</v>
      </c>
      <c r="C64" s="167">
        <v>0.41281906991473843</v>
      </c>
      <c r="D64" s="91" t="s">
        <v>5859</v>
      </c>
      <c r="E64" s="91" t="str">
        <f>IF(Table25[[#This Row],[Metric]]="Diluted Shares ","B","$B")</f>
        <v>B</v>
      </c>
      <c r="F64">
        <f>INDEX(
       Projected_Income_Statement!$B$3:$F$15,
        MATCH(Table25[[#This Row],[Metric]], Projected_Income_Statement!$A$3:$A$15, 0),
        MATCH(B64, Projected_Income_Statement!$B$2:$F$2, 0)
    )</f>
        <v>0.41281906991473843</v>
      </c>
    </row>
    <row r="65" spans="1:6">
      <c r="A65" s="168" t="s">
        <v>2768</v>
      </c>
      <c r="B65" s="91">
        <v>2030</v>
      </c>
      <c r="C65" s="167">
        <v>9.8046180726517829</v>
      </c>
      <c r="D65" s="91" t="s">
        <v>5859</v>
      </c>
      <c r="E65" s="91" t="str">
        <f>IF(Table25[[#This Row],[Metric]]="Diluted Shares ","B","$B")</f>
        <v>$B</v>
      </c>
      <c r="F65">
        <f>INDEX(
       Projected_Income_Statement!$B$3:$F$15,
        MATCH(Table25[[#This Row],[Metric]], Projected_Income_Statement!$A$3:$A$15, 0),
        MATCH(B65, Projected_Income_Statement!$B$2:$F$2, 0)
    )</f>
        <v>9.8046180726517829</v>
      </c>
    </row>
    <row r="66" spans="1:6">
      <c r="A66" s="169" t="s">
        <v>109</v>
      </c>
      <c r="B66" s="91">
        <v>2030</v>
      </c>
      <c r="C66" s="167">
        <v>8.4543997467889049</v>
      </c>
      <c r="D66" s="91" t="s">
        <v>5859</v>
      </c>
      <c r="E66" s="91" t="str">
        <f>IF(Table25[[#This Row],[Metric]]="Diluted Shares ","B","$B")</f>
        <v>$B</v>
      </c>
      <c r="F66">
        <f>INDEX(
       Projected_Income_Statement!$B$3:$F$15,
        MATCH(Table25[[#This Row],[Metric]], Projected_Income_Statement!$A$3:$A$15, 0),
        MATCH(B66, Projected_Income_Statement!$B$2:$F$2, 0)
    )</f>
        <v>8.4543997467889049</v>
      </c>
    </row>
    <row r="67" spans="1:6">
      <c r="A67" s="168" t="s">
        <v>6010</v>
      </c>
      <c r="B67" s="91">
        <v>2026</v>
      </c>
      <c r="C67" s="167">
        <v>106.80524790021529</v>
      </c>
      <c r="D67" s="91" t="s">
        <v>5861</v>
      </c>
      <c r="E67" s="91" t="str">
        <f>IF(Table25[[#This Row],[Metric]]="Diluted Shares ","B","$B")</f>
        <v>$B</v>
      </c>
    </row>
    <row r="68" spans="1:6">
      <c r="A68" s="168" t="s">
        <v>6011</v>
      </c>
      <c r="B68" s="91">
        <v>2026</v>
      </c>
      <c r="C68" s="167">
        <v>76.659743830330044</v>
      </c>
      <c r="D68" s="91" t="s">
        <v>5861</v>
      </c>
      <c r="E68" s="91" t="str">
        <f>IF(Table25[[#This Row],[Metric]]="Diluted Shares ","B","$B")</f>
        <v>$B</v>
      </c>
    </row>
    <row r="69" spans="1:6">
      <c r="A69" s="168" t="s">
        <v>6012</v>
      </c>
      <c r="B69" s="91">
        <v>2026</v>
      </c>
      <c r="C69" s="167">
        <v>30.145504069885263</v>
      </c>
      <c r="D69" s="91" t="s">
        <v>5861</v>
      </c>
      <c r="E69" s="91" t="str">
        <f>IF(Table25[[#This Row],[Metric]]="Diluted Shares ","B","$B")</f>
        <v>$B</v>
      </c>
    </row>
    <row r="70" spans="1:6">
      <c r="A70" s="168" t="s">
        <v>6013</v>
      </c>
      <c r="B70" s="91">
        <v>2026</v>
      </c>
      <c r="C70" s="167">
        <v>21.476688308376374</v>
      </c>
      <c r="D70" s="91" t="s">
        <v>5861</v>
      </c>
      <c r="E70" s="91" t="str">
        <f>IF(Table25[[#This Row],[Metric]]="Diluted Shares ","B","$B")</f>
        <v>$B</v>
      </c>
    </row>
    <row r="71" spans="1:6">
      <c r="A71" s="168" t="s">
        <v>5909</v>
      </c>
      <c r="B71" s="91">
        <v>2026</v>
      </c>
      <c r="C71" s="167">
        <v>2.9909358525476617</v>
      </c>
      <c r="D71" s="91" t="s">
        <v>5861</v>
      </c>
      <c r="E71" s="91" t="str">
        <f>IF(Table25[[#This Row],[Metric]]="Diluted Shares ","B","$B")</f>
        <v>$B</v>
      </c>
    </row>
    <row r="72" spans="1:6">
      <c r="A72" s="168" t="s">
        <v>110</v>
      </c>
      <c r="B72" s="91">
        <v>2026</v>
      </c>
      <c r="C72" s="167">
        <v>5.6778799089612271</v>
      </c>
      <c r="D72" s="91" t="s">
        <v>5861</v>
      </c>
      <c r="E72" s="91" t="str">
        <f>IF(Table25[[#This Row],[Metric]]="Diluted Shares ","B","$B")</f>
        <v>$B</v>
      </c>
    </row>
    <row r="73" spans="1:6">
      <c r="A73" s="168" t="s">
        <v>2761</v>
      </c>
      <c r="B73" s="91">
        <v>2026</v>
      </c>
      <c r="C73" s="167">
        <v>0.74471690345579455</v>
      </c>
      <c r="D73" s="91" t="s">
        <v>5861</v>
      </c>
      <c r="E73" s="91" t="str">
        <f>IF(Table25[[#This Row],[Metric]]="Diluted Shares ","B","$B")</f>
        <v>$B</v>
      </c>
    </row>
    <row r="74" spans="1:6">
      <c r="A74" s="168" t="s">
        <v>5903</v>
      </c>
      <c r="B74" s="91">
        <v>2026</v>
      </c>
      <c r="C74" s="167">
        <v>4.933163005505433</v>
      </c>
      <c r="D74" s="91" t="s">
        <v>5861</v>
      </c>
      <c r="E74" s="91" t="str">
        <f>IF(Table25[[#This Row],[Metric]]="Diluted Shares ","B","$B")</f>
        <v>$B</v>
      </c>
    </row>
    <row r="75" spans="1:6">
      <c r="A75" s="168" t="s">
        <v>5904</v>
      </c>
      <c r="B75" s="91">
        <v>2026</v>
      </c>
      <c r="C75" s="167">
        <v>1.0458305571671518</v>
      </c>
      <c r="D75" s="91" t="s">
        <v>5861</v>
      </c>
      <c r="E75" s="91" t="str">
        <f>IF(Table25[[#This Row],[Metric]]="Diluted Shares ","B","$B")</f>
        <v>$B</v>
      </c>
    </row>
    <row r="76" spans="1:6">
      <c r="A76" s="168" t="s">
        <v>2772</v>
      </c>
      <c r="B76" s="91">
        <v>2026</v>
      </c>
      <c r="C76" s="167">
        <v>3.887332448338281</v>
      </c>
      <c r="D76" s="91" t="s">
        <v>5861</v>
      </c>
      <c r="E76" s="91" t="str">
        <f>IF(Table25[[#This Row],[Metric]]="Diluted Shares ","B","$B")</f>
        <v>$B</v>
      </c>
    </row>
    <row r="77" spans="1:6">
      <c r="A77" s="168" t="s">
        <v>6016</v>
      </c>
      <c r="B77" s="91">
        <v>2026</v>
      </c>
      <c r="C77" s="167">
        <v>0.45155961394472827</v>
      </c>
      <c r="D77" s="91" t="s">
        <v>5861</v>
      </c>
      <c r="E77" s="91" t="str">
        <f>IF(Table25[[#This Row],[Metric]]="Diluted Shares ","B","$B")</f>
        <v>B</v>
      </c>
    </row>
    <row r="78" spans="1:6">
      <c r="A78" s="168" t="s">
        <v>2768</v>
      </c>
      <c r="B78" s="91">
        <v>2026</v>
      </c>
      <c r="C78" s="167">
        <v>8.6086805114819178</v>
      </c>
      <c r="D78" s="91" t="s">
        <v>5861</v>
      </c>
      <c r="E78" s="91" t="str">
        <f>IF(Table25[[#This Row],[Metric]]="Diluted Shares ","B","$B")</f>
        <v>$B</v>
      </c>
    </row>
    <row r="79" spans="1:6">
      <c r="A79" s="169" t="s">
        <v>109</v>
      </c>
      <c r="B79" s="91">
        <v>2026</v>
      </c>
      <c r="C79" s="167">
        <v>8.6688157615088883</v>
      </c>
      <c r="D79" s="91" t="s">
        <v>5861</v>
      </c>
      <c r="E79" s="91" t="str">
        <f>IF(Table25[[#This Row],[Metric]]="Diluted Shares ","B","$B")</f>
        <v>$B</v>
      </c>
    </row>
    <row r="80" spans="1:6">
      <c r="A80" s="168" t="s">
        <v>6010</v>
      </c>
      <c r="B80" s="91">
        <v>2027</v>
      </c>
      <c r="C80" s="167">
        <v>107.01299135382882</v>
      </c>
      <c r="D80" s="91" t="s">
        <v>5861</v>
      </c>
      <c r="E80" s="91" t="str">
        <f>IF(Table25[[#This Row],[Metric]]="Diluted Shares ","B","$B")</f>
        <v>$B</v>
      </c>
    </row>
    <row r="81" spans="1:5">
      <c r="A81" s="168" t="s">
        <v>6011</v>
      </c>
      <c r="B81" s="91">
        <v>2027</v>
      </c>
      <c r="C81" s="167">
        <v>76.915865224590419</v>
      </c>
      <c r="D81" s="91" t="s">
        <v>5861</v>
      </c>
      <c r="E81" s="91" t="str">
        <f>IF(Table25[[#This Row],[Metric]]="Diluted Shares ","B","$B")</f>
        <v>$B</v>
      </c>
    </row>
    <row r="82" spans="1:5">
      <c r="A82" s="168" t="s">
        <v>6012</v>
      </c>
      <c r="B82" s="91">
        <v>2027</v>
      </c>
      <c r="C82" s="167">
        <v>30.097126129238394</v>
      </c>
      <c r="D82" s="91" t="s">
        <v>5861</v>
      </c>
      <c r="E82" s="91" t="str">
        <f>IF(Table25[[#This Row],[Metric]]="Diluted Shares ","B","$B")</f>
        <v>$B</v>
      </c>
    </row>
    <row r="83" spans="1:5">
      <c r="A83" s="168" t="s">
        <v>6013</v>
      </c>
      <c r="B83" s="91">
        <v>2027</v>
      </c>
      <c r="C83" s="167">
        <v>21.411448932917633</v>
      </c>
      <c r="D83" s="91" t="s">
        <v>5861</v>
      </c>
      <c r="E83" s="91" t="str">
        <f>IF(Table25[[#This Row],[Metric]]="Diluted Shares ","B","$B")</f>
        <v>$B</v>
      </c>
    </row>
    <row r="84" spans="1:5">
      <c r="A84" s="168" t="s">
        <v>5909</v>
      </c>
      <c r="B84" s="91">
        <v>2027</v>
      </c>
      <c r="C84" s="167">
        <v>2.8897404343539579</v>
      </c>
      <c r="D84" s="91" t="s">
        <v>5861</v>
      </c>
      <c r="E84" s="91" t="str">
        <f>IF(Table25[[#This Row],[Metric]]="Diluted Shares ","B","$B")</f>
        <v>$B</v>
      </c>
    </row>
    <row r="85" spans="1:5">
      <c r="A85" s="168" t="s">
        <v>110</v>
      </c>
      <c r="B85" s="91">
        <v>2027</v>
      </c>
      <c r="C85" s="167">
        <v>5.7959367619668027</v>
      </c>
      <c r="D85" s="91" t="s">
        <v>5861</v>
      </c>
      <c r="E85" s="91" t="str">
        <f>IF(Table25[[#This Row],[Metric]]="Diluted Shares ","B","$B")</f>
        <v>$B</v>
      </c>
    </row>
    <row r="86" spans="1:5">
      <c r="A86" s="168" t="s">
        <v>2761</v>
      </c>
      <c r="B86" s="91">
        <v>2027</v>
      </c>
      <c r="C86" s="167">
        <v>0.74617680238438144</v>
      </c>
      <c r="D86" s="91" t="s">
        <v>5861</v>
      </c>
      <c r="E86" s="91" t="str">
        <f>IF(Table25[[#This Row],[Metric]]="Diluted Shares ","B","$B")</f>
        <v>$B</v>
      </c>
    </row>
    <row r="87" spans="1:5">
      <c r="A87" s="168" t="s">
        <v>5903</v>
      </c>
      <c r="B87" s="91">
        <v>2027</v>
      </c>
      <c r="C87" s="167">
        <v>5.0497599595824214</v>
      </c>
      <c r="D87" s="91" t="s">
        <v>5861</v>
      </c>
      <c r="E87" s="91" t="str">
        <f>IF(Table25[[#This Row],[Metric]]="Diluted Shares ","B","$B")</f>
        <v>$B</v>
      </c>
    </row>
    <row r="88" spans="1:5">
      <c r="A88" s="168" t="s">
        <v>5904</v>
      </c>
      <c r="B88" s="91">
        <v>2027</v>
      </c>
      <c r="C88" s="167">
        <v>1.0705491114314734</v>
      </c>
      <c r="D88" s="91" t="s">
        <v>5861</v>
      </c>
      <c r="E88" s="91" t="str">
        <f>IF(Table25[[#This Row],[Metric]]="Diluted Shares ","B","$B")</f>
        <v>$B</v>
      </c>
    </row>
    <row r="89" spans="1:5">
      <c r="A89" s="168" t="s">
        <v>2772</v>
      </c>
      <c r="B89" s="91">
        <v>2027</v>
      </c>
      <c r="C89" s="167">
        <v>3.9792108481509478</v>
      </c>
      <c r="D89" s="91" t="s">
        <v>5861</v>
      </c>
      <c r="E89" s="91" t="str">
        <f>IF(Table25[[#This Row],[Metric]]="Diluted Shares ","B","$B")</f>
        <v>$B</v>
      </c>
    </row>
    <row r="90" spans="1:5">
      <c r="A90" s="168" t="s">
        <v>6016</v>
      </c>
      <c r="B90" s="91">
        <v>2027</v>
      </c>
      <c r="C90" s="167">
        <v>0.44154630780838466</v>
      </c>
      <c r="D90" s="91" t="s">
        <v>5861</v>
      </c>
      <c r="E90" s="91" t="str">
        <f>IF(Table25[[#This Row],[Metric]]="Diluted Shares ","B","$B")</f>
        <v>B</v>
      </c>
    </row>
    <row r="91" spans="1:5">
      <c r="A91" s="168" t="s">
        <v>2768</v>
      </c>
      <c r="B91" s="91">
        <v>2027</v>
      </c>
      <c r="C91" s="167">
        <v>9.0119898587800744</v>
      </c>
      <c r="D91" s="91" t="s">
        <v>5861</v>
      </c>
      <c r="E91" s="91" t="str">
        <f>IF(Table25[[#This Row],[Metric]]="Diluted Shares ","B","$B")</f>
        <v>$B</v>
      </c>
    </row>
    <row r="92" spans="1:5">
      <c r="A92" s="169" t="s">
        <v>109</v>
      </c>
      <c r="B92" s="91">
        <v>2027</v>
      </c>
      <c r="C92" s="167">
        <v>8.6856771963207606</v>
      </c>
      <c r="D92" s="91" t="s">
        <v>5861</v>
      </c>
      <c r="E92" s="91" t="str">
        <f>IF(Table25[[#This Row],[Metric]]="Diluted Shares ","B","$B")</f>
        <v>$B</v>
      </c>
    </row>
    <row r="93" spans="1:5">
      <c r="A93" s="168" t="s">
        <v>6010</v>
      </c>
      <c r="B93" s="91">
        <v>2028</v>
      </c>
      <c r="C93" s="167">
        <v>107.18903498514831</v>
      </c>
      <c r="D93" s="91" t="s">
        <v>5861</v>
      </c>
      <c r="E93" s="91" t="str">
        <f>IF(Table25[[#This Row],[Metric]]="Diluted Shares ","B","$B")</f>
        <v>$B</v>
      </c>
    </row>
    <row r="94" spans="1:5">
      <c r="A94" s="168" t="s">
        <v>6011</v>
      </c>
      <c r="B94" s="91">
        <v>2028</v>
      </c>
      <c r="C94" s="167">
        <v>77.14958607640375</v>
      </c>
      <c r="D94" s="91" t="s">
        <v>5861</v>
      </c>
      <c r="E94" s="91" t="str">
        <f>IF(Table25[[#This Row],[Metric]]="Diluted Shares ","B","$B")</f>
        <v>$B</v>
      </c>
    </row>
    <row r="95" spans="1:5">
      <c r="A95" s="168" t="s">
        <v>6012</v>
      </c>
      <c r="B95" s="91">
        <v>2028</v>
      </c>
      <c r="C95" s="167">
        <v>30.039448908744564</v>
      </c>
      <c r="D95" s="91" t="s">
        <v>5861</v>
      </c>
      <c r="E95" s="91" t="str">
        <f>IF(Table25[[#This Row],[Metric]]="Diluted Shares ","B","$B")</f>
        <v>$B</v>
      </c>
    </row>
    <row r="96" spans="1:5">
      <c r="A96" s="168" t="s">
        <v>6013</v>
      </c>
      <c r="B96" s="91">
        <v>2028</v>
      </c>
      <c r="C96" s="167">
        <v>21.339483184136117</v>
      </c>
      <c r="D96" s="91" t="s">
        <v>5861</v>
      </c>
      <c r="E96" s="91" t="str">
        <f>IF(Table25[[#This Row],[Metric]]="Diluted Shares ","B","$B")</f>
        <v>$B</v>
      </c>
    </row>
    <row r="97" spans="1:5">
      <c r="A97" s="168" t="s">
        <v>5909</v>
      </c>
      <c r="B97" s="91">
        <v>2028</v>
      </c>
      <c r="C97" s="167">
        <v>2.7873052184444056</v>
      </c>
      <c r="D97" s="91" t="s">
        <v>5861</v>
      </c>
      <c r="E97" s="91" t="str">
        <f>IF(Table25[[#This Row],[Metric]]="Diluted Shares ","B","$B")</f>
        <v>$B</v>
      </c>
    </row>
    <row r="98" spans="1:5">
      <c r="A98" s="168" t="s">
        <v>110</v>
      </c>
      <c r="B98" s="91">
        <v>2028</v>
      </c>
      <c r="C98" s="167">
        <v>5.9126605061640412</v>
      </c>
      <c r="D98" s="91" t="s">
        <v>5861</v>
      </c>
      <c r="E98" s="91" t="str">
        <f>IF(Table25[[#This Row],[Metric]]="Diluted Shares ","B","$B")</f>
        <v>$B</v>
      </c>
    </row>
    <row r="99" spans="1:5">
      <c r="A99" s="168" t="s">
        <v>2761</v>
      </c>
      <c r="B99" s="91">
        <v>2028</v>
      </c>
      <c r="C99" s="167">
        <v>0.74763670131296867</v>
      </c>
      <c r="D99" s="91" t="s">
        <v>5861</v>
      </c>
      <c r="E99" s="91" t="str">
        <f>IF(Table25[[#This Row],[Metric]]="Diluted Shares ","B","$B")</f>
        <v>$B</v>
      </c>
    </row>
    <row r="100" spans="1:5">
      <c r="A100" s="168" t="s">
        <v>5903</v>
      </c>
      <c r="B100" s="91">
        <v>2028</v>
      </c>
      <c r="C100" s="167">
        <v>5.1650238048510726</v>
      </c>
      <c r="D100" s="91" t="s">
        <v>5861</v>
      </c>
      <c r="E100" s="91" t="str">
        <f>IF(Table25[[#This Row],[Metric]]="Diluted Shares ","B","$B")</f>
        <v>$B</v>
      </c>
    </row>
    <row r="101" spans="1:5">
      <c r="A101" s="168" t="s">
        <v>5904</v>
      </c>
      <c r="B101" s="91">
        <v>2028</v>
      </c>
      <c r="C101" s="167">
        <v>1.0949850466284274</v>
      </c>
      <c r="D101" s="91" t="s">
        <v>5861</v>
      </c>
      <c r="E101" s="91" t="str">
        <f>IF(Table25[[#This Row],[Metric]]="Diluted Shares ","B","$B")</f>
        <v>$B</v>
      </c>
    </row>
    <row r="102" spans="1:5">
      <c r="A102" s="168" t="s">
        <v>2772</v>
      </c>
      <c r="B102" s="91">
        <v>2028</v>
      </c>
      <c r="C102" s="167">
        <v>4.0700387582226449</v>
      </c>
      <c r="D102" s="91" t="s">
        <v>5861</v>
      </c>
      <c r="E102" s="91" t="str">
        <f>IF(Table25[[#This Row],[Metric]]="Diluted Shares ","B","$B")</f>
        <v>$B</v>
      </c>
    </row>
    <row r="103" spans="1:5">
      <c r="A103" s="168" t="s">
        <v>6016</v>
      </c>
      <c r="B103" s="91">
        <v>2028</v>
      </c>
      <c r="C103" s="167">
        <v>0.43175504610799986</v>
      </c>
      <c r="D103" s="91" t="s">
        <v>5861</v>
      </c>
      <c r="E103" s="91" t="str">
        <f>IF(Table25[[#This Row],[Metric]]="Diluted Shares ","B","$B")</f>
        <v>B</v>
      </c>
    </row>
    <row r="104" spans="1:5">
      <c r="A104" s="168" t="s">
        <v>2768</v>
      </c>
      <c r="B104" s="91">
        <v>2028</v>
      </c>
      <c r="C104" s="167">
        <v>9.4267311868419004</v>
      </c>
      <c r="D104" s="91" t="s">
        <v>5861</v>
      </c>
      <c r="E104" s="91" t="str">
        <f>IF(Table25[[#This Row],[Metric]]="Diluted Shares ","B","$B")</f>
        <v>$B</v>
      </c>
    </row>
    <row r="105" spans="1:5">
      <c r="A105" s="169" t="s">
        <v>109</v>
      </c>
      <c r="B105" s="91">
        <v>2028</v>
      </c>
      <c r="C105" s="167">
        <v>8.6999657246084467</v>
      </c>
      <c r="D105" s="91" t="s">
        <v>5861</v>
      </c>
      <c r="E105" s="91" t="str">
        <f>IF(Table25[[#This Row],[Metric]]="Diluted Shares ","B","$B")</f>
        <v>$B</v>
      </c>
    </row>
    <row r="106" spans="1:5">
      <c r="A106" s="168" t="s">
        <v>6010</v>
      </c>
      <c r="B106" s="91">
        <v>2029</v>
      </c>
      <c r="C106" s="167">
        <v>107.33321150968987</v>
      </c>
      <c r="D106" s="91" t="s">
        <v>5861</v>
      </c>
      <c r="E106" s="91" t="str">
        <f>IF(Table25[[#This Row],[Metric]]="Diluted Shares ","B","$B")</f>
        <v>$B</v>
      </c>
    </row>
    <row r="107" spans="1:5">
      <c r="A107" s="168" t="s">
        <v>6011</v>
      </c>
      <c r="B107" s="91">
        <v>2029</v>
      </c>
      <c r="C107" s="167">
        <v>77.360690715577249</v>
      </c>
      <c r="D107" s="91" t="s">
        <v>5861</v>
      </c>
      <c r="E107" s="91" t="str">
        <f>IF(Table25[[#This Row],[Metric]]="Diluted Shares ","B","$B")</f>
        <v>$B</v>
      </c>
    </row>
    <row r="108" spans="1:5">
      <c r="A108" s="168" t="s">
        <v>6012</v>
      </c>
      <c r="B108" s="91">
        <v>2029</v>
      </c>
      <c r="C108" s="167">
        <v>29.972520794112615</v>
      </c>
      <c r="D108" s="91" t="s">
        <v>5861</v>
      </c>
      <c r="E108" s="91" t="str">
        <f>IF(Table25[[#This Row],[Metric]]="Diluted Shares ","B","$B")</f>
        <v>$B</v>
      </c>
    </row>
    <row r="109" spans="1:5">
      <c r="A109" s="168" t="s">
        <v>6013</v>
      </c>
      <c r="B109" s="91">
        <v>2029</v>
      </c>
      <c r="C109" s="167">
        <v>21.260853025335393</v>
      </c>
      <c r="D109" s="91" t="s">
        <v>5861</v>
      </c>
      <c r="E109" s="91" t="str">
        <f>IF(Table25[[#This Row],[Metric]]="Diluted Shares ","B","$B")</f>
        <v>$B</v>
      </c>
    </row>
    <row r="110" spans="1:5">
      <c r="A110" s="168" t="s">
        <v>5909</v>
      </c>
      <c r="B110" s="91">
        <v>2029</v>
      </c>
      <c r="C110" s="167">
        <v>2.6837211215646546</v>
      </c>
      <c r="D110" s="91" t="s">
        <v>5861</v>
      </c>
      <c r="E110" s="91" t="str">
        <f>IF(Table25[[#This Row],[Metric]]="Diluted Shares ","B","$B")</f>
        <v>$B</v>
      </c>
    </row>
    <row r="111" spans="1:5">
      <c r="A111" s="168" t="s">
        <v>110</v>
      </c>
      <c r="B111" s="91">
        <v>2029</v>
      </c>
      <c r="C111" s="167">
        <v>6.0279466472125671</v>
      </c>
      <c r="D111" s="91" t="s">
        <v>5861</v>
      </c>
      <c r="E111" s="91" t="str">
        <f>IF(Table25[[#This Row],[Metric]]="Diluted Shares ","B","$B")</f>
        <v>$B</v>
      </c>
    </row>
    <row r="112" spans="1:5">
      <c r="A112" s="168" t="s">
        <v>2761</v>
      </c>
      <c r="B112" s="91">
        <v>2029</v>
      </c>
      <c r="C112" s="167">
        <v>0.74909660024155555</v>
      </c>
      <c r="D112" s="91" t="s">
        <v>5861</v>
      </c>
      <c r="E112" s="91" t="str">
        <f>IF(Table25[[#This Row],[Metric]]="Diluted Shares ","B","$B")</f>
        <v>$B</v>
      </c>
    </row>
    <row r="113" spans="1:5">
      <c r="A113" s="168" t="s">
        <v>5903</v>
      </c>
      <c r="B113" s="91">
        <v>2029</v>
      </c>
      <c r="C113" s="167">
        <v>5.2788500469710113</v>
      </c>
      <c r="D113" s="91" t="s">
        <v>5861</v>
      </c>
      <c r="E113" s="91" t="str">
        <f>IF(Table25[[#This Row],[Metric]]="Diluted Shares ","B","$B")</f>
        <v>$B</v>
      </c>
    </row>
    <row r="114" spans="1:5">
      <c r="A114" s="168" t="s">
        <v>5904</v>
      </c>
      <c r="B114" s="91">
        <v>2029</v>
      </c>
      <c r="C114" s="167">
        <v>1.1191162099578544</v>
      </c>
      <c r="D114" s="91" t="s">
        <v>5861</v>
      </c>
      <c r="E114" s="91" t="str">
        <f>IF(Table25[[#This Row],[Metric]]="Diluted Shares ","B","$B")</f>
        <v>$B</v>
      </c>
    </row>
    <row r="115" spans="1:5">
      <c r="A115" s="168" t="s">
        <v>2772</v>
      </c>
      <c r="B115" s="91">
        <v>2029</v>
      </c>
      <c r="C115" s="167">
        <v>4.1597338370131567</v>
      </c>
      <c r="D115" s="91" t="s">
        <v>5861</v>
      </c>
      <c r="E115" s="91" t="str">
        <f>IF(Table25[[#This Row],[Metric]]="Diluted Shares ","B","$B")</f>
        <v>$B</v>
      </c>
    </row>
    <row r="116" spans="1:5">
      <c r="A116" s="168" t="s">
        <v>6016</v>
      </c>
      <c r="B116" s="91">
        <v>2029</v>
      </c>
      <c r="C116" s="167">
        <v>0.4221809050221238</v>
      </c>
      <c r="D116" s="91" t="s">
        <v>5861</v>
      </c>
      <c r="E116" s="91" t="str">
        <f>IF(Table25[[#This Row],[Metric]]="Diluted Shares ","B","$B")</f>
        <v>B</v>
      </c>
    </row>
    <row r="117" spans="1:5">
      <c r="A117" s="168" t="s">
        <v>2768</v>
      </c>
      <c r="B117" s="91">
        <v>2029</v>
      </c>
      <c r="C117" s="167">
        <v>9.8529653698932016</v>
      </c>
      <c r="D117" s="91" t="s">
        <v>5861</v>
      </c>
      <c r="E117" s="91" t="str">
        <f>IF(Table25[[#This Row],[Metric]]="Diluted Shares ","B","$B")</f>
        <v>$B</v>
      </c>
    </row>
    <row r="118" spans="1:5">
      <c r="A118" s="169" t="s">
        <v>109</v>
      </c>
      <c r="B118" s="91">
        <v>2029</v>
      </c>
      <c r="C118" s="167">
        <v>8.7116677687772217</v>
      </c>
      <c r="D118" s="91" t="s">
        <v>5861</v>
      </c>
      <c r="E118" s="91" t="str">
        <f>IF(Table25[[#This Row],[Metric]]="Diluted Shares ","B","$B")</f>
        <v>$B</v>
      </c>
    </row>
    <row r="119" spans="1:5">
      <c r="A119" s="168" t="s">
        <v>6010</v>
      </c>
      <c r="B119" s="91">
        <v>2030</v>
      </c>
      <c r="C119" s="167">
        <v>107.44538199798603</v>
      </c>
      <c r="D119" s="91" t="s">
        <v>5861</v>
      </c>
      <c r="E119" s="91" t="str">
        <f>IF(Table25[[#This Row],[Metric]]="Diluted Shares ","B","$B")</f>
        <v>$B</v>
      </c>
    </row>
    <row r="120" spans="1:5">
      <c r="A120" s="168" t="s">
        <v>6011</v>
      </c>
      <c r="B120" s="91">
        <v>2030</v>
      </c>
      <c r="C120" s="167">
        <v>77.548983268086971</v>
      </c>
      <c r="D120" s="91" t="s">
        <v>5861</v>
      </c>
      <c r="E120" s="91" t="str">
        <f>IF(Table25[[#This Row],[Metric]]="Diluted Shares ","B","$B")</f>
        <v>$B</v>
      </c>
    </row>
    <row r="121" spans="1:5">
      <c r="A121" s="168" t="s">
        <v>6012</v>
      </c>
      <c r="B121" s="91">
        <v>2030</v>
      </c>
      <c r="C121" s="167">
        <v>29.896398729899069</v>
      </c>
      <c r="D121" s="91" t="s">
        <v>5861</v>
      </c>
      <c r="E121" s="91" t="str">
        <f>IF(Table25[[#This Row],[Metric]]="Diluted Shares ","B","$B")</f>
        <v>$B</v>
      </c>
    </row>
    <row r="122" spans="1:5">
      <c r="A122" s="168" t="s">
        <v>6013</v>
      </c>
      <c r="B122" s="91">
        <v>2030</v>
      </c>
      <c r="C122" s="167">
        <v>21.175626677240341</v>
      </c>
      <c r="D122" s="91" t="s">
        <v>5861</v>
      </c>
      <c r="E122" s="91" t="str">
        <f>IF(Table25[[#This Row],[Metric]]="Diluted Shares ","B","$B")</f>
        <v>$B</v>
      </c>
    </row>
    <row r="123" spans="1:5">
      <c r="A123" s="168" t="s">
        <v>5909</v>
      </c>
      <c r="B123" s="91">
        <v>2030</v>
      </c>
      <c r="C123" s="167">
        <v>2.579080410221934</v>
      </c>
      <c r="D123" s="91" t="s">
        <v>5861</v>
      </c>
      <c r="E123" s="91" t="str">
        <f>IF(Table25[[#This Row],[Metric]]="Diluted Shares ","B","$B")</f>
        <v>$B</v>
      </c>
    </row>
    <row r="124" spans="1:5">
      <c r="A124" s="168" t="s">
        <v>110</v>
      </c>
      <c r="B124" s="91">
        <v>2030</v>
      </c>
      <c r="C124" s="167">
        <v>6.1416916424367933</v>
      </c>
      <c r="D124" s="91" t="s">
        <v>5861</v>
      </c>
      <c r="E124" s="91" t="str">
        <f>IF(Table25[[#This Row],[Metric]]="Diluted Shares ","B","$B")</f>
        <v>$B</v>
      </c>
    </row>
    <row r="125" spans="1:5">
      <c r="A125" s="168" t="s">
        <v>2761</v>
      </c>
      <c r="B125" s="91">
        <v>2030</v>
      </c>
      <c r="C125" s="167">
        <v>0.75055649917014267</v>
      </c>
      <c r="D125" s="91" t="s">
        <v>5861</v>
      </c>
      <c r="E125" s="91" t="str">
        <f>IF(Table25[[#This Row],[Metric]]="Diluted Shares ","B","$B")</f>
        <v>$B</v>
      </c>
    </row>
    <row r="126" spans="1:5">
      <c r="A126" s="168" t="s">
        <v>5903</v>
      </c>
      <c r="B126" s="91">
        <v>2030</v>
      </c>
      <c r="C126" s="167">
        <v>5.3911351432666503</v>
      </c>
      <c r="D126" s="91" t="s">
        <v>5861</v>
      </c>
      <c r="E126" s="91" t="str">
        <f>IF(Table25[[#This Row],[Metric]]="Diluted Shares ","B","$B")</f>
        <v>$B</v>
      </c>
    </row>
    <row r="127" spans="1:5">
      <c r="A127" s="168" t="s">
        <v>5904</v>
      </c>
      <c r="B127" s="91">
        <v>2030</v>
      </c>
      <c r="C127" s="167">
        <v>1.1429206503725298</v>
      </c>
      <c r="D127" s="91" t="s">
        <v>5861</v>
      </c>
      <c r="E127" s="91" t="str">
        <f>IF(Table25[[#This Row],[Metric]]="Diluted Shares ","B","$B")</f>
        <v>$B</v>
      </c>
    </row>
    <row r="128" spans="1:5">
      <c r="A128" s="168" t="s">
        <v>2772</v>
      </c>
      <c r="B128" s="91">
        <v>2030</v>
      </c>
      <c r="C128" s="167">
        <v>4.248214492894121</v>
      </c>
      <c r="D128" s="91" t="s">
        <v>5861</v>
      </c>
      <c r="E128" s="91" t="str">
        <f>IF(Table25[[#This Row],[Metric]]="Diluted Shares ","B","$B")</f>
        <v>$B</v>
      </c>
    </row>
    <row r="129" spans="1:5">
      <c r="A129" s="168" t="s">
        <v>6016</v>
      </c>
      <c r="B129" s="91">
        <v>2030</v>
      </c>
      <c r="C129" s="167">
        <v>0.41281906991473843</v>
      </c>
      <c r="D129" s="91" t="s">
        <v>5861</v>
      </c>
      <c r="E129" s="91" t="str">
        <f>IF(Table25[[#This Row],[Metric]]="Diluted Shares ","B","$B")</f>
        <v>B</v>
      </c>
    </row>
    <row r="130" spans="1:5">
      <c r="A130" s="168" t="s">
        <v>2768</v>
      </c>
      <c r="B130" s="91">
        <v>2030</v>
      </c>
      <c r="C130" s="167">
        <v>10.290741883051879</v>
      </c>
      <c r="D130" s="91" t="s">
        <v>5861</v>
      </c>
      <c r="E130" s="91" t="str">
        <f>IF(Table25[[#This Row],[Metric]]="Diluted Shares ","B","$B")</f>
        <v>$B</v>
      </c>
    </row>
    <row r="131" spans="1:5">
      <c r="A131" s="169" t="s">
        <v>109</v>
      </c>
      <c r="B131" s="91">
        <v>2030</v>
      </c>
      <c r="C131" s="167">
        <v>8.7207720526587273</v>
      </c>
      <c r="D131" s="91" t="s">
        <v>5861</v>
      </c>
      <c r="E131" s="91" t="str">
        <f>IF(Table25[[#This Row],[Metric]]="Diluted Shares ","B","$B")</f>
        <v>$B</v>
      </c>
    </row>
    <row r="132" spans="1:5">
      <c r="A132" s="168" t="s">
        <v>6010</v>
      </c>
      <c r="B132" s="91">
        <v>2026</v>
      </c>
      <c r="C132" s="167">
        <v>106.74283540450695</v>
      </c>
      <c r="D132" s="91" t="s">
        <v>5862</v>
      </c>
      <c r="E132" s="91" t="str">
        <f>IF(Table25[[#This Row],[Metric]]="Diluted Shares ","B","$B")</f>
        <v>$B</v>
      </c>
    </row>
    <row r="133" spans="1:5">
      <c r="A133" s="168" t="s">
        <v>6011</v>
      </c>
      <c r="B133" s="91">
        <v>2026</v>
      </c>
      <c r="C133" s="167">
        <v>78.369969719285038</v>
      </c>
      <c r="D133" s="91" t="s">
        <v>5862</v>
      </c>
      <c r="E133" s="91" t="str">
        <f>IF(Table25[[#This Row],[Metric]]="Diluted Shares ","B","$B")</f>
        <v>$B</v>
      </c>
    </row>
    <row r="134" spans="1:5">
      <c r="A134" s="168" t="s">
        <v>6012</v>
      </c>
      <c r="B134" s="91">
        <v>2026</v>
      </c>
      <c r="C134" s="167">
        <v>28.37286568522191</v>
      </c>
      <c r="D134" s="91" t="s">
        <v>5862</v>
      </c>
      <c r="E134" s="91" t="str">
        <f>IF(Table25[[#This Row],[Metric]]="Diluted Shares ","B","$B")</f>
        <v>$B</v>
      </c>
    </row>
    <row r="135" spans="1:5">
      <c r="A135" s="168" t="s">
        <v>6013</v>
      </c>
      <c r="B135" s="91">
        <v>2026</v>
      </c>
      <c r="C135" s="167">
        <v>20.213800085223053</v>
      </c>
      <c r="D135" s="91" t="s">
        <v>5862</v>
      </c>
      <c r="E135" s="91" t="str">
        <f>IF(Table25[[#This Row],[Metric]]="Diluted Shares ","B","$B")</f>
        <v>$B</v>
      </c>
    </row>
    <row r="136" spans="1:5">
      <c r="A136" s="168" t="s">
        <v>5909</v>
      </c>
      <c r="B136" s="91">
        <v>2026</v>
      </c>
      <c r="C136" s="167">
        <v>2.4356347281072837</v>
      </c>
      <c r="D136" s="91" t="s">
        <v>5862</v>
      </c>
      <c r="E136" s="91" t="str">
        <f>IF(Table25[[#This Row],[Metric]]="Diluted Shares ","B","$B")</f>
        <v>$B</v>
      </c>
    </row>
    <row r="137" spans="1:5">
      <c r="A137" s="168" t="s">
        <v>110</v>
      </c>
      <c r="B137" s="91">
        <v>2026</v>
      </c>
      <c r="C137" s="167">
        <v>5.7234308718915745</v>
      </c>
      <c r="D137" s="91" t="s">
        <v>5862</v>
      </c>
      <c r="E137" s="91" t="str">
        <f>IF(Table25[[#This Row],[Metric]]="Diluted Shares ","B","$B")</f>
        <v>$B</v>
      </c>
    </row>
    <row r="138" spans="1:5">
      <c r="A138" s="168" t="s">
        <v>2761</v>
      </c>
      <c r="B138" s="91">
        <v>2026</v>
      </c>
      <c r="C138" s="167">
        <v>1.0229025159633589</v>
      </c>
      <c r="D138" s="91" t="s">
        <v>5862</v>
      </c>
      <c r="E138" s="91" t="str">
        <f>IF(Table25[[#This Row],[Metric]]="Diluted Shares ","B","$B")</f>
        <v>$B</v>
      </c>
    </row>
    <row r="139" spans="1:5">
      <c r="A139" s="168" t="s">
        <v>5903</v>
      </c>
      <c r="B139" s="91">
        <v>2026</v>
      </c>
      <c r="C139" s="167">
        <v>4.7005283559282152</v>
      </c>
      <c r="D139" s="91" t="s">
        <v>5862</v>
      </c>
      <c r="E139" s="91" t="str">
        <f>IF(Table25[[#This Row],[Metric]]="Diluted Shares ","B","$B")</f>
        <v>$B</v>
      </c>
    </row>
    <row r="140" spans="1:5">
      <c r="A140" s="168" t="s">
        <v>5904</v>
      </c>
      <c r="B140" s="91">
        <v>2026</v>
      </c>
      <c r="C140" s="167">
        <v>0.99651201145678159</v>
      </c>
      <c r="D140" s="91" t="s">
        <v>5862</v>
      </c>
      <c r="E140" s="91" t="str">
        <f>IF(Table25[[#This Row],[Metric]]="Diluted Shares ","B","$B")</f>
        <v>$B</v>
      </c>
    </row>
    <row r="141" spans="1:5">
      <c r="A141" s="168" t="s">
        <v>2772</v>
      </c>
      <c r="B141" s="91">
        <v>2026</v>
      </c>
      <c r="C141" s="167">
        <v>3.7040163444714338</v>
      </c>
      <c r="D141" s="91" t="s">
        <v>5862</v>
      </c>
      <c r="E141" s="91" t="str">
        <f>IF(Table25[[#This Row],[Metric]]="Diluted Shares ","B","$B")</f>
        <v>$B</v>
      </c>
    </row>
    <row r="142" spans="1:5">
      <c r="A142" s="168" t="s">
        <v>6016</v>
      </c>
      <c r="B142" s="91">
        <v>2026</v>
      </c>
      <c r="C142" s="167">
        <v>0.45155961394472827</v>
      </c>
      <c r="D142" s="91" t="s">
        <v>5862</v>
      </c>
      <c r="E142" s="91" t="str">
        <f>IF(Table25[[#This Row],[Metric]]="Diluted Shares ","B","$B")</f>
        <v>B</v>
      </c>
    </row>
    <row r="143" spans="1:5">
      <c r="A143" s="168" t="s">
        <v>2768</v>
      </c>
      <c r="B143" s="91">
        <v>2026</v>
      </c>
      <c r="C143" s="167">
        <v>8.2027183788956215</v>
      </c>
      <c r="D143" s="91" t="s">
        <v>5862</v>
      </c>
      <c r="E143" s="91" t="str">
        <f>IF(Table25[[#This Row],[Metric]]="Diluted Shares ","B","$B")</f>
        <v>$B</v>
      </c>
    </row>
    <row r="144" spans="1:5">
      <c r="A144" s="169" t="s">
        <v>109</v>
      </c>
      <c r="B144" s="91">
        <v>2026</v>
      </c>
      <c r="C144" s="167">
        <v>8.1590655999988577</v>
      </c>
      <c r="D144" s="91" t="s">
        <v>5862</v>
      </c>
      <c r="E144" s="91" t="str">
        <f>IF(Table25[[#This Row],[Metric]]="Diluted Shares ","B","$B")</f>
        <v>$B</v>
      </c>
    </row>
    <row r="145" spans="1:7">
      <c r="A145" s="168" t="s">
        <v>6010</v>
      </c>
      <c r="B145" s="91">
        <v>2027</v>
      </c>
      <c r="C145" s="167">
        <v>106.88794139870453</v>
      </c>
      <c r="D145" s="91" t="s">
        <v>5862</v>
      </c>
      <c r="E145" s="91" t="str">
        <f>IF(Table25[[#This Row],[Metric]]="Diluted Shares ","B","$B")</f>
        <v>$B</v>
      </c>
    </row>
    <row r="146" spans="1:7">
      <c r="A146" s="168" t="s">
        <v>6011</v>
      </c>
      <c r="B146" s="91">
        <v>2027</v>
      </c>
      <c r="C146" s="167">
        <v>78.583393638749683</v>
      </c>
      <c r="D146" s="91" t="s">
        <v>5862</v>
      </c>
      <c r="E146" s="91" t="str">
        <f>IF(Table25[[#This Row],[Metric]]="Diluted Shares ","B","$B")</f>
        <v>$B</v>
      </c>
    </row>
    <row r="147" spans="1:7">
      <c r="A147" s="168" t="s">
        <v>6012</v>
      </c>
      <c r="B147" s="91">
        <v>2027</v>
      </c>
      <c r="C147" s="167">
        <v>28.304547759954843</v>
      </c>
      <c r="D147" s="91" t="s">
        <v>5862</v>
      </c>
      <c r="E147" s="91" t="str">
        <f>IF(Table25[[#This Row],[Metric]]="Diluted Shares ","B","$B")</f>
        <v>$B</v>
      </c>
    </row>
    <row r="148" spans="1:7">
      <c r="A148" s="168" t="s">
        <v>6013</v>
      </c>
      <c r="B148" s="91">
        <v>2027</v>
      </c>
      <c r="C148" s="167">
        <v>20.134390742708874</v>
      </c>
      <c r="D148" s="91" t="s">
        <v>5862</v>
      </c>
      <c r="E148" s="91" t="str">
        <f>IF(Table25[[#This Row],[Metric]]="Diluted Shares ","B","$B")</f>
        <v>$B</v>
      </c>
    </row>
    <row r="149" spans="1:7">
      <c r="A149" s="168" t="s">
        <v>5909</v>
      </c>
      <c r="B149" s="91">
        <v>2027</v>
      </c>
      <c r="C149" s="167">
        <v>2.332057783623593</v>
      </c>
      <c r="D149" s="91" t="s">
        <v>5862</v>
      </c>
      <c r="E149" s="91" t="str">
        <f>IF(Table25[[#This Row],[Metric]]="Diluted Shares ","B","$B")</f>
        <v>$B</v>
      </c>
    </row>
    <row r="150" spans="1:7">
      <c r="A150" s="168" t="s">
        <v>110</v>
      </c>
      <c r="B150" s="91">
        <v>2027</v>
      </c>
      <c r="C150" s="167">
        <v>5.8380992336223763</v>
      </c>
      <c r="D150" s="91" t="s">
        <v>5862</v>
      </c>
      <c r="E150" s="91" t="str">
        <f>IF(Table25[[#This Row],[Metric]]="Diluted Shares ","B","$B")</f>
        <v>$B</v>
      </c>
    </row>
    <row r="151" spans="1:7">
      <c r="A151" s="168" t="s">
        <v>2761</v>
      </c>
      <c r="B151" s="91">
        <v>2027</v>
      </c>
      <c r="C151" s="167">
        <v>1.0847423372460736</v>
      </c>
      <c r="D151" s="91" t="s">
        <v>5862</v>
      </c>
      <c r="E151" s="91" t="str">
        <f>IF(Table25[[#This Row],[Metric]]="Diluted Shares ","B","$B")</f>
        <v>$B</v>
      </c>
    </row>
    <row r="152" spans="1:7">
      <c r="A152" s="168" t="s">
        <v>5903</v>
      </c>
      <c r="B152" s="91">
        <v>2027</v>
      </c>
      <c r="C152" s="167">
        <v>4.7533568963763031</v>
      </c>
      <c r="D152" s="91" t="s">
        <v>5862</v>
      </c>
      <c r="E152" s="91" t="str">
        <f>IF(Table25[[#This Row],[Metric]]="Diluted Shares ","B","$B")</f>
        <v>$B</v>
      </c>
    </row>
    <row r="153" spans="1:7">
      <c r="A153" s="168" t="s">
        <v>5904</v>
      </c>
      <c r="B153" s="91">
        <v>2027</v>
      </c>
      <c r="C153" s="167">
        <v>1.0077116620317763</v>
      </c>
      <c r="D153" s="91" t="s">
        <v>5862</v>
      </c>
      <c r="E153" s="91" t="str">
        <f>IF(Table25[[#This Row],[Metric]]="Diluted Shares ","B","$B")</f>
        <v>$B</v>
      </c>
    </row>
    <row r="154" spans="1:7">
      <c r="A154" s="168" t="s">
        <v>2772</v>
      </c>
      <c r="B154" s="91">
        <v>2027</v>
      </c>
      <c r="C154" s="167">
        <v>3.7456452343445266</v>
      </c>
      <c r="D154" s="91" t="s">
        <v>5862</v>
      </c>
      <c r="E154" s="91" t="str">
        <f>IF(Table25[[#This Row],[Metric]]="Diluted Shares ","B","$B")</f>
        <v>$B</v>
      </c>
    </row>
    <row r="155" spans="1:7">
      <c r="A155" s="168" t="s">
        <v>6016</v>
      </c>
      <c r="B155" s="91">
        <v>2027</v>
      </c>
      <c r="C155" s="167">
        <v>0.44154630780838466</v>
      </c>
      <c r="D155" s="91" t="s">
        <v>5862</v>
      </c>
      <c r="E155" s="91" t="str">
        <f>IF(Table25[[#This Row],[Metric]]="Diluted Shares ","B","$B")</f>
        <v>B</v>
      </c>
      <c r="G155" t="str">
        <f>IF(Table25[[#This Row],[Metric]]="Diluted Shares","B","$B")</f>
        <v>$B</v>
      </c>
    </row>
    <row r="156" spans="1:7">
      <c r="A156" s="168" t="s">
        <v>2768</v>
      </c>
      <c r="B156" s="91">
        <v>2027</v>
      </c>
      <c r="C156" s="167">
        <v>8.4830179034585047</v>
      </c>
      <c r="D156" s="91" t="s">
        <v>5862</v>
      </c>
      <c r="E156" s="91" t="str">
        <f>IF(Table25[[#This Row],[Metric]]="Diluted Shares ","B","$B")</f>
        <v>$B</v>
      </c>
      <c r="G156" t="str">
        <f>IF(Table25[[#This Row],[Metric]]="Diluted Shares","B","$B")</f>
        <v>$B</v>
      </c>
    </row>
    <row r="157" spans="1:7">
      <c r="A157" s="169" t="s">
        <v>109</v>
      </c>
      <c r="B157" s="91">
        <v>2027</v>
      </c>
      <c r="C157" s="167">
        <v>8.1701570172459697</v>
      </c>
      <c r="D157" s="91" t="s">
        <v>5862</v>
      </c>
      <c r="E157" s="91" t="str">
        <f>IF(Table25[[#This Row],[Metric]]="Diluted Shares ","B","$B")</f>
        <v>$B</v>
      </c>
      <c r="G157" t="str">
        <f>IF(Table25[[#This Row],[Metric]]="Diluted Shares","B","$B")</f>
        <v>$B</v>
      </c>
    </row>
    <row r="158" spans="1:7">
      <c r="A158" s="168" t="s">
        <v>6010</v>
      </c>
      <c r="B158" s="91">
        <v>2028</v>
      </c>
      <c r="C158" s="167">
        <v>107.00117826727704</v>
      </c>
      <c r="D158" s="91" t="s">
        <v>5862</v>
      </c>
      <c r="E158" s="91" t="str">
        <f>IF(Table25[[#This Row],[Metric]]="Diluted Shares ","B","$B")</f>
        <v>$B</v>
      </c>
      <c r="G158" t="str">
        <f>IF(Table25[[#This Row],[Metric]]="Diluted Shares","B","$B")</f>
        <v>$B</v>
      </c>
    </row>
    <row r="159" spans="1:7">
      <c r="A159" s="168" t="s">
        <v>6011</v>
      </c>
      <c r="B159" s="91">
        <v>2028</v>
      </c>
      <c r="C159" s="167">
        <v>78.773645905035025</v>
      </c>
      <c r="D159" s="91" t="s">
        <v>5862</v>
      </c>
      <c r="E159" s="91" t="str">
        <f>IF(Table25[[#This Row],[Metric]]="Diluted Shares ","B","$B")</f>
        <v>$B</v>
      </c>
      <c r="G159" t="str">
        <f>IF(Table25[[#This Row],[Metric]]="Diluted Shares","B","$B")</f>
        <v>$B</v>
      </c>
    </row>
    <row r="160" spans="1:7">
      <c r="A160" s="168" t="s">
        <v>6012</v>
      </c>
      <c r="B160" s="91">
        <v>2028</v>
      </c>
      <c r="C160" s="167">
        <v>28.227532362242016</v>
      </c>
      <c r="D160" s="91" t="s">
        <v>5862</v>
      </c>
      <c r="E160" s="91" t="str">
        <f>IF(Table25[[#This Row],[Metric]]="Diluted Shares ","B","$B")</f>
        <v>$B</v>
      </c>
      <c r="G160" t="str">
        <f>IF(Table25[[#This Row],[Metric]]="Diluted Shares","B","$B")</f>
        <v>$B</v>
      </c>
    </row>
    <row r="161" spans="1:9">
      <c r="A161" s="168" t="s">
        <v>6013</v>
      </c>
      <c r="B161" s="91">
        <v>2028</v>
      </c>
      <c r="C161" s="167">
        <v>20.048719897203974</v>
      </c>
      <c r="D161" s="91" t="s">
        <v>5862</v>
      </c>
      <c r="E161" s="91" t="str">
        <f>IF(Table25[[#This Row],[Metric]]="Diluted Shares ","B","$B")</f>
        <v>$B</v>
      </c>
      <c r="G161" t="str">
        <f>IF(Table25[[#This Row],[Metric]]="Diluted Shares","B","$B")</f>
        <v>$B</v>
      </c>
    </row>
    <row r="162" spans="1:9">
      <c r="A162" s="168" t="s">
        <v>5909</v>
      </c>
      <c r="B162" s="91">
        <v>2028</v>
      </c>
      <c r="C162" s="167">
        <v>2.2275271826477492</v>
      </c>
      <c r="D162" s="91" t="s">
        <v>5862</v>
      </c>
      <c r="E162" s="91" t="str">
        <f>IF(Table25[[#This Row],[Metric]]="Diluted Shares ","B","$B")</f>
        <v>$B</v>
      </c>
      <c r="G162" t="str">
        <f>IF(Table25[[#This Row],[Metric]]="Diluted Shares","B","$B")</f>
        <v>$B</v>
      </c>
    </row>
    <row r="163" spans="1:9">
      <c r="A163" s="168" t="s">
        <v>110</v>
      </c>
      <c r="B163" s="91">
        <v>2028</v>
      </c>
      <c r="C163" s="167">
        <v>5.9512852823902929</v>
      </c>
      <c r="D163" s="91" t="s">
        <v>5862</v>
      </c>
      <c r="E163" s="91" t="str">
        <f>IF(Table25[[#This Row],[Metric]]="Diluted Shares ","B","$B")</f>
        <v>$B</v>
      </c>
      <c r="G163" t="str">
        <f>IF(Table25[[#This Row],[Metric]]="Diluted Shares","B","$B")</f>
        <v>$B</v>
      </c>
    </row>
    <row r="164" spans="1:9">
      <c r="A164" s="168" t="s">
        <v>2761</v>
      </c>
      <c r="B164" s="91">
        <v>2028</v>
      </c>
      <c r="C164" s="167">
        <v>1.1465821585287885</v>
      </c>
      <c r="D164" s="91" t="s">
        <v>5862</v>
      </c>
      <c r="E164" s="91" t="str">
        <f>IF(Table25[[#This Row],[Metric]]="Diluted Shares ","B","$B")</f>
        <v>$B</v>
      </c>
      <c r="G164" t="str">
        <f>IF(Table25[[#This Row],[Metric]]="Diluted Shares","B","$B")</f>
        <v>$B</v>
      </c>
    </row>
    <row r="165" spans="1:9">
      <c r="A165" s="168" t="s">
        <v>5903</v>
      </c>
      <c r="B165" s="91">
        <v>2028</v>
      </c>
      <c r="C165" s="167">
        <v>4.8047031238615041</v>
      </c>
      <c r="D165" s="91" t="s">
        <v>5862</v>
      </c>
      <c r="E165" s="91" t="str">
        <f>IF(Table25[[#This Row],[Metric]]="Diluted Shares ","B","$B")</f>
        <v>$B</v>
      </c>
      <c r="G165" t="str">
        <f>IF(Table25[[#This Row],[Metric]]="Diluted Shares","B","$B")</f>
        <v>$B</v>
      </c>
    </row>
    <row r="166" spans="1:9">
      <c r="A166" s="168" t="s">
        <v>5904</v>
      </c>
      <c r="B166" s="91">
        <v>2028</v>
      </c>
      <c r="C166" s="167">
        <v>1.0185970622586389</v>
      </c>
      <c r="D166" s="91" t="s">
        <v>5862</v>
      </c>
      <c r="E166" s="91" t="str">
        <f>IF(Table25[[#This Row],[Metric]]="Diluted Shares ","B","$B")</f>
        <v>$B</v>
      </c>
      <c r="G166" t="str">
        <f>IF(Table25[[#This Row],[Metric]]="Diluted Shares","B","$B")</f>
        <v>$B</v>
      </c>
    </row>
    <row r="167" spans="1:9">
      <c r="A167" s="168" t="s">
        <v>2772</v>
      </c>
      <c r="B167" s="91">
        <v>2028</v>
      </c>
      <c r="C167" s="167">
        <v>3.7861060616028652</v>
      </c>
      <c r="D167" s="91" t="s">
        <v>5862</v>
      </c>
      <c r="E167" s="91" t="str">
        <f>IF(Table25[[#This Row],[Metric]]="Diluted Shares ","B","$B")</f>
        <v>$B</v>
      </c>
      <c r="G167" t="str">
        <f>IF(Table25[[#This Row],[Metric]]="Diluted Shares","B","$B")</f>
        <v>$B</v>
      </c>
    </row>
    <row r="168" spans="1:9">
      <c r="A168" s="168" t="s">
        <v>6016</v>
      </c>
      <c r="B168" s="91">
        <v>2028</v>
      </c>
      <c r="C168" s="167">
        <v>0.43175504610799986</v>
      </c>
      <c r="D168" s="91" t="s">
        <v>5862</v>
      </c>
      <c r="E168" s="91" t="str">
        <f>IF(Table25[[#This Row],[Metric]]="Diluted Shares ","B","$B")</f>
        <v>B</v>
      </c>
      <c r="G168" t="str">
        <f>IF(Table25[[#This Row],[Metric]]="Diluted Shares ","B","$B")</f>
        <v>B</v>
      </c>
      <c r="H168">
        <f>LEN(Table25[[#This Row],[Metric]])</f>
        <v>15</v>
      </c>
      <c r="I168">
        <f>LEN("Diluted Shares")</f>
        <v>14</v>
      </c>
    </row>
    <row r="169" spans="1:9">
      <c r="A169" s="168" t="s">
        <v>2768</v>
      </c>
      <c r="B169" s="91">
        <v>2028</v>
      </c>
      <c r="C169" s="167">
        <v>8.769106686145836</v>
      </c>
      <c r="D169" s="91" t="s">
        <v>5862</v>
      </c>
      <c r="E169" s="91" t="str">
        <f>IF(Table25[[#This Row],[Metric]]="Diluted Shares ","B","$B")</f>
        <v>$B</v>
      </c>
    </row>
    <row r="170" spans="1:9">
      <c r="A170" s="169" t="s">
        <v>109</v>
      </c>
      <c r="B170" s="91">
        <v>2028</v>
      </c>
      <c r="C170" s="167">
        <v>8.1788124650380425</v>
      </c>
      <c r="D170" s="91" t="s">
        <v>5862</v>
      </c>
      <c r="E170" s="91" t="str">
        <f>IF(Table25[[#This Row],[Metric]]="Diluted Shares ","B","$B")</f>
        <v>$B</v>
      </c>
    </row>
    <row r="171" spans="1:9">
      <c r="A171" s="168" t="s">
        <v>6010</v>
      </c>
      <c r="B171" s="91">
        <v>2029</v>
      </c>
      <c r="C171" s="167">
        <v>107.08243474527853</v>
      </c>
      <c r="D171" s="91" t="s">
        <v>5862</v>
      </c>
      <c r="E171" s="91" t="str">
        <f>IF(Table25[[#This Row],[Metric]]="Diluted Shares ","B","$B")</f>
        <v>$B</v>
      </c>
    </row>
    <row r="172" spans="1:9">
      <c r="A172" s="168" t="s">
        <v>6011</v>
      </c>
      <c r="B172" s="91">
        <v>2029</v>
      </c>
      <c r="C172" s="167">
        <v>78.94054888689233</v>
      </c>
      <c r="D172" s="91" t="s">
        <v>5862</v>
      </c>
      <c r="E172" s="91" t="str">
        <f>IF(Table25[[#This Row],[Metric]]="Diluted Shares ","B","$B")</f>
        <v>$B</v>
      </c>
    </row>
    <row r="173" spans="1:9">
      <c r="A173" s="168" t="s">
        <v>6012</v>
      </c>
      <c r="B173" s="91">
        <v>2029</v>
      </c>
      <c r="C173" s="167">
        <v>28.141885858386203</v>
      </c>
      <c r="D173" s="91" t="s">
        <v>5862</v>
      </c>
      <c r="E173" s="91" t="str">
        <f>IF(Table25[[#This Row],[Metric]]="Diluted Shares ","B","$B")</f>
        <v>$B</v>
      </c>
    </row>
    <row r="174" spans="1:9">
      <c r="A174" s="168" t="s">
        <v>6013</v>
      </c>
      <c r="B174" s="91">
        <v>2029</v>
      </c>
      <c r="C174" s="167">
        <v>19.956862419731742</v>
      </c>
      <c r="D174" s="91" t="s">
        <v>5862</v>
      </c>
      <c r="E174" s="91" t="str">
        <f>IF(Table25[[#This Row],[Metric]]="Diluted Shares ","B","$B")</f>
        <v>$B</v>
      </c>
    </row>
    <row r="175" spans="1:9">
      <c r="A175" s="168" t="s">
        <v>5909</v>
      </c>
      <c r="B175" s="91">
        <v>2029</v>
      </c>
      <c r="C175" s="167">
        <v>2.1221363275322052</v>
      </c>
      <c r="D175" s="91" t="s">
        <v>5862</v>
      </c>
      <c r="E175" s="91" t="str">
        <f>IF(Table25[[#This Row],[Metric]]="Diluted Shares ","B","$B")</f>
        <v>$B</v>
      </c>
    </row>
    <row r="176" spans="1:9">
      <c r="A176" s="168" t="s">
        <v>110</v>
      </c>
      <c r="B176" s="91">
        <v>2029</v>
      </c>
      <c r="C176" s="167">
        <v>6.0628871111222562</v>
      </c>
      <c r="D176" s="91" t="s">
        <v>5862</v>
      </c>
      <c r="E176" s="91" t="str">
        <f>IF(Table25[[#This Row],[Metric]]="Diluted Shares ","B","$B")</f>
        <v>$B</v>
      </c>
    </row>
    <row r="177" spans="1:5">
      <c r="A177" s="168" t="s">
        <v>2761</v>
      </c>
      <c r="B177" s="91">
        <v>2029</v>
      </c>
      <c r="C177" s="167">
        <v>1.2084219798115032</v>
      </c>
      <c r="D177" s="91" t="s">
        <v>5862</v>
      </c>
      <c r="E177" s="91" t="str">
        <f>IF(Table25[[#This Row],[Metric]]="Diluted Shares ","B","$B")</f>
        <v>$B</v>
      </c>
    </row>
    <row r="178" spans="1:5">
      <c r="A178" s="168" t="s">
        <v>5903</v>
      </c>
      <c r="B178" s="91">
        <v>2029</v>
      </c>
      <c r="C178" s="167">
        <v>4.8544651313107527</v>
      </c>
      <c r="D178" s="91" t="s">
        <v>5862</v>
      </c>
      <c r="E178" s="91" t="str">
        <f>IF(Table25[[#This Row],[Metric]]="Diluted Shares ","B","$B")</f>
        <v>$B</v>
      </c>
    </row>
    <row r="179" spans="1:5">
      <c r="A179" s="168" t="s">
        <v>5904</v>
      </c>
      <c r="B179" s="91">
        <v>2029</v>
      </c>
      <c r="C179" s="167">
        <v>1.0291466078378795</v>
      </c>
      <c r="D179" s="91" t="s">
        <v>5862</v>
      </c>
      <c r="E179" s="91" t="str">
        <f>IF(Table25[[#This Row],[Metric]]="Diluted Shares ","B","$B")</f>
        <v>$B</v>
      </c>
    </row>
    <row r="180" spans="1:5">
      <c r="A180" s="168" t="s">
        <v>2772</v>
      </c>
      <c r="B180" s="91">
        <v>2029</v>
      </c>
      <c r="C180" s="167">
        <v>3.8253185234728733</v>
      </c>
      <c r="D180" s="91" t="s">
        <v>5862</v>
      </c>
      <c r="E180" s="91" t="str">
        <f>IF(Table25[[#This Row],[Metric]]="Diluted Shares ","B","$B")</f>
        <v>$B</v>
      </c>
    </row>
    <row r="181" spans="1:5">
      <c r="A181" s="168" t="s">
        <v>6016</v>
      </c>
      <c r="B181" s="91">
        <v>2029</v>
      </c>
      <c r="C181" s="167">
        <v>0.4221809050221238</v>
      </c>
      <c r="D181" s="91" t="s">
        <v>5862</v>
      </c>
      <c r="E181" s="91" t="str">
        <f>IF(Table25[[#This Row],[Metric]]="Diluted Shares ","B","$B")</f>
        <v>B</v>
      </c>
    </row>
    <row r="182" spans="1:5">
      <c r="A182" s="168" t="s">
        <v>2768</v>
      </c>
      <c r="B182" s="91">
        <v>2029</v>
      </c>
      <c r="C182" s="167">
        <v>9.0608515874786253</v>
      </c>
      <c r="D182" s="91" t="s">
        <v>5862</v>
      </c>
      <c r="E182" s="91" t="str">
        <f>IF(Table25[[#This Row],[Metric]]="Diluted Shares ","B","$B")</f>
        <v>$B</v>
      </c>
    </row>
    <row r="183" spans="1:5">
      <c r="A183" s="169" t="s">
        <v>109</v>
      </c>
      <c r="B183" s="91">
        <v>2029</v>
      </c>
      <c r="C183" s="167">
        <v>8.1850234386544614</v>
      </c>
      <c r="D183" s="91" t="s">
        <v>5862</v>
      </c>
      <c r="E183" s="91" t="str">
        <f>IF(Table25[[#This Row],[Metric]]="Diluted Shares ","B","$B")</f>
        <v>$B</v>
      </c>
    </row>
    <row r="184" spans="1:5">
      <c r="A184" s="168" t="s">
        <v>6010</v>
      </c>
      <c r="B184" s="91">
        <v>2030</v>
      </c>
      <c r="C184" s="167">
        <v>107.13162819886122</v>
      </c>
      <c r="D184" s="91" t="s">
        <v>5862</v>
      </c>
      <c r="E184" s="91" t="str">
        <f>IF(Table25[[#This Row],[Metric]]="Diluted Shares ","B","$B")</f>
        <v>$B</v>
      </c>
    </row>
    <row r="185" spans="1:5">
      <c r="A185" s="168" t="s">
        <v>6011</v>
      </c>
      <c r="B185" s="91">
        <v>2030</v>
      </c>
      <c r="C185" s="167">
        <v>79.083945643323432</v>
      </c>
      <c r="D185" s="91" t="s">
        <v>5862</v>
      </c>
      <c r="E185" s="91" t="str">
        <f>IF(Table25[[#This Row],[Metric]]="Diluted Shares ","B","$B")</f>
        <v>$B</v>
      </c>
    </row>
    <row r="186" spans="1:5">
      <c r="A186" s="168" t="s">
        <v>6012</v>
      </c>
      <c r="B186" s="91">
        <v>2030</v>
      </c>
      <c r="C186" s="167">
        <v>28.047682555537779</v>
      </c>
      <c r="D186" s="91" t="s">
        <v>5862</v>
      </c>
      <c r="E186" s="91" t="str">
        <f>IF(Table25[[#This Row],[Metric]]="Diluted Shares ","B","$B")</f>
        <v>$B</v>
      </c>
    </row>
    <row r="187" spans="1:5">
      <c r="A187" s="168" t="s">
        <v>6013</v>
      </c>
      <c r="B187" s="91">
        <v>2030</v>
      </c>
      <c r="C187" s="167">
        <v>19.858898933697716</v>
      </c>
      <c r="D187" s="91" t="s">
        <v>5862</v>
      </c>
      <c r="E187" s="91" t="str">
        <f>IF(Table25[[#This Row],[Metric]]="Diluted Shares ","B","$B")</f>
        <v>$B</v>
      </c>
    </row>
    <row r="188" spans="1:5">
      <c r="A188" s="168" t="s">
        <v>5909</v>
      </c>
      <c r="B188" s="91">
        <v>2030</v>
      </c>
      <c r="C188" s="167">
        <v>2.0159796044629568</v>
      </c>
      <c r="D188" s="91" t="s">
        <v>5862</v>
      </c>
      <c r="E188" s="91" t="str">
        <f>IF(Table25[[#This Row],[Metric]]="Diluted Shares ","B","$B")</f>
        <v>$B</v>
      </c>
    </row>
    <row r="189" spans="1:5">
      <c r="A189" s="168" t="s">
        <v>110</v>
      </c>
      <c r="B189" s="91">
        <v>2030</v>
      </c>
      <c r="C189" s="167">
        <v>6.1728040173771062</v>
      </c>
      <c r="D189" s="91" t="s">
        <v>5862</v>
      </c>
      <c r="E189" s="91" t="str">
        <f>IF(Table25[[#This Row],[Metric]]="Diluted Shares ","B","$B")</f>
        <v>$B</v>
      </c>
    </row>
    <row r="190" spans="1:5">
      <c r="A190" s="168" t="s">
        <v>2761</v>
      </c>
      <c r="B190" s="91">
        <v>2030</v>
      </c>
      <c r="C190" s="167">
        <v>1.2702618010942182</v>
      </c>
      <c r="D190" s="91" t="s">
        <v>5862</v>
      </c>
      <c r="E190" s="91" t="str">
        <f>IF(Table25[[#This Row],[Metric]]="Diluted Shares ","B","$B")</f>
        <v>$B</v>
      </c>
    </row>
    <row r="191" spans="1:5">
      <c r="A191" s="168" t="s">
        <v>5903</v>
      </c>
      <c r="B191" s="91">
        <v>2030</v>
      </c>
      <c r="C191" s="167">
        <v>4.902542216282888</v>
      </c>
      <c r="D191" s="91" t="s">
        <v>5862</v>
      </c>
      <c r="E191" s="91" t="str">
        <f>IF(Table25[[#This Row],[Metric]]="Diluted Shares ","B","$B")</f>
        <v>$B</v>
      </c>
    </row>
    <row r="192" spans="1:5">
      <c r="A192" s="168" t="s">
        <v>5904</v>
      </c>
      <c r="B192" s="91">
        <v>2030</v>
      </c>
      <c r="C192" s="167">
        <v>1.0393389498519723</v>
      </c>
      <c r="D192" s="91" t="s">
        <v>5862</v>
      </c>
      <c r="E192" s="91" t="str">
        <f>IF(Table25[[#This Row],[Metric]]="Diluted Shares ","B","$B")</f>
        <v>$B</v>
      </c>
    </row>
    <row r="193" spans="1:6">
      <c r="A193" s="168" t="s">
        <v>2772</v>
      </c>
      <c r="B193" s="91">
        <v>2030</v>
      </c>
      <c r="C193" s="167">
        <v>3.8632032664309159</v>
      </c>
      <c r="D193" s="91" t="s">
        <v>5862</v>
      </c>
      <c r="E193" s="91" t="str">
        <f>IF(Table25[[#This Row],[Metric]]="Diluted Shares ","B","$B")</f>
        <v>$B</v>
      </c>
    </row>
    <row r="194" spans="1:6">
      <c r="A194" s="168" t="s">
        <v>6016</v>
      </c>
      <c r="B194" s="91">
        <v>2030</v>
      </c>
      <c r="C194" s="167">
        <v>0.41281906991473843</v>
      </c>
      <c r="D194" s="91" t="s">
        <v>5862</v>
      </c>
      <c r="E194" s="91" t="str">
        <f>IF(Table25[[#This Row],[Metric]]="Diluted Shares ","B","$B")</f>
        <v>B</v>
      </c>
    </row>
    <row r="195" spans="1:6">
      <c r="A195" s="168" t="s">
        <v>2768</v>
      </c>
      <c r="B195" s="91">
        <v>2030</v>
      </c>
      <c r="C195" s="167">
        <v>9.358102733066092</v>
      </c>
      <c r="D195" s="91" t="s">
        <v>5862</v>
      </c>
      <c r="E195" s="91" t="str">
        <f>IF(Table25[[#This Row],[Metric]]="Diluted Shares ","B","$B")</f>
        <v>$B</v>
      </c>
    </row>
    <row r="196" spans="1:6">
      <c r="A196" s="169" t="s">
        <v>109</v>
      </c>
      <c r="B196" s="91">
        <v>2030</v>
      </c>
      <c r="C196" s="167">
        <v>8.1887836218400629</v>
      </c>
      <c r="D196" s="91" t="s">
        <v>5862</v>
      </c>
      <c r="E196" s="91" t="str">
        <f>IF(Table25[[#This Row],[Metric]]="Diluted Shares ","B","$B")</f>
        <v>$B</v>
      </c>
    </row>
    <row r="197" spans="1:6">
      <c r="A197" s="170" t="s">
        <v>5934</v>
      </c>
      <c r="B197" s="91">
        <v>2026</v>
      </c>
      <c r="C197" s="167">
        <v>6.3387083382266356</v>
      </c>
      <c r="D197" s="91" t="s">
        <v>5859</v>
      </c>
      <c r="E197" s="91" t="str" cm="1">
        <f t="array" ref="E1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97">
        <f>INDEX(
       Projected_Balance_Sheet!$B$3:$F$22,
        MATCH(Table25[[#This Row],[Metric]], Projected_Balance_Sheet!$A$3:$A$22, 0),
        MATCH(Table25[[#This Row],[Year]], Projected_Balance_Sheet!$B$2:$F$2, 0)
    )</f>
        <v>6.3387083382266356</v>
      </c>
    </row>
    <row r="198" spans="1:6">
      <c r="A198" s="171" t="s">
        <v>12</v>
      </c>
      <c r="B198" s="91">
        <v>2026</v>
      </c>
      <c r="C198" s="167">
        <v>0.96764547363917497</v>
      </c>
      <c r="D198" s="91" t="s">
        <v>5859</v>
      </c>
      <c r="E198" s="91" t="str" cm="1">
        <f t="array" ref="E1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98">
        <f>INDEX(
       Projected_Balance_Sheet!$B$3:$F$22,
        MATCH(Table25[[#This Row],[Metric]], Projected_Balance_Sheet!$A$3:$A$22, 0),
        MATCH(Table25[[#This Row],[Year]], Projected_Balance_Sheet!$B$2:$F$2, 0)
    )</f>
        <v>0.96764547363917497</v>
      </c>
    </row>
    <row r="199" spans="1:6">
      <c r="A199" s="171" t="s">
        <v>13</v>
      </c>
      <c r="B199" s="91">
        <v>2026</v>
      </c>
      <c r="C199" s="167">
        <v>12.958867797074923</v>
      </c>
      <c r="D199" s="91" t="s">
        <v>5859</v>
      </c>
      <c r="E199" s="91" t="str" cm="1">
        <f t="array" ref="E1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99">
        <f>INDEX(
       Projected_Balance_Sheet!$B$3:$F$22,
        MATCH(Table25[[#This Row],[Metric]], Projected_Balance_Sheet!$A$3:$A$22, 0),
        MATCH(Table25[[#This Row],[Year]], Projected_Balance_Sheet!$B$2:$F$2, 0)
    )</f>
        <v>12.958867797074923</v>
      </c>
    </row>
    <row r="200" spans="1:6">
      <c r="A200" s="170" t="s">
        <v>15</v>
      </c>
      <c r="B200" s="91">
        <v>2026</v>
      </c>
      <c r="C200" s="167">
        <v>0.21370713866575106</v>
      </c>
      <c r="D200" s="91" t="s">
        <v>5859</v>
      </c>
      <c r="E200" s="91" t="str" cm="1">
        <f t="array" ref="E2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0">
        <f>INDEX(
       Projected_Balance_Sheet!$B$3:$F$22,
        MATCH(Table25[[#This Row],[Metric]], Projected_Balance_Sheet!$A$3:$A$22, 0),
        MATCH(Table25[[#This Row],[Year]], Projected_Balance_Sheet!$B$2:$F$2, 0)
    )</f>
        <v>0.21370713866575106</v>
      </c>
    </row>
    <row r="201" spans="1:6">
      <c r="A201" s="170" t="s">
        <v>5935</v>
      </c>
      <c r="B201" s="91">
        <v>2026</v>
      </c>
      <c r="C201" s="167">
        <v>38.17966520975979</v>
      </c>
      <c r="D201" s="91" t="s">
        <v>5859</v>
      </c>
      <c r="E201" s="91" t="str" cm="1">
        <f t="array" ref="E2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1">
        <f>INDEX(
       Projected_Balance_Sheet!$B$3:$F$22,
        MATCH(Table25[[#This Row],[Metric]], Projected_Balance_Sheet!$A$3:$A$22, 0),
        MATCH(Table25[[#This Row],[Year]], Projected_Balance_Sheet!$B$2:$F$2, 0)
    )</f>
        <v>38.17966520975979</v>
      </c>
    </row>
    <row r="202" spans="1:6">
      <c r="A202" s="171" t="s">
        <v>5939</v>
      </c>
      <c r="B202" s="91">
        <v>2026</v>
      </c>
      <c r="C202" s="167">
        <v>0.63784411765461857</v>
      </c>
      <c r="D202" s="91" t="s">
        <v>5859</v>
      </c>
      <c r="E202" s="91" t="str" cm="1">
        <f t="array" ref="E2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2">
        <f>INDEX(
       Projected_Balance_Sheet!$B$3:$F$22,
        MATCH(Table25[[#This Row],[Metric]], Projected_Balance_Sheet!$A$3:$A$22, 0),
        MATCH(Table25[[#This Row],[Year]], Projected_Balance_Sheet!$B$2:$F$2, 0)
    )</f>
        <v>0.63784411765461857</v>
      </c>
    </row>
    <row r="203" spans="1:6">
      <c r="A203" s="171" t="s">
        <v>6009</v>
      </c>
      <c r="B203" s="91">
        <v>2026</v>
      </c>
      <c r="C203" s="167">
        <v>7.1054273576010019E-15</v>
      </c>
      <c r="D203" s="91" t="s">
        <v>5859</v>
      </c>
      <c r="E203" s="91" t="str" cm="1">
        <f t="array" ref="E2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3">
        <f>INDEX(
       Projected_Balance_Sheet!$B$3:$F$22,
        MATCH(Table25[[#This Row],[Metric]], Projected_Balance_Sheet!$A$3:$A$22, 0),
        MATCH(Table25[[#This Row],[Year]], Projected_Balance_Sheet!$B$2:$F$2, 0)
    )</f>
        <v>7.1054273576010019E-15</v>
      </c>
    </row>
    <row r="204" spans="1:6">
      <c r="A204" s="170" t="s">
        <v>22</v>
      </c>
      <c r="B204" s="91">
        <v>2026</v>
      </c>
      <c r="C204" s="167">
        <v>13.495529330827397</v>
      </c>
      <c r="D204" s="91" t="s">
        <v>5859</v>
      </c>
      <c r="E204" s="91" t="str" cm="1">
        <f t="array" ref="E2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4">
        <f>INDEX(
       Projected_Balance_Sheet!$B$3:$F$22,
        MATCH(Table25[[#This Row],[Metric]], Projected_Balance_Sheet!$A$3:$A$22, 0),
        MATCH(Table25[[#This Row],[Year]], Projected_Balance_Sheet!$B$2:$F$2, 0)
    )</f>
        <v>13.495529330827397</v>
      </c>
    </row>
    <row r="205" spans="1:6">
      <c r="A205" s="170" t="s">
        <v>5946</v>
      </c>
      <c r="B205" s="91">
        <v>2026</v>
      </c>
      <c r="C205" s="167">
        <v>1.6165648765833973</v>
      </c>
      <c r="D205" s="91" t="s">
        <v>5859</v>
      </c>
      <c r="E205" s="91" t="str" cm="1">
        <f t="array" ref="E2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5">
        <f>INDEX(
       Projected_Balance_Sheet!$B$3:$F$22,
        MATCH(Table25[[#This Row],[Metric]], Projected_Balance_Sheet!$A$3:$A$22, 0),
        MATCH(Table25[[#This Row],[Year]], Projected_Balance_Sheet!$B$2:$F$2, 0)
    )</f>
        <v>1.6165648765833973</v>
      </c>
    </row>
    <row r="206" spans="1:6">
      <c r="A206" s="170" t="s">
        <v>5940</v>
      </c>
      <c r="B206" s="91">
        <v>2026</v>
      </c>
      <c r="C206" s="167">
        <v>0.48300000000000004</v>
      </c>
      <c r="D206" s="91" t="s">
        <v>5859</v>
      </c>
      <c r="E206" s="91" t="str" cm="1">
        <f t="array" ref="E2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6">
        <f>INDEX(
       Projected_Balance_Sheet!$B$3:$F$22,
        MATCH(Table25[[#This Row],[Metric]], Projected_Balance_Sheet!$A$3:$A$22, 0),
        MATCH(Table25[[#This Row],[Year]], Projected_Balance_Sheet!$B$2:$F$2, 0)
    )</f>
        <v>0.48300000000000004</v>
      </c>
    </row>
    <row r="207" spans="1:6">
      <c r="A207" s="170" t="s">
        <v>26</v>
      </c>
      <c r="B207" s="91">
        <v>2026</v>
      </c>
      <c r="C207" s="167">
        <v>20.030999999999999</v>
      </c>
      <c r="D207" s="91" t="s">
        <v>5859</v>
      </c>
      <c r="E207" s="91" t="str" cm="1">
        <f t="array" ref="E2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7">
        <f>INDEX(
       Projected_Balance_Sheet!$B$3:$F$22,
        MATCH(Table25[[#This Row],[Metric]], Projected_Balance_Sheet!$A$3:$A$22, 0),
        MATCH(Table25[[#This Row],[Year]], Projected_Balance_Sheet!$B$2:$F$2, 0)
    )</f>
        <v>20.030999999999999</v>
      </c>
    </row>
    <row r="208" spans="1:6">
      <c r="A208" s="171" t="s">
        <v>2669</v>
      </c>
      <c r="B208" s="91">
        <v>2026</v>
      </c>
      <c r="C208" s="167">
        <v>2.4791999999999963E-2</v>
      </c>
      <c r="D208" s="91" t="s">
        <v>5859</v>
      </c>
      <c r="E208" s="91" t="str" cm="1">
        <f t="array" ref="E2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8">
        <f>INDEX(
       Projected_Balance_Sheet!$B$3:$F$22,
        MATCH(Table25[[#This Row],[Metric]], Projected_Balance_Sheet!$A$3:$A$22, 0),
        MATCH(Table25[[#This Row],[Year]], Projected_Balance_Sheet!$B$2:$F$2, 0)
    )</f>
        <v>2.4791999999999963E-2</v>
      </c>
    </row>
    <row r="209" spans="1:6">
      <c r="A209" s="171" t="s">
        <v>28</v>
      </c>
      <c r="B209" s="91">
        <v>2026</v>
      </c>
      <c r="C209" s="167">
        <v>2.3465954337324573</v>
      </c>
      <c r="D209" s="91" t="s">
        <v>5859</v>
      </c>
      <c r="E209" s="91" t="str" cm="1">
        <f t="array" ref="E2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09">
        <f>INDEX(
       Projected_Balance_Sheet!$B$3:$F$22,
        MATCH(Table25[[#This Row],[Metric]], Projected_Balance_Sheet!$A$3:$A$22, 0),
        MATCH(Table25[[#This Row],[Year]], Projected_Balance_Sheet!$B$2:$F$2, 0)
    )</f>
        <v>2.3465954337324573</v>
      </c>
    </row>
    <row r="210" spans="1:6">
      <c r="A210" s="170" t="s">
        <v>6006</v>
      </c>
      <c r="B210" s="91">
        <v>2026</v>
      </c>
      <c r="C210" s="167">
        <v>1.2844419089972998</v>
      </c>
      <c r="D210" s="91" t="s">
        <v>5859</v>
      </c>
      <c r="E210" s="91" t="str" cm="1">
        <f t="array" ref="E2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0">
        <f>INDEX(
       Projected_Balance_Sheet!$B$3:$F$22,
        MATCH(Table25[[#This Row],[Metric]], Projected_Balance_Sheet!$A$3:$A$22, 0),
        MATCH(Table25[[#This Row],[Year]], Projected_Balance_Sheet!$B$2:$F$2, 0)
    )</f>
        <v>1.2844419089972998</v>
      </c>
    </row>
    <row r="211" spans="1:6">
      <c r="A211" s="170" t="s">
        <v>6004</v>
      </c>
      <c r="B211" s="91">
        <v>2026</v>
      </c>
      <c r="C211" s="167">
        <v>0.14075000000000001</v>
      </c>
      <c r="D211" s="91" t="s">
        <v>5859</v>
      </c>
      <c r="E211" s="91" t="str" cm="1">
        <f t="array" ref="E2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1">
        <f>INDEX(
       Projected_Balance_Sheet!$B$3:$F$22,
        MATCH(Table25[[#This Row],[Metric]], Projected_Balance_Sheet!$A$3:$A$22, 0),
        MATCH(Table25[[#This Row],[Year]], Projected_Balance_Sheet!$B$2:$F$2, 0)
    )</f>
        <v>0.14075000000000001</v>
      </c>
    </row>
    <row r="212" spans="1:6">
      <c r="A212" s="170" t="s">
        <v>6082</v>
      </c>
      <c r="B212" s="91">
        <v>2026</v>
      </c>
      <c r="C212" s="167">
        <v>2.5369082088703081</v>
      </c>
      <c r="D212" s="91" t="s">
        <v>5859</v>
      </c>
      <c r="E212" s="91" t="str" cm="1">
        <f t="array" ref="E2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2">
        <f>INDEX(
       Projected_Balance_Sheet!$B$3:$F$22,
        MATCH(Table25[[#This Row],[Metric]], Projected_Balance_Sheet!$A$3:$A$22, 0),
        MATCH(Table25[[#This Row],[Year]], Projected_Balance_Sheet!$B$2:$F$2, 0)
    )</f>
        <v>2.5369082088703081</v>
      </c>
    </row>
    <row r="213" spans="1:6">
      <c r="A213" s="170" t="s">
        <v>31</v>
      </c>
      <c r="B213" s="91">
        <v>2026</v>
      </c>
      <c r="C213" s="167">
        <v>10.099890429161514</v>
      </c>
      <c r="D213" s="91" t="s">
        <v>5859</v>
      </c>
      <c r="E213" s="91" t="str" cm="1">
        <f t="array" ref="E2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3">
        <f>INDEX(
       Projected_Balance_Sheet!$B$3:$F$22,
        MATCH(Table25[[#This Row],[Metric]], Projected_Balance_Sheet!$A$3:$A$22, 0),
        MATCH(Table25[[#This Row],[Year]], Projected_Balance_Sheet!$B$2:$F$2, 0)
    )</f>
        <v>10.099890429161514</v>
      </c>
    </row>
    <row r="214" spans="1:6">
      <c r="A214" s="170" t="s">
        <v>2675</v>
      </c>
      <c r="B214" s="91">
        <v>2026</v>
      </c>
      <c r="C214" s="167">
        <v>3.7999999999999999E-2</v>
      </c>
      <c r="D214" s="91" t="s">
        <v>5859</v>
      </c>
      <c r="E214" s="91" t="str" cm="1">
        <f t="array" ref="E2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4">
        <f>INDEX(
       Projected_Balance_Sheet!$B$3:$F$22,
        MATCH(Table25[[#This Row],[Metric]], Projected_Balance_Sheet!$A$3:$A$22, 0),
        MATCH(Table25[[#This Row],[Year]], Projected_Balance_Sheet!$B$2:$F$2, 0)
    )</f>
        <v>3.7999999999999999E-2</v>
      </c>
    </row>
    <row r="215" spans="1:6">
      <c r="A215" s="170" t="s">
        <v>6007</v>
      </c>
      <c r="B215" s="91">
        <v>2026</v>
      </c>
      <c r="C215" s="167">
        <v>7.1989658868485256</v>
      </c>
      <c r="D215" s="91" t="s">
        <v>5859</v>
      </c>
      <c r="E215" s="91" t="str" cm="1">
        <f t="array" ref="E2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5">
        <f>INDEX(
       Projected_Balance_Sheet!$B$3:$F$22,
        MATCH(Table25[[#This Row],[Metric]], Projected_Balance_Sheet!$A$3:$A$22, 0),
        MATCH(Table25[[#This Row],[Year]], Projected_Balance_Sheet!$B$2:$F$2, 0)
    )</f>
        <v>7.1989658868485256</v>
      </c>
    </row>
    <row r="216" spans="1:6">
      <c r="A216" s="172" t="s">
        <v>5941</v>
      </c>
      <c r="B216" s="91">
        <v>2026</v>
      </c>
      <c r="C216" s="167">
        <v>17.336856316010039</v>
      </c>
      <c r="D216" s="91" t="s">
        <v>5859</v>
      </c>
      <c r="E216" s="91" t="str" cm="1">
        <f t="array" ref="E2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6">
        <f>INDEX(
       Projected_Balance_Sheet!$B$3:$F$22,
        MATCH(Table25[[#This Row],[Metric]], Projected_Balance_Sheet!$A$3:$A$22, 0),
        MATCH(Table25[[#This Row],[Year]], Projected_Balance_Sheet!$B$2:$F$2, 0)
    )</f>
        <v>17.336856316010039</v>
      </c>
    </row>
    <row r="217" spans="1:6">
      <c r="A217" s="170" t="s">
        <v>5934</v>
      </c>
      <c r="B217" s="91">
        <v>2027</v>
      </c>
      <c r="C217" s="167">
        <v>8.0634347413464607</v>
      </c>
      <c r="D217" s="91" t="s">
        <v>5859</v>
      </c>
      <c r="E217" s="91" t="str" cm="1">
        <f t="array" ref="E2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7">
        <f>INDEX(
       Projected_Balance_Sheet!$B$3:$F$22,
        MATCH(Table25[[#This Row],[Metric]], Projected_Balance_Sheet!$A$3:$A$22, 0),
        MATCH(Table25[[#This Row],[Year]], Projected_Balance_Sheet!$B$2:$F$2, 0)
    )</f>
        <v>8.0634347413464607</v>
      </c>
    </row>
    <row r="218" spans="1:6">
      <c r="A218" s="171" t="s">
        <v>12</v>
      </c>
      <c r="B218" s="91">
        <v>2027</v>
      </c>
      <c r="C218" s="167">
        <v>0.96924424933660658</v>
      </c>
      <c r="D218" s="91" t="s">
        <v>5859</v>
      </c>
      <c r="E218" s="91" t="str" cm="1">
        <f t="array" ref="E2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8">
        <f>INDEX(
       Projected_Balance_Sheet!$B$3:$F$22,
        MATCH(Table25[[#This Row],[Metric]], Projected_Balance_Sheet!$A$3:$A$22, 0),
        MATCH(Table25[[#This Row],[Year]], Projected_Balance_Sheet!$B$2:$F$2, 0)
    )</f>
        <v>0.96924424933660658</v>
      </c>
    </row>
    <row r="219" spans="1:6">
      <c r="A219" s="171" t="s">
        <v>13</v>
      </c>
      <c r="B219" s="91">
        <v>2027</v>
      </c>
      <c r="C219" s="167">
        <v>12.99815869219551</v>
      </c>
      <c r="D219" s="91" t="s">
        <v>5859</v>
      </c>
      <c r="E219" s="91" t="str" cm="1">
        <f t="array" ref="E2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19">
        <f>INDEX(
       Projected_Balance_Sheet!$B$3:$F$22,
        MATCH(Table25[[#This Row],[Metric]], Projected_Balance_Sheet!$A$3:$A$22, 0),
        MATCH(Table25[[#This Row],[Year]], Projected_Balance_Sheet!$B$2:$F$2, 0)
    )</f>
        <v>12.99815869219551</v>
      </c>
    </row>
    <row r="220" spans="1:6">
      <c r="A220" s="170" t="s">
        <v>15</v>
      </c>
      <c r="B220" s="91">
        <v>2027</v>
      </c>
      <c r="C220" s="167">
        <v>0.21406023263350504</v>
      </c>
      <c r="D220" s="91" t="s">
        <v>5859</v>
      </c>
      <c r="E220" s="91" t="str" cm="1">
        <f t="array" ref="E2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0">
        <f>INDEX(
       Projected_Balance_Sheet!$B$3:$F$22,
        MATCH(Table25[[#This Row],[Metric]], Projected_Balance_Sheet!$A$3:$A$22, 0),
        MATCH(Table25[[#This Row],[Year]], Projected_Balance_Sheet!$B$2:$F$2, 0)
    )</f>
        <v>0.21406023263350504</v>
      </c>
    </row>
    <row r="221" spans="1:6">
      <c r="A221" s="170" t="s">
        <v>5935</v>
      </c>
      <c r="B221" s="91">
        <v>2027</v>
      </c>
      <c r="C221" s="167">
        <v>38.181969521518759</v>
      </c>
      <c r="D221" s="91" t="s">
        <v>5859</v>
      </c>
      <c r="E221" s="91" t="str" cm="1">
        <f t="array" ref="E2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1">
        <f>INDEX(
       Projected_Balance_Sheet!$B$3:$F$22,
        MATCH(Table25[[#This Row],[Metric]], Projected_Balance_Sheet!$A$3:$A$22, 0),
        MATCH(Table25[[#This Row],[Year]], Projected_Balance_Sheet!$B$2:$F$2, 0)
    )</f>
        <v>38.181969521518759</v>
      </c>
    </row>
    <row r="222" spans="1:6">
      <c r="A222" s="171" t="s">
        <v>5939</v>
      </c>
      <c r="B222" s="91">
        <v>2027</v>
      </c>
      <c r="C222" s="167">
        <v>0.63889798469770076</v>
      </c>
      <c r="D222" s="91" t="s">
        <v>5859</v>
      </c>
      <c r="E222" s="91" t="str" cm="1">
        <f t="array" ref="E2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2">
        <f>INDEX(
       Projected_Balance_Sheet!$B$3:$F$22,
        MATCH(Table25[[#This Row],[Metric]], Projected_Balance_Sheet!$A$3:$A$22, 0),
        MATCH(Table25[[#This Row],[Year]], Projected_Balance_Sheet!$B$2:$F$2, 0)
    )</f>
        <v>0.63889798469770076</v>
      </c>
    </row>
    <row r="223" spans="1:6">
      <c r="A223" s="171" t="s">
        <v>6009</v>
      </c>
      <c r="B223" s="91">
        <v>2027</v>
      </c>
      <c r="C223" s="167">
        <v>0.67737677521785145</v>
      </c>
      <c r="D223" s="91" t="s">
        <v>5859</v>
      </c>
      <c r="E223" s="91" t="str" cm="1">
        <f t="array" ref="E2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3">
        <f>INDEX(
       Projected_Balance_Sheet!$B$3:$F$22,
        MATCH(Table25[[#This Row],[Metric]], Projected_Balance_Sheet!$A$3:$A$22, 0),
        MATCH(Table25[[#This Row],[Year]], Projected_Balance_Sheet!$B$2:$F$2, 0)
    )</f>
        <v>0.67737677521785145</v>
      </c>
    </row>
    <row r="224" spans="1:6">
      <c r="A224" s="170" t="s">
        <v>22</v>
      </c>
      <c r="B224" s="91">
        <v>2027</v>
      </c>
      <c r="C224" s="167">
        <v>13.536447367482884</v>
      </c>
      <c r="D224" s="91" t="s">
        <v>5859</v>
      </c>
      <c r="E224" s="91" t="str" cm="1">
        <f t="array" ref="E2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4">
        <f>INDEX(
       Projected_Balance_Sheet!$B$3:$F$22,
        MATCH(Table25[[#This Row],[Metric]], Projected_Balance_Sheet!$A$3:$A$22, 0),
        MATCH(Table25[[#This Row],[Year]], Projected_Balance_Sheet!$B$2:$F$2, 0)
    )</f>
        <v>13.536447367482884</v>
      </c>
    </row>
    <row r="225" spans="1:6">
      <c r="A225" s="170" t="s">
        <v>5946</v>
      </c>
      <c r="B225" s="91">
        <v>2027</v>
      </c>
      <c r="C225" s="167">
        <v>1.6109416545325959</v>
      </c>
      <c r="D225" s="91" t="s">
        <v>5859</v>
      </c>
      <c r="E225" s="91" t="str" cm="1">
        <f t="array" ref="E2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5">
        <f>INDEX(
       Projected_Balance_Sheet!$B$3:$F$22,
        MATCH(Table25[[#This Row],[Metric]], Projected_Balance_Sheet!$A$3:$A$22, 0),
        MATCH(Table25[[#This Row],[Year]], Projected_Balance_Sheet!$B$2:$F$2, 0)
    )</f>
        <v>1.6109416545325959</v>
      </c>
    </row>
    <row r="226" spans="1:6">
      <c r="A226" s="170" t="s">
        <v>5940</v>
      </c>
      <c r="B226" s="91">
        <v>2027</v>
      </c>
      <c r="C226" s="167">
        <v>0.48300000000000004</v>
      </c>
      <c r="D226" s="91" t="s">
        <v>5859</v>
      </c>
      <c r="E226" s="91" t="str" cm="1">
        <f t="array" ref="E2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6">
        <f>INDEX(
       Projected_Balance_Sheet!$B$3:$F$22,
        MATCH(Table25[[#This Row],[Metric]], Projected_Balance_Sheet!$A$3:$A$22, 0),
        MATCH(Table25[[#This Row],[Year]], Projected_Balance_Sheet!$B$2:$F$2, 0)
    )</f>
        <v>0.48300000000000004</v>
      </c>
    </row>
    <row r="227" spans="1:6">
      <c r="A227" s="170" t="s">
        <v>26</v>
      </c>
      <c r="B227" s="91">
        <v>2027</v>
      </c>
      <c r="C227" s="167">
        <v>20.669999999999998</v>
      </c>
      <c r="D227" s="91" t="s">
        <v>5859</v>
      </c>
      <c r="E227" s="91" t="str" cm="1">
        <f t="array" ref="E2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7">
        <f>INDEX(
       Projected_Balance_Sheet!$B$3:$F$22,
        MATCH(Table25[[#This Row],[Metric]], Projected_Balance_Sheet!$A$3:$A$22, 0),
        MATCH(Table25[[#This Row],[Year]], Projected_Balance_Sheet!$B$2:$F$2, 0)
    )</f>
        <v>20.669999999999998</v>
      </c>
    </row>
    <row r="228" spans="1:6">
      <c r="A228" s="171" t="s">
        <v>2669</v>
      </c>
      <c r="B228" s="91">
        <v>2027</v>
      </c>
      <c r="C228" s="167">
        <v>2.561013599999996E-2</v>
      </c>
      <c r="D228" s="91" t="s">
        <v>5859</v>
      </c>
      <c r="E228" s="91" t="str" cm="1">
        <f t="array" ref="E2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8">
        <f>INDEX(
       Projected_Balance_Sheet!$B$3:$F$22,
        MATCH(Table25[[#This Row],[Metric]], Projected_Balance_Sheet!$A$3:$A$22, 0),
        MATCH(Table25[[#This Row],[Year]], Projected_Balance_Sheet!$B$2:$F$2, 0)
    )</f>
        <v>2.561013599999996E-2</v>
      </c>
    </row>
    <row r="229" spans="1:6">
      <c r="A229" s="171" t="s">
        <v>28</v>
      </c>
      <c r="B229" s="91">
        <v>2027</v>
      </c>
      <c r="C229" s="167">
        <v>2.3467370611517073</v>
      </c>
      <c r="D229" s="91" t="s">
        <v>5859</v>
      </c>
      <c r="E229" s="91" t="str" cm="1">
        <f t="array" ref="E2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29">
        <f>INDEX(
       Projected_Balance_Sheet!$B$3:$F$22,
        MATCH(Table25[[#This Row],[Metric]], Projected_Balance_Sheet!$A$3:$A$22, 0),
        MATCH(Table25[[#This Row],[Year]], Projected_Balance_Sheet!$B$2:$F$2, 0)
    )</f>
        <v>2.3467370611517073</v>
      </c>
    </row>
    <row r="230" spans="1:6">
      <c r="A230" s="170" t="s">
        <v>6006</v>
      </c>
      <c r="B230" s="91">
        <v>2027</v>
      </c>
      <c r="C230" s="167">
        <v>1.286564106191221</v>
      </c>
      <c r="D230" s="91" t="s">
        <v>5859</v>
      </c>
      <c r="E230" s="91" t="str" cm="1">
        <f t="array" ref="E2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0">
        <f>INDEX(
       Projected_Balance_Sheet!$B$3:$F$22,
        MATCH(Table25[[#This Row],[Metric]], Projected_Balance_Sheet!$A$3:$A$22, 0),
        MATCH(Table25[[#This Row],[Year]], Projected_Balance_Sheet!$B$2:$F$2, 0)
    )</f>
        <v>1.286564106191221</v>
      </c>
    </row>
    <row r="231" spans="1:6">
      <c r="A231" s="170" t="s">
        <v>6004</v>
      </c>
      <c r="B231" s="91">
        <v>2027</v>
      </c>
      <c r="C231" s="167">
        <v>0.14075000000000001</v>
      </c>
      <c r="D231" s="91" t="s">
        <v>5859</v>
      </c>
      <c r="E231" s="91" t="str" cm="1">
        <f t="array" ref="E2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1">
        <f>INDEX(
       Projected_Balance_Sheet!$B$3:$F$22,
        MATCH(Table25[[#This Row],[Metric]], Projected_Balance_Sheet!$A$3:$A$22, 0),
        MATCH(Table25[[#This Row],[Year]], Projected_Balance_Sheet!$B$2:$F$2, 0)
    )</f>
        <v>0.14075000000000001</v>
      </c>
    </row>
    <row r="232" spans="1:6">
      <c r="A232" s="170" t="s">
        <v>6082</v>
      </c>
      <c r="B232" s="91">
        <v>2027</v>
      </c>
      <c r="C232" s="167">
        <v>2.1203291228926986</v>
      </c>
      <c r="D232" s="91" t="s">
        <v>5859</v>
      </c>
      <c r="E232" s="91" t="str" cm="1">
        <f t="array" ref="E2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2">
        <f>INDEX(
       Projected_Balance_Sheet!$B$3:$F$22,
        MATCH(Table25[[#This Row],[Metric]], Projected_Balance_Sheet!$A$3:$A$22, 0),
        MATCH(Table25[[#This Row],[Year]], Projected_Balance_Sheet!$B$2:$F$2, 0)
    )</f>
        <v>2.1203291228926986</v>
      </c>
    </row>
    <row r="233" spans="1:6">
      <c r="A233" s="170" t="s">
        <v>31</v>
      </c>
      <c r="B233" s="91">
        <v>2027</v>
      </c>
      <c r="C233" s="167">
        <v>12.076942588602549</v>
      </c>
      <c r="D233" s="91" t="s">
        <v>5859</v>
      </c>
      <c r="E233" s="91" t="str" cm="1">
        <f t="array" ref="E2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3">
        <f>INDEX(
       Projected_Balance_Sheet!$B$3:$F$22,
        MATCH(Table25[[#This Row],[Metric]], Projected_Balance_Sheet!$A$3:$A$22, 0),
        MATCH(Table25[[#This Row],[Year]], Projected_Balance_Sheet!$B$2:$F$2, 0)
    )</f>
        <v>12.076942588602549</v>
      </c>
    </row>
    <row r="234" spans="1:6">
      <c r="A234" s="170" t="s">
        <v>2675</v>
      </c>
      <c r="B234" s="91">
        <v>2027</v>
      </c>
      <c r="C234" s="167">
        <v>3.7999999999999999E-2</v>
      </c>
      <c r="D234" s="91" t="s">
        <v>5859</v>
      </c>
      <c r="E234" s="91" t="str" cm="1">
        <f t="array" ref="E2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4">
        <f>INDEX(
       Projected_Balance_Sheet!$B$3:$F$22,
        MATCH(Table25[[#This Row],[Metric]], Projected_Balance_Sheet!$A$3:$A$22, 0),
        MATCH(Table25[[#This Row],[Year]], Projected_Balance_Sheet!$B$2:$F$2, 0)
    )</f>
        <v>3.7999999999999999E-2</v>
      </c>
    </row>
    <row r="235" spans="1:6">
      <c r="A235" s="170" t="s">
        <v>6007</v>
      </c>
      <c r="B235" s="91">
        <v>2027</v>
      </c>
      <c r="C235" s="167">
        <v>7.4078201600927347</v>
      </c>
      <c r="D235" s="91" t="s">
        <v>5859</v>
      </c>
      <c r="E235" s="91" t="str" cm="1">
        <f t="array" ref="E2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5">
        <f>INDEX(
       Projected_Balance_Sheet!$B$3:$F$22,
        MATCH(Table25[[#This Row],[Metric]], Projected_Balance_Sheet!$A$3:$A$22, 0),
        MATCH(Table25[[#This Row],[Year]], Projected_Balance_Sheet!$B$2:$F$2, 0)
    )</f>
        <v>7.4078201600927347</v>
      </c>
    </row>
    <row r="236" spans="1:6">
      <c r="A236" s="172" t="s">
        <v>5941</v>
      </c>
      <c r="B236" s="91">
        <v>2027</v>
      </c>
      <c r="C236" s="167">
        <v>19.522762748695285</v>
      </c>
      <c r="D236" s="91" t="s">
        <v>5859</v>
      </c>
      <c r="E236" s="91" t="str" cm="1">
        <f t="array" ref="E2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6">
        <f>INDEX(
       Projected_Balance_Sheet!$B$3:$F$22,
        MATCH(Table25[[#This Row],[Metric]], Projected_Balance_Sheet!$A$3:$A$22, 0),
        MATCH(Table25[[#This Row],[Year]], Projected_Balance_Sheet!$B$2:$F$2, 0)
    )</f>
        <v>19.522762748695285</v>
      </c>
    </row>
    <row r="237" spans="1:6">
      <c r="A237" s="170" t="s">
        <v>5934</v>
      </c>
      <c r="B237" s="91">
        <v>2028</v>
      </c>
      <c r="C237" s="167">
        <v>9.8113338001998702</v>
      </c>
      <c r="D237" s="91" t="s">
        <v>5859</v>
      </c>
      <c r="E237" s="91" t="str" cm="1">
        <f t="array" ref="E2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7">
        <f>INDEX(
       Projected_Balance_Sheet!$B$3:$F$22,
        MATCH(Table25[[#This Row],[Metric]], Projected_Balance_Sheet!$A$3:$A$22, 0),
        MATCH(Table25[[#This Row],[Year]], Projected_Balance_Sheet!$B$2:$F$2, 0)
    )</f>
        <v>9.8113338001998702</v>
      </c>
    </row>
    <row r="238" spans="1:6">
      <c r="A238" s="171" t="s">
        <v>12</v>
      </c>
      <c r="B238" s="91">
        <v>2028</v>
      </c>
      <c r="C238" s="167">
        <v>0.97055489330906142</v>
      </c>
      <c r="D238" s="91" t="s">
        <v>5859</v>
      </c>
      <c r="E238" s="91" t="str" cm="1">
        <f t="array" ref="E2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8">
        <f>INDEX(
       Projected_Balance_Sheet!$B$3:$F$22,
        MATCH(Table25[[#This Row],[Metric]], Projected_Balance_Sheet!$A$3:$A$22, 0),
        MATCH(Table25[[#This Row],[Year]], Projected_Balance_Sheet!$B$2:$F$2, 0)
    )</f>
        <v>0.97055489330906142</v>
      </c>
    </row>
    <row r="239" spans="1:6">
      <c r="A239" s="171" t="s">
        <v>13</v>
      </c>
      <c r="B239" s="91">
        <v>2028</v>
      </c>
      <c r="C239" s="167">
        <v>13.033639235109307</v>
      </c>
      <c r="D239" s="91" t="s">
        <v>5859</v>
      </c>
      <c r="E239" s="91" t="str" cm="1">
        <f t="array" ref="E2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39">
        <f>INDEX(
       Projected_Balance_Sheet!$B$3:$F$22,
        MATCH(Table25[[#This Row],[Metric]], Projected_Balance_Sheet!$A$3:$A$22, 0),
        MATCH(Table25[[#This Row],[Year]], Projected_Balance_Sheet!$B$2:$F$2, 0)
    )</f>
        <v>13.033639235109307</v>
      </c>
    </row>
    <row r="240" spans="1:6">
      <c r="A240" s="170" t="s">
        <v>15</v>
      </c>
      <c r="B240" s="91">
        <v>2028</v>
      </c>
      <c r="C240" s="167">
        <v>0.2143496919249431</v>
      </c>
      <c r="D240" s="91" t="s">
        <v>5859</v>
      </c>
      <c r="E240" s="91" t="str" cm="1">
        <f t="array" ref="E2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0">
        <f>INDEX(
       Projected_Balance_Sheet!$B$3:$F$22,
        MATCH(Table25[[#This Row],[Metric]], Projected_Balance_Sheet!$A$3:$A$22, 0),
        MATCH(Table25[[#This Row],[Year]], Projected_Balance_Sheet!$B$2:$F$2, 0)
    )</f>
        <v>0.2143496919249431</v>
      </c>
    </row>
    <row r="241" spans="1:6">
      <c r="A241" s="170" t="s">
        <v>5935</v>
      </c>
      <c r="B241" s="91">
        <v>2028</v>
      </c>
      <c r="C241" s="167">
        <v>38.183858549680991</v>
      </c>
      <c r="D241" s="91" t="s">
        <v>5859</v>
      </c>
      <c r="E241" s="91" t="str" cm="1">
        <f t="array" ref="E2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1">
        <f>INDEX(
       Projected_Balance_Sheet!$B$3:$F$22,
        MATCH(Table25[[#This Row],[Metric]], Projected_Balance_Sheet!$A$3:$A$22, 0),
        MATCH(Table25[[#This Row],[Year]], Projected_Balance_Sheet!$B$2:$F$2, 0)
    )</f>
        <v>38.183858549680991</v>
      </c>
    </row>
    <row r="242" spans="1:6">
      <c r="A242" s="171" t="s">
        <v>5939</v>
      </c>
      <c r="B242" s="91">
        <v>2028</v>
      </c>
      <c r="C242" s="167">
        <v>0.63976192357918571</v>
      </c>
      <c r="D242" s="91" t="s">
        <v>5859</v>
      </c>
      <c r="E242" s="91" t="str" cm="1">
        <f t="array" ref="E2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2">
        <f>INDEX(
       Projected_Balance_Sheet!$B$3:$F$22,
        MATCH(Table25[[#This Row],[Metric]], Projected_Balance_Sheet!$A$3:$A$22, 0),
        MATCH(Table25[[#This Row],[Year]], Projected_Balance_Sheet!$B$2:$F$2, 0)
    )</f>
        <v>0.63976192357918571</v>
      </c>
    </row>
    <row r="243" spans="1:6">
      <c r="A243" s="171" t="s">
        <v>6009</v>
      </c>
      <c r="B243" s="91">
        <v>2028</v>
      </c>
      <c r="C243" s="167">
        <v>1.3499006237902123</v>
      </c>
      <c r="D243" s="91" t="s">
        <v>5859</v>
      </c>
      <c r="E243" s="91" t="str" cm="1">
        <f t="array" ref="E2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3">
        <f>INDEX(
       Projected_Balance_Sheet!$B$3:$F$22,
        MATCH(Table25[[#This Row],[Metric]], Projected_Balance_Sheet!$A$3:$A$22, 0),
        MATCH(Table25[[#This Row],[Year]], Projected_Balance_Sheet!$B$2:$F$2, 0)
    )</f>
        <v>1.3499006237902123</v>
      </c>
    </row>
    <row r="244" spans="1:6">
      <c r="A244" s="170" t="s">
        <v>22</v>
      </c>
      <c r="B244" s="91">
        <v>2028</v>
      </c>
      <c r="C244" s="167">
        <v>13.573397255008931</v>
      </c>
      <c r="D244" s="91" t="s">
        <v>5859</v>
      </c>
      <c r="E244" s="91" t="str" cm="1">
        <f t="array" ref="E2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4">
        <f>INDEX(
       Projected_Balance_Sheet!$B$3:$F$22,
        MATCH(Table25[[#This Row],[Metric]], Projected_Balance_Sheet!$A$3:$A$22, 0),
        MATCH(Table25[[#This Row],[Year]], Projected_Balance_Sheet!$B$2:$F$2, 0)
    )</f>
        <v>13.573397255008931</v>
      </c>
    </row>
    <row r="245" spans="1:6">
      <c r="A245" s="170" t="s">
        <v>5946</v>
      </c>
      <c r="B245" s="91">
        <v>2028</v>
      </c>
      <c r="C245" s="167">
        <v>1.6048146434717196</v>
      </c>
      <c r="D245" s="91" t="s">
        <v>5859</v>
      </c>
      <c r="E245" s="91" t="str" cm="1">
        <f t="array" ref="E2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5">
        <f>INDEX(
       Projected_Balance_Sheet!$B$3:$F$22,
        MATCH(Table25[[#This Row],[Metric]], Projected_Balance_Sheet!$A$3:$A$22, 0),
        MATCH(Table25[[#This Row],[Year]], Projected_Balance_Sheet!$B$2:$F$2, 0)
    )</f>
        <v>1.6048146434717196</v>
      </c>
    </row>
    <row r="246" spans="1:6">
      <c r="A246" s="170" t="s">
        <v>5940</v>
      </c>
      <c r="B246" s="91">
        <v>2028</v>
      </c>
      <c r="C246" s="167">
        <v>0.48300000000000004</v>
      </c>
      <c r="D246" s="91" t="s">
        <v>5859</v>
      </c>
      <c r="E246" s="91" t="str" cm="1">
        <f t="array" ref="E2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6">
        <f>INDEX(
       Projected_Balance_Sheet!$B$3:$F$22,
        MATCH(Table25[[#This Row],[Metric]], Projected_Balance_Sheet!$A$3:$A$22, 0),
        MATCH(Table25[[#This Row],[Year]], Projected_Balance_Sheet!$B$2:$F$2, 0)
    )</f>
        <v>0.48300000000000004</v>
      </c>
    </row>
    <row r="247" spans="1:6">
      <c r="A247" s="170" t="s">
        <v>26</v>
      </c>
      <c r="B247" s="91">
        <v>2028</v>
      </c>
      <c r="C247" s="167">
        <v>21.308999999999997</v>
      </c>
      <c r="D247" s="91" t="s">
        <v>5859</v>
      </c>
      <c r="E247" s="91" t="str" cm="1">
        <f t="array" ref="E2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7">
        <f>INDEX(
       Projected_Balance_Sheet!$B$3:$F$22,
        MATCH(Table25[[#This Row],[Metric]], Projected_Balance_Sheet!$A$3:$A$22, 0),
        MATCH(Table25[[#This Row],[Year]], Projected_Balance_Sheet!$B$2:$F$2, 0)
    )</f>
        <v>21.308999999999997</v>
      </c>
    </row>
    <row r="248" spans="1:6">
      <c r="A248" s="171" t="s">
        <v>2669</v>
      </c>
      <c r="B248" s="91">
        <v>2028</v>
      </c>
      <c r="C248" s="167">
        <v>2.6455270487999956E-2</v>
      </c>
      <c r="D248" s="91" t="s">
        <v>5859</v>
      </c>
      <c r="E248" s="91" t="str" cm="1">
        <f t="array" ref="E2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8">
        <f>INDEX(
       Projected_Balance_Sheet!$B$3:$F$22,
        MATCH(Table25[[#This Row],[Metric]], Projected_Balance_Sheet!$A$3:$A$22, 0),
        MATCH(Table25[[#This Row],[Year]], Projected_Balance_Sheet!$B$2:$F$2, 0)
    )</f>
        <v>2.6455270487999956E-2</v>
      </c>
    </row>
    <row r="249" spans="1:6">
      <c r="A249" s="171" t="s">
        <v>28</v>
      </c>
      <c r="B249" s="91">
        <v>2028</v>
      </c>
      <c r="C249" s="167">
        <v>2.346853164444791</v>
      </c>
      <c r="D249" s="91" t="s">
        <v>5859</v>
      </c>
      <c r="E249" s="91" t="str" cm="1">
        <f t="array" ref="E2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49">
        <f>INDEX(
       Projected_Balance_Sheet!$B$3:$F$22,
        MATCH(Table25[[#This Row],[Metric]], Projected_Balance_Sheet!$A$3:$A$22, 0),
        MATCH(Table25[[#This Row],[Year]], Projected_Balance_Sheet!$B$2:$F$2, 0)
    )</f>
        <v>2.346853164444791</v>
      </c>
    </row>
    <row r="250" spans="1:6">
      <c r="A250" s="170" t="s">
        <v>6006</v>
      </c>
      <c r="B250" s="91">
        <v>2028</v>
      </c>
      <c r="C250" s="167">
        <v>1.2883038405173317</v>
      </c>
      <c r="D250" s="91" t="s">
        <v>5859</v>
      </c>
      <c r="E250" s="91" t="str" cm="1">
        <f t="array" ref="E2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0">
        <f>INDEX(
       Projected_Balance_Sheet!$B$3:$F$22,
        MATCH(Table25[[#This Row],[Metric]], Projected_Balance_Sheet!$A$3:$A$22, 0),
        MATCH(Table25[[#This Row],[Year]], Projected_Balance_Sheet!$B$2:$F$2, 0)
    )</f>
        <v>1.2883038405173317</v>
      </c>
    </row>
    <row r="251" spans="1:6">
      <c r="A251" s="170" t="s">
        <v>6004</v>
      </c>
      <c r="B251" s="91">
        <v>2028</v>
      </c>
      <c r="C251" s="167">
        <v>0.14075000000000001</v>
      </c>
      <c r="D251" s="91" t="s">
        <v>5859</v>
      </c>
      <c r="E251" s="91" t="str" cm="1">
        <f t="array" ref="E2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1">
        <f>INDEX(
       Projected_Balance_Sheet!$B$3:$F$22,
        MATCH(Table25[[#This Row],[Metric]], Projected_Balance_Sheet!$A$3:$A$22, 0),
        MATCH(Table25[[#This Row],[Year]], Projected_Balance_Sheet!$B$2:$F$2, 0)
    )</f>
        <v>0.14075000000000001</v>
      </c>
    </row>
    <row r="252" spans="1:6">
      <c r="A252" s="170" t="s">
        <v>6082</v>
      </c>
      <c r="B252" s="91">
        <v>2028</v>
      </c>
      <c r="C252" s="167">
        <v>1.6781570273545654</v>
      </c>
      <c r="D252" s="91" t="s">
        <v>5859</v>
      </c>
      <c r="E252" s="91" t="str" cm="1">
        <f t="array" ref="E2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2">
        <f>INDEX(
       Projected_Balance_Sheet!$B$3:$F$22,
        MATCH(Table25[[#This Row],[Metric]], Projected_Balance_Sheet!$A$3:$A$22, 0),
        MATCH(Table25[[#This Row],[Year]], Projected_Balance_Sheet!$B$2:$F$2, 0)
    )</f>
        <v>1.6781570273545654</v>
      </c>
    </row>
    <row r="253" spans="1:6">
      <c r="A253" s="170" t="s">
        <v>31</v>
      </c>
      <c r="B253" s="91">
        <v>2028</v>
      </c>
      <c r="C253" s="167">
        <v>14.091933864447697</v>
      </c>
      <c r="D253" s="91" t="s">
        <v>5859</v>
      </c>
      <c r="E253" s="91" t="str" cm="1">
        <f t="array" ref="E2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3">
        <f>INDEX(
       Projected_Balance_Sheet!$B$3:$F$22,
        MATCH(Table25[[#This Row],[Metric]], Projected_Balance_Sheet!$A$3:$A$22, 0),
        MATCH(Table25[[#This Row],[Year]], Projected_Balance_Sheet!$B$2:$F$2, 0)
    )</f>
        <v>14.091933864447697</v>
      </c>
    </row>
    <row r="254" spans="1:6">
      <c r="A254" s="170" t="s">
        <v>2675</v>
      </c>
      <c r="B254" s="91">
        <v>2028</v>
      </c>
      <c r="C254" s="167">
        <v>3.7999999999999999E-2</v>
      </c>
      <c r="D254" s="91" t="s">
        <v>5859</v>
      </c>
      <c r="E254" s="91" t="str" cm="1">
        <f t="array" ref="E2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4">
        <f>INDEX(
       Projected_Balance_Sheet!$B$3:$F$22,
        MATCH(Table25[[#This Row],[Metric]], Projected_Balance_Sheet!$A$3:$A$22, 0),
        MATCH(Table25[[#This Row],[Year]], Projected_Balance_Sheet!$B$2:$F$2, 0)
    )</f>
        <v>3.7999999999999999E-2</v>
      </c>
    </row>
    <row r="255" spans="1:6">
      <c r="A255" s="170" t="s">
        <v>6007</v>
      </c>
      <c r="B255" s="91">
        <v>2028</v>
      </c>
      <c r="C255" s="167">
        <v>7.6227336518605453</v>
      </c>
      <c r="D255" s="91" t="s">
        <v>5859</v>
      </c>
      <c r="E255" s="91" t="str" cm="1">
        <f t="array" ref="E2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5">
        <f>INDEX(
       Projected_Balance_Sheet!$B$3:$F$22,
        MATCH(Table25[[#This Row],[Metric]], Projected_Balance_Sheet!$A$3:$A$22, 0),
        MATCH(Table25[[#This Row],[Year]], Projected_Balance_Sheet!$B$2:$F$2, 0)
    )</f>
        <v>7.6227336518605453</v>
      </c>
    </row>
    <row r="256" spans="1:6">
      <c r="A256" s="172" t="s">
        <v>5941</v>
      </c>
      <c r="B256" s="91">
        <v>2028</v>
      </c>
      <c r="C256" s="167">
        <v>21.752667516308243</v>
      </c>
      <c r="D256" s="91" t="s">
        <v>5859</v>
      </c>
      <c r="E256" s="91" t="str" cm="1">
        <f t="array" ref="E2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6">
        <f>INDEX(
       Projected_Balance_Sheet!$B$3:$F$22,
        MATCH(Table25[[#This Row],[Metric]], Projected_Balance_Sheet!$A$3:$A$22, 0),
        MATCH(Table25[[#This Row],[Year]], Projected_Balance_Sheet!$B$2:$F$2, 0)
    )</f>
        <v>21.752667516308243</v>
      </c>
    </row>
    <row r="257" spans="1:6">
      <c r="A257" s="170" t="s">
        <v>5934</v>
      </c>
      <c r="B257" s="91">
        <v>2029</v>
      </c>
      <c r="C257" s="167">
        <v>11.582035866414529</v>
      </c>
      <c r="D257" s="91" t="s">
        <v>5859</v>
      </c>
      <c r="E257" s="91" t="str" cm="1">
        <f t="array" ref="E2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7">
        <f>INDEX(
       Projected_Balance_Sheet!$B$3:$F$22,
        MATCH(Table25[[#This Row],[Metric]], Projected_Balance_Sheet!$A$3:$A$22, 0),
        MATCH(Table25[[#This Row],[Year]], Projected_Balance_Sheet!$B$2:$F$2, 0)
    )</f>
        <v>11.582035866414529</v>
      </c>
    </row>
    <row r="258" spans="1:6">
      <c r="A258" s="171" t="s">
        <v>12</v>
      </c>
      <c r="B258" s="91">
        <v>2029</v>
      </c>
      <c r="C258" s="167">
        <v>0.9715761431094373</v>
      </c>
      <c r="D258" s="91" t="s">
        <v>5859</v>
      </c>
      <c r="E258" s="91" t="str" cm="1">
        <f t="array" ref="E2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8">
        <f>INDEX(
       Projected_Balance_Sheet!$B$3:$F$22,
        MATCH(Table25[[#This Row],[Metric]], Projected_Balance_Sheet!$A$3:$A$22, 0),
        MATCH(Table25[[#This Row],[Year]], Projected_Balance_Sheet!$B$2:$F$2, 0)
    )</f>
        <v>0.9715761431094373</v>
      </c>
    </row>
    <row r="259" spans="1:6">
      <c r="A259" s="171" t="s">
        <v>13</v>
      </c>
      <c r="B259" s="91">
        <v>2029</v>
      </c>
      <c r="C259" s="167">
        <v>13.065276503393633</v>
      </c>
      <c r="D259" s="91" t="s">
        <v>5859</v>
      </c>
      <c r="E259" s="91" t="str" cm="1">
        <f t="array" ref="E2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59">
        <f>INDEX(
       Projected_Balance_Sheet!$B$3:$F$22,
        MATCH(Table25[[#This Row],[Metric]], Projected_Balance_Sheet!$A$3:$A$22, 0),
        MATCH(Table25[[#This Row],[Year]], Projected_Balance_Sheet!$B$2:$F$2, 0)
    )</f>
        <v>13.065276503393633</v>
      </c>
    </row>
    <row r="260" spans="1:6">
      <c r="A260" s="170" t="s">
        <v>15</v>
      </c>
      <c r="B260" s="91">
        <v>2029</v>
      </c>
      <c r="C260" s="167">
        <v>0.21457523772518386</v>
      </c>
      <c r="D260" s="91" t="s">
        <v>5859</v>
      </c>
      <c r="E260" s="91" t="str" cm="1">
        <f t="array" ref="E2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0">
        <f>INDEX(
       Projected_Balance_Sheet!$B$3:$F$22,
        MATCH(Table25[[#This Row],[Metric]], Projected_Balance_Sheet!$A$3:$A$22, 0),
        MATCH(Table25[[#This Row],[Year]], Projected_Balance_Sheet!$B$2:$F$2, 0)
    )</f>
        <v>0.21457523772518386</v>
      </c>
    </row>
    <row r="261" spans="1:6">
      <c r="A261" s="170" t="s">
        <v>5935</v>
      </c>
      <c r="B261" s="91">
        <v>2029</v>
      </c>
      <c r="C261" s="167">
        <v>38.18533047468437</v>
      </c>
      <c r="D261" s="91" t="s">
        <v>5859</v>
      </c>
      <c r="E261" s="91" t="str" cm="1">
        <f t="array" ref="E2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1">
        <f>INDEX(
       Projected_Balance_Sheet!$B$3:$F$22,
        MATCH(Table25[[#This Row],[Metric]], Projected_Balance_Sheet!$A$3:$A$22, 0),
        MATCH(Table25[[#This Row],[Year]], Projected_Balance_Sheet!$B$2:$F$2, 0)
    )</f>
        <v>38.18533047468437</v>
      </c>
    </row>
    <row r="262" spans="1:6">
      <c r="A262" s="171" t="s">
        <v>5939</v>
      </c>
      <c r="B262" s="91">
        <v>2029</v>
      </c>
      <c r="C262" s="167">
        <v>0.64043510213018517</v>
      </c>
      <c r="D262" s="91" t="s">
        <v>5859</v>
      </c>
      <c r="E262" s="91" t="str" cm="1">
        <f t="array" ref="E2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2">
        <f>INDEX(
       Projected_Balance_Sheet!$B$3:$F$22,
        MATCH(Table25[[#This Row],[Metric]], Projected_Balance_Sheet!$A$3:$A$22, 0),
        MATCH(Table25[[#This Row],[Year]], Projected_Balance_Sheet!$B$2:$F$2, 0)
    )</f>
        <v>0.64043510213018517</v>
      </c>
    </row>
    <row r="263" spans="1:6">
      <c r="A263" s="171" t="s">
        <v>6009</v>
      </c>
      <c r="B263" s="91">
        <v>2029</v>
      </c>
      <c r="C263" s="167">
        <v>2.0175416835239304</v>
      </c>
      <c r="D263" s="91" t="s">
        <v>5859</v>
      </c>
      <c r="E263" s="91" t="str" cm="1">
        <f t="array" ref="E2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3">
        <f>INDEX(
       Projected_Balance_Sheet!$B$3:$F$22,
        MATCH(Table25[[#This Row],[Metric]], Projected_Balance_Sheet!$A$3:$A$22, 0),
        MATCH(Table25[[#This Row],[Year]], Projected_Balance_Sheet!$B$2:$F$2, 0)
    )</f>
        <v>2.0175416835239304</v>
      </c>
    </row>
    <row r="264" spans="1:6">
      <c r="A264" s="170" t="s">
        <v>22</v>
      </c>
      <c r="B264" s="91">
        <v>2029</v>
      </c>
      <c r="C264" s="167">
        <v>13.606344707576875</v>
      </c>
      <c r="D264" s="91" t="s">
        <v>5859</v>
      </c>
      <c r="E264" s="91" t="str" cm="1">
        <f t="array" ref="E2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4">
        <f>INDEX(
       Projected_Balance_Sheet!$B$3:$F$22,
        MATCH(Table25[[#This Row],[Metric]], Projected_Balance_Sheet!$A$3:$A$22, 0),
        MATCH(Table25[[#This Row],[Year]], Projected_Balance_Sheet!$B$2:$F$2, 0)
    )</f>
        <v>13.606344707576875</v>
      </c>
    </row>
    <row r="265" spans="1:6">
      <c r="A265" s="170" t="s">
        <v>5946</v>
      </c>
      <c r="B265" s="91">
        <v>2029</v>
      </c>
      <c r="C265" s="167">
        <v>1.5981891636782779</v>
      </c>
      <c r="D265" s="91" t="s">
        <v>5859</v>
      </c>
      <c r="E265" s="91" t="str" cm="1">
        <f t="array" ref="E2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5">
        <f>INDEX(
       Projected_Balance_Sheet!$B$3:$F$22,
        MATCH(Table25[[#This Row],[Metric]], Projected_Balance_Sheet!$A$3:$A$22, 0),
        MATCH(Table25[[#This Row],[Year]], Projected_Balance_Sheet!$B$2:$F$2, 0)
    )</f>
        <v>1.5981891636782779</v>
      </c>
    </row>
    <row r="266" spans="1:6">
      <c r="A266" s="170" t="s">
        <v>5940</v>
      </c>
      <c r="B266" s="91">
        <v>2029</v>
      </c>
      <c r="C266" s="167">
        <v>0.48300000000000004</v>
      </c>
      <c r="D266" s="91" t="s">
        <v>5859</v>
      </c>
      <c r="E266" s="91" t="str" cm="1">
        <f t="array" ref="E2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6">
        <f>INDEX(
       Projected_Balance_Sheet!$B$3:$F$22,
        MATCH(Table25[[#This Row],[Metric]], Projected_Balance_Sheet!$A$3:$A$22, 0),
        MATCH(Table25[[#This Row],[Year]], Projected_Balance_Sheet!$B$2:$F$2, 0)
    )</f>
        <v>0.48300000000000004</v>
      </c>
    </row>
    <row r="267" spans="1:6">
      <c r="A267" s="170" t="s">
        <v>26</v>
      </c>
      <c r="B267" s="91">
        <v>2029</v>
      </c>
      <c r="C267" s="167">
        <v>21.947999999999997</v>
      </c>
      <c r="D267" s="91" t="s">
        <v>5859</v>
      </c>
      <c r="E267" s="91" t="str" cm="1">
        <f t="array" ref="E2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7">
        <f>INDEX(
       Projected_Balance_Sheet!$B$3:$F$22,
        MATCH(Table25[[#This Row],[Metric]], Projected_Balance_Sheet!$A$3:$A$22, 0),
        MATCH(Table25[[#This Row],[Year]], Projected_Balance_Sheet!$B$2:$F$2, 0)
    )</f>
        <v>21.947999999999997</v>
      </c>
    </row>
    <row r="268" spans="1:6">
      <c r="A268" s="171" t="s">
        <v>2669</v>
      </c>
      <c r="B268" s="91">
        <v>2029</v>
      </c>
      <c r="C268" s="167">
        <v>2.7328294414103952E-2</v>
      </c>
      <c r="D268" s="91" t="s">
        <v>5859</v>
      </c>
      <c r="E268" s="91" t="str" cm="1">
        <f t="array" ref="E2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8">
        <f>INDEX(
       Projected_Balance_Sheet!$B$3:$F$22,
        MATCH(Table25[[#This Row],[Metric]], Projected_Balance_Sheet!$A$3:$A$22, 0),
        MATCH(Table25[[#This Row],[Year]], Projected_Balance_Sheet!$B$2:$F$2, 0)
    )</f>
        <v>2.7328294414103952E-2</v>
      </c>
    </row>
    <row r="269" spans="1:6">
      <c r="A269" s="171" t="s">
        <v>28</v>
      </c>
      <c r="B269" s="91">
        <v>2029</v>
      </c>
      <c r="C269" s="167">
        <v>2.3469436317779317</v>
      </c>
      <c r="D269" s="91" t="s">
        <v>5859</v>
      </c>
      <c r="E269" s="91" t="str" cm="1">
        <f t="array" ref="E2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69">
        <f>INDEX(
       Projected_Balance_Sheet!$B$3:$F$22,
        MATCH(Table25[[#This Row],[Metric]], Projected_Balance_Sheet!$A$3:$A$22, 0),
        MATCH(Table25[[#This Row],[Year]], Projected_Balance_Sheet!$B$2:$F$2, 0)
    )</f>
        <v>2.3469436317779317</v>
      </c>
    </row>
    <row r="270" spans="1:6">
      <c r="A270" s="170" t="s">
        <v>6006</v>
      </c>
      <c r="B270" s="91">
        <v>2029</v>
      </c>
      <c r="C270" s="167">
        <v>1.2896594362172988</v>
      </c>
      <c r="D270" s="91" t="s">
        <v>5859</v>
      </c>
      <c r="E270" s="91" t="str" cm="1">
        <f t="array" ref="E2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0">
        <f>INDEX(
       Projected_Balance_Sheet!$B$3:$F$22,
        MATCH(Table25[[#This Row],[Metric]], Projected_Balance_Sheet!$A$3:$A$22, 0),
        MATCH(Table25[[#This Row],[Year]], Projected_Balance_Sheet!$B$2:$F$2, 0)
    )</f>
        <v>1.2896594362172988</v>
      </c>
    </row>
    <row r="271" spans="1:6">
      <c r="A271" s="170" t="s">
        <v>6004</v>
      </c>
      <c r="B271" s="91">
        <v>2029</v>
      </c>
      <c r="C271" s="167">
        <v>0.14075000000000001</v>
      </c>
      <c r="D271" s="91" t="s">
        <v>5859</v>
      </c>
      <c r="E271" s="91" t="str" cm="1">
        <f t="array" ref="E2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1">
        <f>INDEX(
       Projected_Balance_Sheet!$B$3:$F$22,
        MATCH(Table25[[#This Row],[Metric]], Projected_Balance_Sheet!$A$3:$A$22, 0),
        MATCH(Table25[[#This Row],[Year]], Projected_Balance_Sheet!$B$2:$F$2, 0)
    )</f>
        <v>0.14075000000000001</v>
      </c>
    </row>
    <row r="272" spans="1:6">
      <c r="A272" s="170" t="s">
        <v>6082</v>
      </c>
      <c r="B272" s="91">
        <v>2029</v>
      </c>
      <c r="C272" s="167">
        <v>1.2103555265646406</v>
      </c>
      <c r="D272" s="91" t="s">
        <v>5859</v>
      </c>
      <c r="E272" s="91" t="str" cm="1">
        <f t="array" ref="E2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2">
        <f>INDEX(
       Projected_Balance_Sheet!$B$3:$F$22,
        MATCH(Table25[[#This Row],[Metric]], Projected_Balance_Sheet!$A$3:$A$22, 0),
        MATCH(Table25[[#This Row],[Year]], Projected_Balance_Sheet!$B$2:$F$2, 0)
    )</f>
        <v>1.2103555265646406</v>
      </c>
    </row>
    <row r="273" spans="1:6">
      <c r="A273" s="170" t="s">
        <v>31</v>
      </c>
      <c r="B273" s="91">
        <v>2029</v>
      </c>
      <c r="C273" s="167">
        <v>16.144318100341007</v>
      </c>
      <c r="D273" s="91" t="s">
        <v>5859</v>
      </c>
      <c r="E273" s="91" t="str" cm="1">
        <f t="array" ref="E2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3">
        <f>INDEX(
       Projected_Balance_Sheet!$B$3:$F$22,
        MATCH(Table25[[#This Row],[Metric]], Projected_Balance_Sheet!$A$3:$A$22, 0),
        MATCH(Table25[[#This Row],[Year]], Projected_Balance_Sheet!$B$2:$F$2, 0)
    )</f>
        <v>16.144318100341007</v>
      </c>
    </row>
    <row r="274" spans="1:6">
      <c r="A274" s="170" t="s">
        <v>2675</v>
      </c>
      <c r="B274" s="91">
        <v>2029</v>
      </c>
      <c r="C274" s="167">
        <v>3.7999999999999999E-2</v>
      </c>
      <c r="D274" s="91" t="s">
        <v>5859</v>
      </c>
      <c r="E274" s="91" t="str" cm="1">
        <f t="array" ref="E2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4">
        <f>INDEX(
       Projected_Balance_Sheet!$B$3:$F$22,
        MATCH(Table25[[#This Row],[Metric]], Projected_Balance_Sheet!$A$3:$A$22, 0),
        MATCH(Table25[[#This Row],[Year]], Projected_Balance_Sheet!$B$2:$F$2, 0)
    )</f>
        <v>3.7999999999999999E-2</v>
      </c>
    </row>
    <row r="275" spans="1:6">
      <c r="A275" s="170" t="s">
        <v>6007</v>
      </c>
      <c r="B275" s="91">
        <v>2029</v>
      </c>
      <c r="C275" s="167">
        <v>7.8438821504111411</v>
      </c>
      <c r="D275" s="91" t="s">
        <v>5859</v>
      </c>
      <c r="E275" s="91" t="str" cm="1">
        <f t="array" ref="E2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5">
        <f>INDEX(
       Projected_Balance_Sheet!$B$3:$F$22,
        MATCH(Table25[[#This Row],[Metric]], Projected_Balance_Sheet!$A$3:$A$22, 0),
        MATCH(Table25[[#This Row],[Year]], Projected_Balance_Sheet!$B$2:$F$2, 0)
    )</f>
        <v>7.8438821504111411</v>
      </c>
    </row>
    <row r="276" spans="1:6">
      <c r="A276" s="172" t="s">
        <v>5941</v>
      </c>
      <c r="B276" s="91">
        <v>2029</v>
      </c>
      <c r="C276" s="167">
        <v>24.026200250752147</v>
      </c>
      <c r="D276" s="91" t="s">
        <v>5859</v>
      </c>
      <c r="E276" s="91" t="str" cm="1">
        <f t="array" ref="E2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6">
        <f>INDEX(
       Projected_Balance_Sheet!$B$3:$F$22,
        MATCH(Table25[[#This Row],[Metric]], Projected_Balance_Sheet!$A$3:$A$22, 0),
        MATCH(Table25[[#This Row],[Year]], Projected_Balance_Sheet!$B$2:$F$2, 0)
    )</f>
        <v>24.026200250752147</v>
      </c>
    </row>
    <row r="277" spans="1:6">
      <c r="A277" s="170" t="s">
        <v>5934</v>
      </c>
      <c r="B277" s="91">
        <v>2030</v>
      </c>
      <c r="C277" s="167">
        <v>13.37514057644761</v>
      </c>
      <c r="D277" s="91" t="s">
        <v>5859</v>
      </c>
      <c r="E277" s="91" t="str" cm="1">
        <f t="array" ref="E2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7">
        <f>INDEX(
       Projected_Balance_Sheet!$B$3:$F$22,
        MATCH(Table25[[#This Row],[Metric]], Projected_Balance_Sheet!$A$3:$A$22, 0),
        MATCH(Table25[[#This Row],[Year]], Projected_Balance_Sheet!$B$2:$F$2, 0)
    )</f>
        <v>13.37514057644761</v>
      </c>
    </row>
    <row r="278" spans="1:6">
      <c r="A278" s="171" t="s">
        <v>12</v>
      </c>
      <c r="B278" s="91">
        <v>2030</v>
      </c>
      <c r="C278" s="167">
        <v>0.9723069946595303</v>
      </c>
      <c r="D278" s="91" t="s">
        <v>5859</v>
      </c>
      <c r="E278" s="91" t="str" cm="1">
        <f t="array" ref="E2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8">
        <f>INDEX(
       Projected_Balance_Sheet!$B$3:$F$22,
        MATCH(Table25[[#This Row],[Metric]], Projected_Balance_Sheet!$A$3:$A$22, 0),
        MATCH(Table25[[#This Row],[Year]], Projected_Balance_Sheet!$B$2:$F$2, 0)
    )</f>
        <v>0.9723069946595303</v>
      </c>
    </row>
    <row r="279" spans="1:6">
      <c r="A279" s="171" t="s">
        <v>13</v>
      </c>
      <c r="B279" s="91">
        <v>2030</v>
      </c>
      <c r="C279" s="167">
        <v>13.093040960655046</v>
      </c>
      <c r="D279" s="91" t="s">
        <v>5859</v>
      </c>
      <c r="E279" s="91" t="str" cm="1">
        <f t="array" ref="E2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79">
        <f>INDEX(
       Projected_Balance_Sheet!$B$3:$F$22,
        MATCH(Table25[[#This Row],[Metric]], Projected_Balance_Sheet!$A$3:$A$22, 0),
        MATCH(Table25[[#This Row],[Year]], Projected_Balance_Sheet!$B$2:$F$2, 0)
    )</f>
        <v>13.093040960655046</v>
      </c>
    </row>
    <row r="280" spans="1:6">
      <c r="A280" s="170" t="s">
        <v>15</v>
      </c>
      <c r="B280" s="91">
        <v>2030</v>
      </c>
      <c r="C280" s="167">
        <v>0.21473664828082092</v>
      </c>
      <c r="D280" s="91" t="s">
        <v>5859</v>
      </c>
      <c r="E280" s="91" t="str" cm="1">
        <f t="array" ref="E2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0">
        <f>INDEX(
       Projected_Balance_Sheet!$B$3:$F$22,
        MATCH(Table25[[#This Row],[Metric]], Projected_Balance_Sheet!$A$3:$A$22, 0),
        MATCH(Table25[[#This Row],[Year]], Projected_Balance_Sheet!$B$2:$F$2, 0)
    )</f>
        <v>0.21473664828082092</v>
      </c>
    </row>
    <row r="281" spans="1:6">
      <c r="A281" s="170" t="s">
        <v>5935</v>
      </c>
      <c r="B281" s="91">
        <v>2030</v>
      </c>
      <c r="C281" s="167">
        <v>38.186383849353277</v>
      </c>
      <c r="D281" s="91" t="s">
        <v>5859</v>
      </c>
      <c r="E281" s="91" t="str" cm="1">
        <f t="array" ref="E2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1">
        <f>INDEX(
       Projected_Balance_Sheet!$B$3:$F$22,
        MATCH(Table25[[#This Row],[Metric]], Projected_Balance_Sheet!$A$3:$A$22, 0),
        MATCH(Table25[[#This Row],[Year]], Projected_Balance_Sheet!$B$2:$F$2, 0)
    )</f>
        <v>38.186383849353277</v>
      </c>
    </row>
    <row r="282" spans="1:6">
      <c r="A282" s="171" t="s">
        <v>5939</v>
      </c>
      <c r="B282" s="91">
        <v>2030</v>
      </c>
      <c r="C282" s="167">
        <v>0.64091685849117186</v>
      </c>
      <c r="D282" s="91" t="s">
        <v>5859</v>
      </c>
      <c r="E282" s="91" t="str" cm="1">
        <f t="array" ref="E2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2">
        <f>INDEX(
       Projected_Balance_Sheet!$B$3:$F$22,
        MATCH(Table25[[#This Row],[Metric]], Projected_Balance_Sheet!$A$3:$A$22, 0),
        MATCH(Table25[[#This Row],[Year]], Projected_Balance_Sheet!$B$2:$F$2, 0)
    )</f>
        <v>0.64091685849117186</v>
      </c>
    </row>
    <row r="283" spans="1:6">
      <c r="A283" s="171" t="s">
        <v>6009</v>
      </c>
      <c r="B283" s="91">
        <v>2030</v>
      </c>
      <c r="C283" s="167">
        <v>2.6802744797290643</v>
      </c>
      <c r="D283" s="91" t="s">
        <v>5859</v>
      </c>
      <c r="E283" s="91" t="str" cm="1">
        <f t="array" ref="E2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3">
        <f>INDEX(
       Projected_Balance_Sheet!$B$3:$F$22,
        MATCH(Table25[[#This Row],[Metric]], Projected_Balance_Sheet!$A$3:$A$22, 0),
        MATCH(Table25[[#This Row],[Year]], Projected_Balance_Sheet!$B$2:$F$2, 0)
    )</f>
        <v>2.6802744797290643</v>
      </c>
    </row>
    <row r="284" spans="1:6">
      <c r="A284" s="170" t="s">
        <v>22</v>
      </c>
      <c r="B284" s="91">
        <v>2030</v>
      </c>
      <c r="C284" s="167">
        <v>13.635258965611861</v>
      </c>
      <c r="D284" s="91" t="s">
        <v>5859</v>
      </c>
      <c r="E284" s="91" t="str" cm="1">
        <f t="array" ref="E2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4">
        <f>INDEX(
       Projected_Balance_Sheet!$B$3:$F$22,
        MATCH(Table25[[#This Row],[Metric]], Projected_Balance_Sheet!$A$3:$A$22, 0),
        MATCH(Table25[[#This Row],[Year]], Projected_Balance_Sheet!$B$2:$F$2, 0)
    )</f>
        <v>13.635258965611861</v>
      </c>
    </row>
    <row r="285" spans="1:6">
      <c r="A285" s="170" t="s">
        <v>5946</v>
      </c>
      <c r="B285" s="91">
        <v>2030</v>
      </c>
      <c r="C285" s="167">
        <v>1.591071001434228</v>
      </c>
      <c r="D285" s="91" t="s">
        <v>5859</v>
      </c>
      <c r="E285" s="91" t="str" cm="1">
        <f t="array" ref="E2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5">
        <f>INDEX(
       Projected_Balance_Sheet!$B$3:$F$22,
        MATCH(Table25[[#This Row],[Metric]], Projected_Balance_Sheet!$A$3:$A$22, 0),
        MATCH(Table25[[#This Row],[Year]], Projected_Balance_Sheet!$B$2:$F$2, 0)
    )</f>
        <v>1.591071001434228</v>
      </c>
    </row>
    <row r="286" spans="1:6">
      <c r="A286" s="170" t="s">
        <v>5940</v>
      </c>
      <c r="B286" s="91">
        <v>2030</v>
      </c>
      <c r="C286" s="167">
        <v>0.48300000000000004</v>
      </c>
      <c r="D286" s="91" t="s">
        <v>5859</v>
      </c>
      <c r="E286" s="91" t="str" cm="1">
        <f t="array" ref="E2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6">
        <f>INDEX(
       Projected_Balance_Sheet!$B$3:$F$22,
        MATCH(Table25[[#This Row],[Metric]], Projected_Balance_Sheet!$A$3:$A$22, 0),
        MATCH(Table25[[#This Row],[Year]], Projected_Balance_Sheet!$B$2:$F$2, 0)
    )</f>
        <v>0.48300000000000004</v>
      </c>
    </row>
    <row r="287" spans="1:6">
      <c r="A287" s="170" t="s">
        <v>26</v>
      </c>
      <c r="B287" s="91">
        <v>2030</v>
      </c>
      <c r="C287" s="167">
        <v>22.586999999999996</v>
      </c>
      <c r="D287" s="91" t="s">
        <v>5859</v>
      </c>
      <c r="E287" s="91" t="str" cm="1">
        <f t="array" ref="E2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7">
        <f>INDEX(
       Projected_Balance_Sheet!$B$3:$F$22,
        MATCH(Table25[[#This Row],[Metric]], Projected_Balance_Sheet!$A$3:$A$22, 0),
        MATCH(Table25[[#This Row],[Year]], Projected_Balance_Sheet!$B$2:$F$2, 0)
    )</f>
        <v>22.586999999999996</v>
      </c>
    </row>
    <row r="288" spans="1:6">
      <c r="A288" s="171" t="s">
        <v>2669</v>
      </c>
      <c r="B288" s="91">
        <v>2030</v>
      </c>
      <c r="C288" s="167">
        <v>2.8230128129769379E-2</v>
      </c>
      <c r="D288" s="91" t="s">
        <v>5859</v>
      </c>
      <c r="E288" s="91" t="str" cm="1">
        <f t="array" ref="E2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8">
        <f>INDEX(
       Projected_Balance_Sheet!$B$3:$F$22,
        MATCH(Table25[[#This Row],[Metric]], Projected_Balance_Sheet!$A$3:$A$22, 0),
        MATCH(Table25[[#This Row],[Year]], Projected_Balance_Sheet!$B$2:$F$2, 0)
    )</f>
        <v>2.8230128129769379E-2</v>
      </c>
    </row>
    <row r="289" spans="1:6">
      <c r="A289" s="171" t="s">
        <v>28</v>
      </c>
      <c r="B289" s="91">
        <v>2030</v>
      </c>
      <c r="C289" s="167">
        <v>2.3470083742049406</v>
      </c>
      <c r="D289" s="91" t="s">
        <v>5859</v>
      </c>
      <c r="E289" s="91" t="str" cm="1">
        <f t="array" ref="E2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89">
        <f>INDEX(
       Projected_Balance_Sheet!$B$3:$F$22,
        MATCH(Table25[[#This Row],[Metric]], Projected_Balance_Sheet!$A$3:$A$22, 0),
        MATCH(Table25[[#This Row],[Year]], Projected_Balance_Sheet!$B$2:$F$2, 0)
    )</f>
        <v>2.3470083742049406</v>
      </c>
    </row>
    <row r="290" spans="1:6">
      <c r="A290" s="170" t="s">
        <v>6006</v>
      </c>
      <c r="B290" s="91">
        <v>2030</v>
      </c>
      <c r="C290" s="167">
        <v>1.2906295604888098</v>
      </c>
      <c r="D290" s="91" t="s">
        <v>5859</v>
      </c>
      <c r="E290" s="91" t="str" cm="1">
        <f t="array" ref="E2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0">
        <f>INDEX(
       Projected_Balance_Sheet!$B$3:$F$22,
        MATCH(Table25[[#This Row],[Metric]], Projected_Balance_Sheet!$A$3:$A$22, 0),
        MATCH(Table25[[#This Row],[Year]], Projected_Balance_Sheet!$B$2:$F$2, 0)
    )</f>
        <v>1.2906295604888098</v>
      </c>
    </row>
    <row r="291" spans="1:6">
      <c r="A291" s="170" t="s">
        <v>6004</v>
      </c>
      <c r="B291" s="91">
        <v>2030</v>
      </c>
      <c r="C291" s="167">
        <v>0.14075000000000001</v>
      </c>
      <c r="D291" s="91" t="s">
        <v>5859</v>
      </c>
      <c r="E291" s="91" t="str" cm="1">
        <f t="array" ref="E2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1">
        <f>INDEX(
       Projected_Balance_Sheet!$B$3:$F$22,
        MATCH(Table25[[#This Row],[Metric]], Projected_Balance_Sheet!$A$3:$A$22, 0),
        MATCH(Table25[[#This Row],[Year]], Projected_Balance_Sheet!$B$2:$F$2, 0)
    )</f>
        <v>0.14075000000000001</v>
      </c>
    </row>
    <row r="292" spans="1:6">
      <c r="A292" s="170" t="s">
        <v>6082</v>
      </c>
      <c r="B292" s="91">
        <v>2030</v>
      </c>
      <c r="C292" s="167">
        <v>0.71690034667534519</v>
      </c>
      <c r="D292" s="91" t="s">
        <v>5859</v>
      </c>
      <c r="E292" s="91" t="str" cm="1">
        <f t="array" ref="E2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2">
        <f>INDEX(
       Projected_Balance_Sheet!$B$3:$F$22,
        MATCH(Table25[[#This Row],[Metric]], Projected_Balance_Sheet!$A$3:$A$22, 0),
        MATCH(Table25[[#This Row],[Year]], Projected_Balance_Sheet!$B$2:$F$2, 0)
    )</f>
        <v>0.71690034667534519</v>
      </c>
    </row>
    <row r="293" spans="1:6">
      <c r="A293" s="170" t="s">
        <v>31</v>
      </c>
      <c r="B293" s="91">
        <v>2030</v>
      </c>
      <c r="C293" s="167">
        <v>18.233505447150765</v>
      </c>
      <c r="D293" s="91" t="s">
        <v>5859</v>
      </c>
      <c r="E293" s="91" t="str" cm="1">
        <f t="array" ref="E2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3">
        <f>INDEX(
       Projected_Balance_Sheet!$B$3:$F$22,
        MATCH(Table25[[#This Row],[Metric]], Projected_Balance_Sheet!$A$3:$A$22, 0),
        MATCH(Table25[[#This Row],[Year]], Projected_Balance_Sheet!$B$2:$F$2, 0)
    )</f>
        <v>18.233505447150765</v>
      </c>
    </row>
    <row r="294" spans="1:6">
      <c r="A294" s="170" t="s">
        <v>2675</v>
      </c>
      <c r="B294" s="91">
        <v>2030</v>
      </c>
      <c r="C294" s="167">
        <v>3.7999999999999999E-2</v>
      </c>
      <c r="D294" s="91" t="s">
        <v>5859</v>
      </c>
      <c r="E294" s="91" t="str" cm="1">
        <f t="array" ref="E2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4">
        <f>INDEX(
       Projected_Balance_Sheet!$B$3:$F$22,
        MATCH(Table25[[#This Row],[Metric]], Projected_Balance_Sheet!$A$3:$A$22, 0),
        MATCH(Table25[[#This Row],[Year]], Projected_Balance_Sheet!$B$2:$F$2, 0)
    )</f>
        <v>3.7999999999999999E-2</v>
      </c>
    </row>
    <row r="295" spans="1:6">
      <c r="A295" s="170" t="s">
        <v>6007</v>
      </c>
      <c r="B295" s="91">
        <v>2030</v>
      </c>
      <c r="C295" s="167">
        <v>8.071446543920791</v>
      </c>
      <c r="D295" s="91" t="s">
        <v>5859</v>
      </c>
      <c r="E295" s="91" t="str" cm="1">
        <f t="array" ref="E2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5">
        <f>INDEX(
       Projected_Balance_Sheet!$B$3:$F$22,
        MATCH(Table25[[#This Row],[Metric]], Projected_Balance_Sheet!$A$3:$A$22, 0),
        MATCH(Table25[[#This Row],[Year]], Projected_Balance_Sheet!$B$2:$F$2, 0)
    )</f>
        <v>8.071446543920791</v>
      </c>
    </row>
    <row r="296" spans="1:6">
      <c r="A296" s="172" t="s">
        <v>5941</v>
      </c>
      <c r="B296" s="91">
        <v>2030</v>
      </c>
      <c r="C296" s="167">
        <v>26.342951991071558</v>
      </c>
      <c r="D296" s="91" t="s">
        <v>5859</v>
      </c>
      <c r="E296" s="91" t="str" cm="1">
        <f t="array" ref="E2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296">
        <f>INDEX(
       Projected_Balance_Sheet!$B$3:$F$22,
        MATCH(Table25[[#This Row],[Metric]], Projected_Balance_Sheet!$A$3:$A$22, 0),
        MATCH(Table25[[#This Row],[Year]], Projected_Balance_Sheet!$B$2:$F$2, 0)
    )</f>
        <v>26.342951991071558</v>
      </c>
    </row>
    <row r="297" spans="1:6">
      <c r="A297" s="170" t="s">
        <v>5934</v>
      </c>
      <c r="B297" s="91">
        <v>2026</v>
      </c>
      <c r="C297" s="167">
        <v>4.3012568301529193</v>
      </c>
      <c r="D297" s="91" t="s">
        <v>5861</v>
      </c>
      <c r="E297" s="91" t="str" cm="1">
        <f t="array" ref="E2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298" spans="1:6">
      <c r="A298" s="171" t="s">
        <v>12</v>
      </c>
      <c r="B298" s="91">
        <v>2026</v>
      </c>
      <c r="C298" s="167">
        <v>0.91953186783582364</v>
      </c>
      <c r="D298" s="91" t="s">
        <v>5861</v>
      </c>
      <c r="E298" s="91" t="str" cm="1">
        <f t="array" ref="E2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299" spans="1:6">
      <c r="A299" s="171" t="s">
        <v>13</v>
      </c>
      <c r="B299" s="91">
        <v>2026</v>
      </c>
      <c r="C299" s="167">
        <v>12.175074911341282</v>
      </c>
      <c r="D299" s="91" t="s">
        <v>5861</v>
      </c>
      <c r="E299" s="91" t="str" cm="1">
        <f t="array" ref="E2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0" spans="1:6">
      <c r="A300" s="170" t="s">
        <v>15</v>
      </c>
      <c r="B300" s="91">
        <v>2026</v>
      </c>
      <c r="C300" s="167">
        <v>0.19239263788290664</v>
      </c>
      <c r="D300" s="91" t="s">
        <v>5861</v>
      </c>
      <c r="E300" s="91" t="str" cm="1">
        <f t="array" ref="E3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1" spans="1:6">
      <c r="A301" s="170" t="s">
        <v>5935</v>
      </c>
      <c r="B301" s="91">
        <v>2026</v>
      </c>
      <c r="C301" s="167">
        <v>38.58319069721842</v>
      </c>
      <c r="D301" s="91" t="s">
        <v>5861</v>
      </c>
      <c r="E301" s="91" t="str" cm="1">
        <f t="array" ref="E3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2" spans="1:6">
      <c r="A302" s="171" t="s">
        <v>5939</v>
      </c>
      <c r="B302" s="91">
        <v>2026</v>
      </c>
      <c r="C302" s="167">
        <v>0.63803053676285715</v>
      </c>
      <c r="D302" s="91" t="s">
        <v>5861</v>
      </c>
      <c r="E302" s="91" t="str" cm="1">
        <f t="array" ref="E3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3" spans="1:6">
      <c r="A303" s="171" t="s">
        <v>6009</v>
      </c>
      <c r="B303" s="91">
        <v>2026</v>
      </c>
      <c r="C303" s="167">
        <v>0.30994761408675231</v>
      </c>
      <c r="D303" s="91" t="s">
        <v>5861</v>
      </c>
      <c r="E303" s="91" t="str" cm="1">
        <f t="array" ref="E3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4" spans="1:6">
      <c r="A304" s="170" t="s">
        <v>22</v>
      </c>
      <c r="B304" s="91">
        <v>2026</v>
      </c>
      <c r="C304" s="167">
        <v>14.013938262701155</v>
      </c>
      <c r="D304" s="91" t="s">
        <v>5861</v>
      </c>
      <c r="E304" s="91" t="str" cm="1">
        <f t="array" ref="E3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5" spans="1:5">
      <c r="A305" s="170" t="s">
        <v>5946</v>
      </c>
      <c r="B305" s="91">
        <v>2026</v>
      </c>
      <c r="C305" s="167">
        <v>1.5822710380669003</v>
      </c>
      <c r="D305" s="91" t="s">
        <v>5861</v>
      </c>
      <c r="E305" s="91" t="str" cm="1">
        <f t="array" ref="E3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6" spans="1:5">
      <c r="A306" s="170" t="s">
        <v>5940</v>
      </c>
      <c r="B306" s="91">
        <v>2026</v>
      </c>
      <c r="C306" s="167">
        <v>0.78300000000000003</v>
      </c>
      <c r="D306" s="91" t="s">
        <v>5861</v>
      </c>
      <c r="E306" s="91" t="str" cm="1">
        <f t="array" ref="E3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7" spans="1:5">
      <c r="A307" s="170" t="s">
        <v>26</v>
      </c>
      <c r="B307" s="91">
        <v>2026</v>
      </c>
      <c r="C307" s="167">
        <v>19.130999999999997</v>
      </c>
      <c r="D307" s="91" t="s">
        <v>5861</v>
      </c>
      <c r="E307" s="91" t="str" cm="1">
        <f t="array" ref="E3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8" spans="1:5">
      <c r="A308" s="171" t="s">
        <v>2669</v>
      </c>
      <c r="B308" s="91">
        <v>2026</v>
      </c>
      <c r="C308" s="167">
        <v>2.4752399999999966E-2</v>
      </c>
      <c r="D308" s="91" t="s">
        <v>5861</v>
      </c>
      <c r="E308" s="91" t="str" cm="1">
        <f t="array" ref="E3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09" spans="1:5">
      <c r="A309" s="171" t="s">
        <v>28</v>
      </c>
      <c r="B309" s="91">
        <v>2026</v>
      </c>
      <c r="C309" s="167">
        <v>2.3713968839563586</v>
      </c>
      <c r="D309" s="91" t="s">
        <v>5861</v>
      </c>
      <c r="E309" s="91" t="str" cm="1">
        <f t="array" ref="E3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0" spans="1:5">
      <c r="A310" s="170" t="s">
        <v>6006</v>
      </c>
      <c r="B310" s="91">
        <v>2026</v>
      </c>
      <c r="C310" s="167">
        <v>1.2205764403206547</v>
      </c>
      <c r="D310" s="91" t="s">
        <v>5861</v>
      </c>
      <c r="E310" s="91" t="str" cm="1">
        <f t="array" ref="E3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1" spans="1:5">
      <c r="A311" s="170" t="s">
        <v>6004</v>
      </c>
      <c r="B311" s="91">
        <v>2026</v>
      </c>
      <c r="C311" s="167">
        <v>0.14075000000000001</v>
      </c>
      <c r="D311" s="91" t="s">
        <v>5861</v>
      </c>
      <c r="E311" s="91" t="str" cm="1">
        <f t="array" ref="E3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2" spans="1:5">
      <c r="A312" s="170" t="s">
        <v>6082</v>
      </c>
      <c r="B312" s="91">
        <v>2026</v>
      </c>
      <c r="C312" s="167">
        <v>0</v>
      </c>
      <c r="D312" s="91" t="s">
        <v>5861</v>
      </c>
      <c r="E312" s="91" t="str" cm="1">
        <f t="array" ref="E3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3" spans="1:5">
      <c r="A313" s="170" t="s">
        <v>31</v>
      </c>
      <c r="B313" s="91">
        <v>2026</v>
      </c>
      <c r="C313" s="167">
        <v>10.614774183387368</v>
      </c>
      <c r="D313" s="91" t="s">
        <v>5861</v>
      </c>
      <c r="E313" s="91" t="str" cm="1">
        <f t="array" ref="E3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4" spans="1:5">
      <c r="A314" s="170" t="s">
        <v>2675</v>
      </c>
      <c r="B314" s="91">
        <v>2026</v>
      </c>
      <c r="C314" s="167">
        <v>3.7999999999999999E-2</v>
      </c>
      <c r="D314" s="91" t="s">
        <v>5861</v>
      </c>
      <c r="E314" s="91" t="str" cm="1">
        <f t="array" ref="E3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5" spans="1:5">
      <c r="A315" s="170" t="s">
        <v>6007</v>
      </c>
      <c r="B315" s="91">
        <v>2026</v>
      </c>
      <c r="C315" s="167">
        <v>7.1989658868485256</v>
      </c>
      <c r="D315" s="91" t="s">
        <v>5861</v>
      </c>
      <c r="E315" s="91" t="str" cm="1">
        <f t="array" ref="E3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6" spans="1:5">
      <c r="A316" s="172" t="s">
        <v>5941</v>
      </c>
      <c r="B316" s="91">
        <v>2026</v>
      </c>
      <c r="C316" s="167">
        <v>17.851740070235895</v>
      </c>
      <c r="D316" s="91" t="s">
        <v>5861</v>
      </c>
      <c r="E316" s="91" t="str" cm="1">
        <f t="array" ref="E3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7" spans="1:5">
      <c r="A317" s="170" t="s">
        <v>5934</v>
      </c>
      <c r="B317" s="91">
        <v>2027</v>
      </c>
      <c r="C317" s="167">
        <v>5.3474470129117453</v>
      </c>
      <c r="D317" s="91" t="s">
        <v>5861</v>
      </c>
      <c r="E317" s="91" t="str" cm="1">
        <f t="array" ref="E3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8" spans="1:5">
      <c r="A318" s="171" t="s">
        <v>12</v>
      </c>
      <c r="B318" s="91">
        <v>2027</v>
      </c>
      <c r="C318" s="167">
        <v>0.92132041970651801</v>
      </c>
      <c r="D318" s="91" t="s">
        <v>5861</v>
      </c>
      <c r="E318" s="91" t="str" cm="1">
        <f t="array" ref="E3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19" spans="1:5">
      <c r="A319" s="171" t="s">
        <v>13</v>
      </c>
      <c r="B319" s="91">
        <v>2027</v>
      </c>
      <c r="C319" s="167">
        <v>12.215752025635048</v>
      </c>
      <c r="D319" s="91" t="s">
        <v>5861</v>
      </c>
      <c r="E319" s="91" t="str" cm="1">
        <f t="array" ref="E3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0" spans="1:5">
      <c r="A320" s="170" t="s">
        <v>15</v>
      </c>
      <c r="B320" s="91">
        <v>2027</v>
      </c>
      <c r="C320" s="167">
        <v>0.19276685461690976</v>
      </c>
      <c r="D320" s="91" t="s">
        <v>5861</v>
      </c>
      <c r="E320" s="91" t="str" cm="1">
        <f t="array" ref="E3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1" spans="1:5">
      <c r="A321" s="170" t="s">
        <v>5935</v>
      </c>
      <c r="B321" s="91">
        <v>2027</v>
      </c>
      <c r="C321" s="167">
        <v>38.586688300126887</v>
      </c>
      <c r="D321" s="91" t="s">
        <v>5861</v>
      </c>
      <c r="E321" s="91" t="str" cm="1">
        <f t="array" ref="E3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2" spans="1:5">
      <c r="A322" s="171" t="s">
        <v>5939</v>
      </c>
      <c r="B322" s="91">
        <v>2027</v>
      </c>
      <c r="C322" s="167">
        <v>0.63927154944550957</v>
      </c>
      <c r="D322" s="91" t="s">
        <v>5861</v>
      </c>
      <c r="E322" s="91" t="str" cm="1">
        <f t="array" ref="E3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3" spans="1:5">
      <c r="A323" s="171" t="s">
        <v>6009</v>
      </c>
      <c r="B323" s="91">
        <v>2027</v>
      </c>
      <c r="C323" s="167">
        <v>2.0019822783691978</v>
      </c>
      <c r="D323" s="91" t="s">
        <v>5861</v>
      </c>
      <c r="E323" s="91" t="str" cm="1">
        <f t="array" ref="E3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4" spans="1:5">
      <c r="A324" s="170" t="s">
        <v>22</v>
      </c>
      <c r="B324" s="91">
        <v>2027</v>
      </c>
      <c r="C324" s="167">
        <v>14.060759047999706</v>
      </c>
      <c r="D324" s="91" t="s">
        <v>5861</v>
      </c>
      <c r="E324" s="91" t="str" cm="1">
        <f t="array" ref="E3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5" spans="1:5">
      <c r="A325" s="170" t="s">
        <v>5946</v>
      </c>
      <c r="B325" s="91">
        <v>2027</v>
      </c>
      <c r="C325" s="167">
        <v>1.5774645999025174</v>
      </c>
      <c r="D325" s="91" t="s">
        <v>5861</v>
      </c>
      <c r="E325" s="91" t="str" cm="1">
        <f t="array" ref="E3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6" spans="1:5">
      <c r="A326" s="170" t="s">
        <v>5940</v>
      </c>
      <c r="B326" s="91">
        <v>2027</v>
      </c>
      <c r="C326" s="167">
        <v>0.78300000000000003</v>
      </c>
      <c r="D326" s="91" t="s">
        <v>5861</v>
      </c>
      <c r="E326" s="91" t="str" cm="1">
        <f t="array" ref="E3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7" spans="1:5">
      <c r="A327" s="170" t="s">
        <v>26</v>
      </c>
      <c r="B327" s="91">
        <v>2027</v>
      </c>
      <c r="C327" s="167">
        <v>19.169999999999995</v>
      </c>
      <c r="D327" s="91" t="s">
        <v>5861</v>
      </c>
      <c r="E327" s="91" t="str" cm="1">
        <f t="array" ref="E3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8" spans="1:5">
      <c r="A328" s="171" t="s">
        <v>2669</v>
      </c>
      <c r="B328" s="91">
        <v>2027</v>
      </c>
      <c r="C328" s="167">
        <v>2.5528387739999964E-2</v>
      </c>
      <c r="D328" s="91" t="s">
        <v>5861</v>
      </c>
      <c r="E328" s="91" t="str" cm="1">
        <f t="array" ref="E3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29" spans="1:5">
      <c r="A329" s="171" t="s">
        <v>28</v>
      </c>
      <c r="B329" s="91">
        <v>2027</v>
      </c>
      <c r="C329" s="167">
        <v>2.3716118533378063</v>
      </c>
      <c r="D329" s="91" t="s">
        <v>5861</v>
      </c>
      <c r="E329" s="91" t="str" cm="1">
        <f t="array" ref="E3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0" spans="1:5">
      <c r="A330" s="170" t="s">
        <v>6006</v>
      </c>
      <c r="B330" s="91">
        <v>2027</v>
      </c>
      <c r="C330" s="167">
        <v>1.2229505443098934</v>
      </c>
      <c r="D330" s="91" t="s">
        <v>5861</v>
      </c>
      <c r="E330" s="91" t="str" cm="1">
        <f t="array" ref="E3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1" spans="1:5">
      <c r="A331" s="170" t="s">
        <v>6004</v>
      </c>
      <c r="B331" s="91">
        <v>2027</v>
      </c>
      <c r="C331" s="167">
        <v>0.14075000000000001</v>
      </c>
      <c r="D331" s="91" t="s">
        <v>5861</v>
      </c>
      <c r="E331" s="91" t="str" cm="1">
        <f t="array" ref="E3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2" spans="1:5">
      <c r="A332" s="170" t="s">
        <v>6082</v>
      </c>
      <c r="B332" s="91">
        <v>2027</v>
      </c>
      <c r="C332" s="167">
        <v>0</v>
      </c>
      <c r="D332" s="91" t="s">
        <v>5861</v>
      </c>
      <c r="E332" s="91" t="str" cm="1">
        <f t="array" ref="E3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3" spans="1:5">
      <c r="A333" s="170" t="s">
        <v>31</v>
      </c>
      <c r="B333" s="91">
        <v>2027</v>
      </c>
      <c r="C333" s="167">
        <v>13.107343847429156</v>
      </c>
      <c r="D333" s="91" t="s">
        <v>5861</v>
      </c>
      <c r="E333" s="91" t="str" cm="1">
        <f t="array" ref="E3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4" spans="1:5">
      <c r="A334" s="170" t="s">
        <v>2675</v>
      </c>
      <c r="B334" s="91">
        <v>2027</v>
      </c>
      <c r="C334" s="167">
        <v>3.7999999999999999E-2</v>
      </c>
      <c r="D334" s="91" t="s">
        <v>5861</v>
      </c>
      <c r="E334" s="91" t="str" cm="1">
        <f t="array" ref="E3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5" spans="1:5">
      <c r="A335" s="170" t="s">
        <v>6007</v>
      </c>
      <c r="B335" s="91">
        <v>2027</v>
      </c>
      <c r="C335" s="167">
        <v>7.4078201600927347</v>
      </c>
      <c r="D335" s="91" t="s">
        <v>5861</v>
      </c>
      <c r="E335" s="91" t="str" cm="1">
        <f t="array" ref="E3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6" spans="1:5">
      <c r="A336" s="172" t="s">
        <v>5941</v>
      </c>
      <c r="B336" s="91">
        <v>2027</v>
      </c>
      <c r="C336" s="167">
        <v>20.553164007521893</v>
      </c>
      <c r="D336" s="91" t="s">
        <v>5861</v>
      </c>
      <c r="E336" s="91" t="str" cm="1">
        <f t="array" ref="E3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7" spans="1:5">
      <c r="A337" s="170" t="s">
        <v>5934</v>
      </c>
      <c r="B337" s="91">
        <v>2028</v>
      </c>
      <c r="C337" s="167">
        <v>6.4439999530458163</v>
      </c>
      <c r="D337" s="91" t="s">
        <v>5861</v>
      </c>
      <c r="E337" s="91" t="str" cm="1">
        <f t="array" ref="E3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8" spans="1:5">
      <c r="A338" s="171" t="s">
        <v>12</v>
      </c>
      <c r="B338" s="91">
        <v>2028</v>
      </c>
      <c r="C338" s="167">
        <v>0.92283605430603743</v>
      </c>
      <c r="D338" s="91" t="s">
        <v>5861</v>
      </c>
      <c r="E338" s="91" t="str" cm="1">
        <f t="array" ref="E3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39" spans="1:5">
      <c r="A339" s="171" t="s">
        <v>13</v>
      </c>
      <c r="B339" s="91">
        <v>2028</v>
      </c>
      <c r="C339" s="167">
        <v>12.252871493258992</v>
      </c>
      <c r="D339" s="91" t="s">
        <v>5861</v>
      </c>
      <c r="E339" s="91" t="str" cm="1">
        <f t="array" ref="E3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0" spans="1:5">
      <c r="A340" s="170" t="s">
        <v>15</v>
      </c>
      <c r="B340" s="91">
        <v>2028</v>
      </c>
      <c r="C340" s="167">
        <v>0.19308396917146503</v>
      </c>
      <c r="D340" s="91" t="s">
        <v>5861</v>
      </c>
      <c r="E340" s="91" t="str" cm="1">
        <f t="array" ref="E3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1" spans="1:5">
      <c r="A341" s="170" t="s">
        <v>5935</v>
      </c>
      <c r="B341" s="91">
        <v>2028</v>
      </c>
      <c r="C341" s="167">
        <v>38.589652199620289</v>
      </c>
      <c r="D341" s="91" t="s">
        <v>5861</v>
      </c>
      <c r="E341" s="91" t="str" cm="1">
        <f t="array" ref="E3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2" spans="1:5">
      <c r="A342" s="171" t="s">
        <v>5939</v>
      </c>
      <c r="B342" s="91">
        <v>2028</v>
      </c>
      <c r="C342" s="167">
        <v>0.64032319451719555</v>
      </c>
      <c r="D342" s="91" t="s">
        <v>5861</v>
      </c>
      <c r="E342" s="91" t="str" cm="1">
        <f t="array" ref="E3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3" spans="1:5">
      <c r="A343" s="171" t="s">
        <v>6009</v>
      </c>
      <c r="B343" s="91">
        <v>2028</v>
      </c>
      <c r="C343" s="167">
        <v>3.7094049543673009</v>
      </c>
      <c r="D343" s="91" t="s">
        <v>5861</v>
      </c>
      <c r="E343" s="91" t="str" cm="1">
        <f t="array" ref="E3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4" spans="1:5">
      <c r="A344" s="170" t="s">
        <v>22</v>
      </c>
      <c r="B344" s="91">
        <v>2028</v>
      </c>
      <c r="C344" s="167">
        <v>14.103484857197129</v>
      </c>
      <c r="D344" s="91" t="s">
        <v>5861</v>
      </c>
      <c r="E344" s="91" t="str" cm="1">
        <f t="array" ref="E3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5" spans="1:5">
      <c r="A345" s="170" t="s">
        <v>5946</v>
      </c>
      <c r="B345" s="91">
        <v>2028</v>
      </c>
      <c r="C345" s="167">
        <v>1.5721626036917991</v>
      </c>
      <c r="D345" s="91" t="s">
        <v>5861</v>
      </c>
      <c r="E345" s="91" t="str" cm="1">
        <f t="array" ref="E3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6" spans="1:5">
      <c r="A346" s="170" t="s">
        <v>5940</v>
      </c>
      <c r="B346" s="91">
        <v>2028</v>
      </c>
      <c r="C346" s="167">
        <v>0.78300000000000003</v>
      </c>
      <c r="D346" s="91" t="s">
        <v>5861</v>
      </c>
      <c r="E346" s="91" t="str" cm="1">
        <f t="array" ref="E3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7" spans="1:5">
      <c r="A347" s="170" t="s">
        <v>26</v>
      </c>
      <c r="B347" s="91">
        <v>2028</v>
      </c>
      <c r="C347" s="167">
        <v>19.208999999999993</v>
      </c>
      <c r="D347" s="91" t="s">
        <v>5861</v>
      </c>
      <c r="E347" s="91" t="str" cm="1">
        <f t="array" ref="E3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8" spans="1:5">
      <c r="A348" s="171" t="s">
        <v>2669</v>
      </c>
      <c r="B348" s="91">
        <v>2028</v>
      </c>
      <c r="C348" s="167">
        <v>2.6328702695648961E-2</v>
      </c>
      <c r="D348" s="91" t="s">
        <v>5861</v>
      </c>
      <c r="E348" s="91" t="str" cm="1">
        <f t="array" ref="E3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49" spans="1:5">
      <c r="A349" s="171" t="s">
        <v>28</v>
      </c>
      <c r="B349" s="91">
        <v>2028</v>
      </c>
      <c r="C349" s="167">
        <v>2.3717940202839816</v>
      </c>
      <c r="D349" s="91" t="s">
        <v>5861</v>
      </c>
      <c r="E349" s="91" t="str" cm="1">
        <f t="array" ref="E3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0" spans="1:5">
      <c r="A350" s="170" t="s">
        <v>6006</v>
      </c>
      <c r="B350" s="91">
        <v>2028</v>
      </c>
      <c r="C350" s="167">
        <v>1.2249623809291745</v>
      </c>
      <c r="D350" s="91" t="s">
        <v>5861</v>
      </c>
      <c r="E350" s="91" t="str" cm="1">
        <f t="array" ref="E3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1" spans="1:5">
      <c r="A351" s="170" t="s">
        <v>6004</v>
      </c>
      <c r="B351" s="91">
        <v>2028</v>
      </c>
      <c r="C351" s="167">
        <v>0.14075000000000001</v>
      </c>
      <c r="D351" s="91" t="s">
        <v>5861</v>
      </c>
      <c r="E351" s="91" t="str" cm="1">
        <f t="array" ref="E3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2" spans="1:5">
      <c r="A352" s="170" t="s">
        <v>6082</v>
      </c>
      <c r="B352" s="91">
        <v>2028</v>
      </c>
      <c r="C352" s="167">
        <v>0</v>
      </c>
      <c r="D352" s="91" t="s">
        <v>5861</v>
      </c>
      <c r="E352" s="91" t="str" cm="1">
        <f t="array" ref="E3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3" spans="1:5">
      <c r="A353" s="170" t="s">
        <v>31</v>
      </c>
      <c r="B353" s="91">
        <v>2028</v>
      </c>
      <c r="C353" s="167">
        <v>15.659955601628821</v>
      </c>
      <c r="D353" s="91" t="s">
        <v>5861</v>
      </c>
      <c r="E353" s="91" t="str" cm="1">
        <f t="array" ref="E3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4" spans="1:5">
      <c r="A354" s="170" t="s">
        <v>2675</v>
      </c>
      <c r="B354" s="91">
        <v>2028</v>
      </c>
      <c r="C354" s="167">
        <v>3.7999999999999999E-2</v>
      </c>
      <c r="D354" s="91" t="s">
        <v>5861</v>
      </c>
      <c r="E354" s="91" t="str" cm="1">
        <f t="array" ref="E3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5" spans="1:5">
      <c r="A355" s="170" t="s">
        <v>6007</v>
      </c>
      <c r="B355" s="91">
        <v>2028</v>
      </c>
      <c r="C355" s="167">
        <v>7.6227336518605453</v>
      </c>
      <c r="D355" s="91" t="s">
        <v>5861</v>
      </c>
      <c r="E355" s="91" t="str" cm="1">
        <f t="array" ref="E3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6" spans="1:5">
      <c r="A356" s="172" t="s">
        <v>5941</v>
      </c>
      <c r="B356" s="91">
        <v>2028</v>
      </c>
      <c r="C356" s="167">
        <v>23.320689253489366</v>
      </c>
      <c r="D356" s="91" t="s">
        <v>5861</v>
      </c>
      <c r="E356" s="91" t="str" cm="1">
        <f t="array" ref="E3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7" spans="1:5">
      <c r="A357" s="170" t="s">
        <v>5934</v>
      </c>
      <c r="B357" s="91">
        <v>2029</v>
      </c>
      <c r="C357" s="167">
        <v>7.5906315024670254</v>
      </c>
      <c r="D357" s="91" t="s">
        <v>5861</v>
      </c>
      <c r="E357" s="91" t="str" cm="1">
        <f t="array" ref="E3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8" spans="1:5">
      <c r="A358" s="171" t="s">
        <v>12</v>
      </c>
      <c r="B358" s="91">
        <v>2029</v>
      </c>
      <c r="C358" s="167">
        <v>0.924077331411013</v>
      </c>
      <c r="D358" s="91" t="s">
        <v>5861</v>
      </c>
      <c r="E358" s="91" t="str" cm="1">
        <f t="array" ref="E3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59" spans="1:5">
      <c r="A359" s="171" t="s">
        <v>13</v>
      </c>
      <c r="B359" s="91">
        <v>2029</v>
      </c>
      <c r="C359" s="167">
        <v>12.286399061545128</v>
      </c>
      <c r="D359" s="91" t="s">
        <v>5861</v>
      </c>
      <c r="E359" s="91" t="str" cm="1">
        <f t="array" ref="E3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0" spans="1:5">
      <c r="A360" s="170" t="s">
        <v>15</v>
      </c>
      <c r="B360" s="91">
        <v>2029</v>
      </c>
      <c r="C360" s="167">
        <v>0.19334368021022652</v>
      </c>
      <c r="D360" s="91" t="s">
        <v>5861</v>
      </c>
      <c r="E360" s="91" t="str" cm="1">
        <f t="array" ref="E3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1" spans="1:5">
      <c r="A361" s="170" t="s">
        <v>5935</v>
      </c>
      <c r="B361" s="91">
        <v>2029</v>
      </c>
      <c r="C361" s="167">
        <v>38.592079579269559</v>
      </c>
      <c r="D361" s="91" t="s">
        <v>5861</v>
      </c>
      <c r="E361" s="91" t="str" cm="1">
        <f t="array" ref="E3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2" spans="1:5">
      <c r="A362" s="171" t="s">
        <v>5939</v>
      </c>
      <c r="B362" s="91">
        <v>2029</v>
      </c>
      <c r="C362" s="167">
        <v>0.64118447265802059</v>
      </c>
      <c r="D362" s="91" t="s">
        <v>5861</v>
      </c>
      <c r="E362" s="91" t="str" cm="1">
        <f t="array" ref="E3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3" spans="1:5">
      <c r="A363" s="171" t="s">
        <v>6009</v>
      </c>
      <c r="B363" s="91">
        <v>2029</v>
      </c>
      <c r="C363" s="167">
        <v>5.4320257869600113</v>
      </c>
      <c r="D363" s="91" t="s">
        <v>5861</v>
      </c>
      <c r="E363" s="91" t="str" cm="1">
        <f t="array" ref="E3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4" spans="1:5">
      <c r="A364" s="170" t="s">
        <v>22</v>
      </c>
      <c r="B364" s="91">
        <v>2029</v>
      </c>
      <c r="C364" s="167">
        <v>14.142076264271161</v>
      </c>
      <c r="D364" s="91" t="s">
        <v>5861</v>
      </c>
      <c r="E364" s="91" t="str" cm="1">
        <f t="array" ref="E3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5" spans="1:5">
      <c r="A365" s="170" t="s">
        <v>5946</v>
      </c>
      <c r="B365" s="91">
        <v>2029</v>
      </c>
      <c r="C365" s="167">
        <v>1.5663696145119699</v>
      </c>
      <c r="D365" s="91" t="s">
        <v>5861</v>
      </c>
      <c r="E365" s="91" t="str" cm="1">
        <f t="array" ref="E3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6" spans="1:5">
      <c r="A366" s="170" t="s">
        <v>5940</v>
      </c>
      <c r="B366" s="91">
        <v>2029</v>
      </c>
      <c r="C366" s="167">
        <v>0.78300000000000003</v>
      </c>
      <c r="D366" s="91" t="s">
        <v>5861</v>
      </c>
      <c r="E366" s="91" t="str" cm="1">
        <f t="array" ref="E3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7" spans="1:5">
      <c r="A367" s="170" t="s">
        <v>26</v>
      </c>
      <c r="B367" s="91">
        <v>2029</v>
      </c>
      <c r="C367" s="167">
        <v>19.24799999999999</v>
      </c>
      <c r="D367" s="91" t="s">
        <v>5861</v>
      </c>
      <c r="E367" s="91" t="str" cm="1">
        <f t="array" ref="E3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8" spans="1:5">
      <c r="A368" s="171" t="s">
        <v>2669</v>
      </c>
      <c r="B368" s="91">
        <v>2029</v>
      </c>
      <c r="C368" s="167">
        <v>2.7154107525157557E-2</v>
      </c>
      <c r="D368" s="91" t="s">
        <v>5861</v>
      </c>
      <c r="E368" s="91" t="str" cm="1">
        <f t="array" ref="E3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69" spans="1:5">
      <c r="A369" s="171" t="s">
        <v>28</v>
      </c>
      <c r="B369" s="91">
        <v>2029</v>
      </c>
      <c r="C369" s="167">
        <v>2.3719432116917538</v>
      </c>
      <c r="D369" s="91" t="s">
        <v>5861</v>
      </c>
      <c r="E369" s="91" t="str" cm="1">
        <f t="array" ref="E3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0" spans="1:5">
      <c r="A370" s="170" t="s">
        <v>6006</v>
      </c>
      <c r="B370" s="91">
        <v>2029</v>
      </c>
      <c r="C370" s="167">
        <v>1.2266100384419136</v>
      </c>
      <c r="D370" s="91" t="s">
        <v>5861</v>
      </c>
      <c r="E370" s="91" t="str" cm="1">
        <f t="array" ref="E3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1" spans="1:5">
      <c r="A371" s="170" t="s">
        <v>6004</v>
      </c>
      <c r="B371" s="91">
        <v>2029</v>
      </c>
      <c r="C371" s="167">
        <v>0.14075000000000001</v>
      </c>
      <c r="D371" s="91" t="s">
        <v>5861</v>
      </c>
      <c r="E371" s="91" t="str" cm="1">
        <f t="array" ref="E3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2" spans="1:5">
      <c r="A372" s="170" t="s">
        <v>6082</v>
      </c>
      <c r="B372" s="91">
        <v>2029</v>
      </c>
      <c r="C372" s="167">
        <v>0</v>
      </c>
      <c r="D372" s="91" t="s">
        <v>5861</v>
      </c>
      <c r="E372" s="91" t="str" cm="1">
        <f t="array" ref="E3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3" spans="1:5">
      <c r="A373" s="170" t="s">
        <v>31</v>
      </c>
      <c r="B373" s="91">
        <v>2029</v>
      </c>
      <c r="C373" s="167">
        <v>18.271956027667891</v>
      </c>
      <c r="D373" s="91" t="s">
        <v>5861</v>
      </c>
      <c r="E373" s="91" t="str" cm="1">
        <f t="array" ref="E3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4" spans="1:5">
      <c r="A374" s="170" t="s">
        <v>2675</v>
      </c>
      <c r="B374" s="91">
        <v>2029</v>
      </c>
      <c r="C374" s="167">
        <v>3.7999999999999999E-2</v>
      </c>
      <c r="D374" s="91" t="s">
        <v>5861</v>
      </c>
      <c r="E374" s="91" t="str" cm="1">
        <f t="array" ref="E3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5" spans="1:5">
      <c r="A375" s="170" t="s">
        <v>6007</v>
      </c>
      <c r="B375" s="91">
        <v>2029</v>
      </c>
      <c r="C375" s="167">
        <v>7.8438821504111411</v>
      </c>
      <c r="D375" s="91" t="s">
        <v>5861</v>
      </c>
      <c r="E375" s="91" t="str" cm="1">
        <f t="array" ref="E3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6" spans="1:5">
      <c r="A376" s="172" t="s">
        <v>5941</v>
      </c>
      <c r="B376" s="91">
        <v>2029</v>
      </c>
      <c r="C376" s="167">
        <v>26.153838178079031</v>
      </c>
      <c r="D376" s="91" t="s">
        <v>5861</v>
      </c>
      <c r="E376" s="91" t="str" cm="1">
        <f t="array" ref="E3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7" spans="1:5">
      <c r="A377" s="170" t="s">
        <v>5934</v>
      </c>
      <c r="B377" s="91">
        <v>2030</v>
      </c>
      <c r="C377" s="167">
        <v>8.7870120076648668</v>
      </c>
      <c r="D377" s="91" t="s">
        <v>5861</v>
      </c>
      <c r="E377" s="91" t="str" cm="1">
        <f t="array" ref="E3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8" spans="1:5">
      <c r="A378" s="171" t="s">
        <v>12</v>
      </c>
      <c r="B378" s="91">
        <v>2030</v>
      </c>
      <c r="C378" s="167">
        <v>0.92504305491848882</v>
      </c>
      <c r="D378" s="91" t="s">
        <v>5861</v>
      </c>
      <c r="E378" s="91" t="str" cm="1">
        <f t="array" ref="E3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79" spans="1:5">
      <c r="A379" s="171" t="s">
        <v>13</v>
      </c>
      <c r="B379" s="91">
        <v>2030</v>
      </c>
      <c r="C379" s="167">
        <v>12.316303621846391</v>
      </c>
      <c r="D379" s="91" t="s">
        <v>5861</v>
      </c>
      <c r="E379" s="91" t="str" cm="1">
        <f t="array" ref="E3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0" spans="1:5">
      <c r="A380" s="170" t="s">
        <v>15</v>
      </c>
      <c r="B380" s="91">
        <v>2030</v>
      </c>
      <c r="C380" s="167">
        <v>0.19354573747389275</v>
      </c>
      <c r="D380" s="91" t="s">
        <v>5861</v>
      </c>
      <c r="E380" s="91" t="str" cm="1">
        <f t="array" ref="E3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1" spans="1:5">
      <c r="A381" s="170" t="s">
        <v>5935</v>
      </c>
      <c r="B381" s="91">
        <v>2030</v>
      </c>
      <c r="C381" s="167">
        <v>38.593968100035362</v>
      </c>
      <c r="D381" s="91" t="s">
        <v>5861</v>
      </c>
      <c r="E381" s="91" t="str" cm="1">
        <f t="array" ref="E3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2" spans="1:5">
      <c r="A382" s="171" t="s">
        <v>5939</v>
      </c>
      <c r="B382" s="91">
        <v>2030</v>
      </c>
      <c r="C382" s="167">
        <v>0.64185455393458313</v>
      </c>
      <c r="D382" s="91" t="s">
        <v>5861</v>
      </c>
      <c r="E382" s="91" t="str" cm="1">
        <f t="array" ref="E3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3" spans="1:5">
      <c r="A383" s="171" t="s">
        <v>6009</v>
      </c>
      <c r="B383" s="91">
        <v>2030</v>
      </c>
      <c r="C383" s="167">
        <v>7.1696521548894552</v>
      </c>
      <c r="D383" s="91" t="s">
        <v>5861</v>
      </c>
      <c r="E383" s="91" t="str" cm="1">
        <f t="array" ref="E3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4" spans="1:5">
      <c r="A384" s="170" t="s">
        <v>22</v>
      </c>
      <c r="B384" s="91">
        <v>2030</v>
      </c>
      <c r="C384" s="167">
        <v>14.176497462077897</v>
      </c>
      <c r="D384" s="91" t="s">
        <v>5861</v>
      </c>
      <c r="E384" s="91" t="str" cm="1">
        <f t="array" ref="E3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5" spans="1:5">
      <c r="A385" s="170" t="s">
        <v>5946</v>
      </c>
      <c r="B385" s="91">
        <v>2030</v>
      </c>
      <c r="C385" s="167">
        <v>1.560090658448785</v>
      </c>
      <c r="D385" s="91" t="s">
        <v>5861</v>
      </c>
      <c r="E385" s="91" t="str" cm="1">
        <f t="array" ref="E3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6" spans="1:5">
      <c r="A386" s="170" t="s">
        <v>5940</v>
      </c>
      <c r="B386" s="91">
        <v>2030</v>
      </c>
      <c r="C386" s="167">
        <v>0.78300000000000003</v>
      </c>
      <c r="D386" s="91" t="s">
        <v>5861</v>
      </c>
      <c r="E386" s="91" t="str" cm="1">
        <f t="array" ref="E3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7" spans="1:5">
      <c r="A387" s="170" t="s">
        <v>26</v>
      </c>
      <c r="B387" s="91">
        <v>2030</v>
      </c>
      <c r="C387" s="167">
        <v>19.286999999999988</v>
      </c>
      <c r="D387" s="91" t="s">
        <v>5861</v>
      </c>
      <c r="E387" s="91" t="str" cm="1">
        <f t="array" ref="E3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8" spans="1:5">
      <c r="A388" s="171" t="s">
        <v>2669</v>
      </c>
      <c r="B388" s="91">
        <v>2030</v>
      </c>
      <c r="C388" s="167">
        <v>2.8005388796071246E-2</v>
      </c>
      <c r="D388" s="91" t="s">
        <v>5861</v>
      </c>
      <c r="E388" s="91" t="str" cm="1">
        <f t="array" ref="E3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89" spans="1:5">
      <c r="A389" s="171" t="s">
        <v>28</v>
      </c>
      <c r="B389" s="91">
        <v>2030</v>
      </c>
      <c r="C389" s="167">
        <v>2.3720592837992802</v>
      </c>
      <c r="D389" s="91" t="s">
        <v>5861</v>
      </c>
      <c r="E389" s="91" t="str" cm="1">
        <f t="array" ref="E3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0" spans="1:5">
      <c r="A390" s="170" t="s">
        <v>6006</v>
      </c>
      <c r="B390" s="91">
        <v>2030</v>
      </c>
      <c r="C390" s="167">
        <v>1.227891929154264</v>
      </c>
      <c r="D390" s="91" t="s">
        <v>5861</v>
      </c>
      <c r="E390" s="91" t="str" cm="1">
        <f t="array" ref="E3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1" spans="1:5">
      <c r="A391" s="170" t="s">
        <v>6004</v>
      </c>
      <c r="B391" s="91">
        <v>2030</v>
      </c>
      <c r="C391" s="167">
        <v>0.14075000000000001</v>
      </c>
      <c r="D391" s="91" t="s">
        <v>5861</v>
      </c>
      <c r="E391" s="91" t="str" cm="1">
        <f t="array" ref="E3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2" spans="1:5">
      <c r="A392" s="170" t="s">
        <v>6082</v>
      </c>
      <c r="B392" s="91">
        <v>2030</v>
      </c>
      <c r="C392" s="167">
        <v>0</v>
      </c>
      <c r="D392" s="91" t="s">
        <v>5861</v>
      </c>
      <c r="E392" s="91" t="str" cm="1">
        <f t="array" ref="E3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3" spans="1:5">
      <c r="A393" s="170" t="s">
        <v>31</v>
      </c>
      <c r="B393" s="91">
        <v>2030</v>
      </c>
      <c r="C393" s="167">
        <v>20.942637964565964</v>
      </c>
      <c r="D393" s="91" t="s">
        <v>5861</v>
      </c>
      <c r="E393" s="91" t="str" cm="1">
        <f t="array" ref="E3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4" spans="1:5">
      <c r="A394" s="170" t="s">
        <v>2675</v>
      </c>
      <c r="B394" s="91">
        <v>2030</v>
      </c>
      <c r="C394" s="167">
        <v>3.7999999999999999E-2</v>
      </c>
      <c r="D394" s="91" t="s">
        <v>5861</v>
      </c>
      <c r="E394" s="91" t="str" cm="1">
        <f t="array" ref="E3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5" spans="1:5">
      <c r="A395" s="170" t="s">
        <v>6007</v>
      </c>
      <c r="B395" s="91">
        <v>2030</v>
      </c>
      <c r="C395" s="167">
        <v>8.071446543920791</v>
      </c>
      <c r="D395" s="91" t="s">
        <v>5861</v>
      </c>
      <c r="E395" s="91" t="str" cm="1">
        <f t="array" ref="E3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6" spans="1:5">
      <c r="A396" s="172" t="s">
        <v>5941</v>
      </c>
      <c r="B396" s="91">
        <v>2030</v>
      </c>
      <c r="C396" s="167">
        <v>29.052084508486757</v>
      </c>
      <c r="D396" s="91" t="s">
        <v>5861</v>
      </c>
      <c r="E396" s="91" t="str" cm="1">
        <f t="array" ref="E3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7" spans="1:5">
      <c r="A397" s="170" t="s">
        <v>5934</v>
      </c>
      <c r="B397" s="91">
        <v>2026</v>
      </c>
      <c r="C397" s="167">
        <v>8.2238124294466459</v>
      </c>
      <c r="D397" s="91" t="s">
        <v>5862</v>
      </c>
      <c r="E397" s="91" t="str" cm="1">
        <f t="array" ref="E3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8" spans="1:5">
      <c r="A398" s="171" t="s">
        <v>12</v>
      </c>
      <c r="B398" s="91">
        <v>2026</v>
      </c>
      <c r="C398" s="167">
        <v>1.0157307986131991</v>
      </c>
      <c r="D398" s="91" t="s">
        <v>5862</v>
      </c>
      <c r="E398" s="91" t="str" cm="1">
        <f t="array" ref="E3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399" spans="1:5">
      <c r="A399" s="171" t="s">
        <v>13</v>
      </c>
      <c r="B399" s="91">
        <v>2026</v>
      </c>
      <c r="C399" s="167">
        <v>13.756870564856138</v>
      </c>
      <c r="D399" s="91" t="s">
        <v>5862</v>
      </c>
      <c r="E399" s="91" t="str" cm="1">
        <f t="array" ref="E3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0" spans="1:5">
      <c r="A400" s="170" t="s">
        <v>15</v>
      </c>
      <c r="B400" s="91">
        <v>2026</v>
      </c>
      <c r="C400" s="167">
        <v>0.2350091476522109</v>
      </c>
      <c r="D400" s="91" t="s">
        <v>5862</v>
      </c>
      <c r="E400" s="91" t="str" cm="1">
        <f t="array" ref="E4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1" spans="1:5">
      <c r="A401" s="170" t="s">
        <v>5935</v>
      </c>
      <c r="B401" s="91">
        <v>2026</v>
      </c>
      <c r="C401" s="167">
        <v>37.887085956896492</v>
      </c>
      <c r="D401" s="91" t="s">
        <v>5862</v>
      </c>
      <c r="E401" s="91" t="str" cm="1">
        <f t="array" ref="E4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2" spans="1:5">
      <c r="A402" s="171" t="s">
        <v>5939</v>
      </c>
      <c r="B402" s="91">
        <v>2026</v>
      </c>
      <c r="C402" s="167">
        <v>0.6376576985463801</v>
      </c>
      <c r="D402" s="91" t="s">
        <v>5862</v>
      </c>
      <c r="E402" s="91" t="str" cm="1">
        <f t="array" ref="E4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3" spans="1:5">
      <c r="A403" s="171" t="s">
        <v>6009</v>
      </c>
      <c r="B403" s="91">
        <v>2026</v>
      </c>
      <c r="C403" s="167">
        <v>0</v>
      </c>
      <c r="D403" s="91" t="s">
        <v>5862</v>
      </c>
      <c r="E403" s="91" t="str" cm="1">
        <f t="array" ref="E4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4" spans="1:5">
      <c r="A404" s="170" t="s">
        <v>22</v>
      </c>
      <c r="B404" s="91">
        <v>2026</v>
      </c>
      <c r="C404" s="167">
        <v>12.962143390908805</v>
      </c>
      <c r="D404" s="91" t="s">
        <v>5862</v>
      </c>
      <c r="E404" s="91" t="str" cm="1">
        <f t="array" ref="E4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5" spans="1:5">
      <c r="A405" s="170" t="s">
        <v>5946</v>
      </c>
      <c r="B405" s="91">
        <v>2026</v>
      </c>
      <c r="C405" s="167">
        <v>1.7243706038927591</v>
      </c>
      <c r="D405" s="91" t="s">
        <v>5862</v>
      </c>
      <c r="E405" s="91" t="str" cm="1">
        <f t="array" ref="E4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6" spans="1:5">
      <c r="A406" s="170" t="s">
        <v>5940</v>
      </c>
      <c r="B406" s="91">
        <v>2026</v>
      </c>
      <c r="C406" s="167">
        <v>0.28300000000000003</v>
      </c>
      <c r="D406" s="91" t="s">
        <v>5862</v>
      </c>
      <c r="E406" s="91" t="str" cm="1">
        <f t="array" ref="E4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7" spans="1:5">
      <c r="A407" s="170" t="s">
        <v>26</v>
      </c>
      <c r="B407" s="91">
        <v>2026</v>
      </c>
      <c r="C407" s="167">
        <v>20.830999999999996</v>
      </c>
      <c r="D407" s="91" t="s">
        <v>5862</v>
      </c>
      <c r="E407" s="91" t="str" cm="1">
        <f t="array" ref="E4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8" spans="1:5">
      <c r="A408" s="171" t="s">
        <v>2669</v>
      </c>
      <c r="B408" s="91">
        <v>2026</v>
      </c>
      <c r="C408" s="167">
        <v>2.4871199999999965E-2</v>
      </c>
      <c r="D408" s="91" t="s">
        <v>5862</v>
      </c>
      <c r="E408" s="91" t="str" cm="1">
        <f t="array" ref="E4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09" spans="1:5">
      <c r="A409" s="171" t="s">
        <v>28</v>
      </c>
      <c r="B409" s="91">
        <v>2026</v>
      </c>
      <c r="C409" s="167">
        <v>2.3286129518274468</v>
      </c>
      <c r="D409" s="91" t="s">
        <v>5862</v>
      </c>
      <c r="E409" s="91" t="str" cm="1">
        <f t="array" ref="E4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0" spans="1:5">
      <c r="A410" s="170" t="s">
        <v>6006</v>
      </c>
      <c r="B410" s="91">
        <v>2026</v>
      </c>
      <c r="C410" s="167">
        <v>1.4124731636333014</v>
      </c>
      <c r="D410" s="91" t="s">
        <v>5862</v>
      </c>
      <c r="E410" s="91" t="str" cm="1">
        <f t="array" ref="E4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1" spans="1:5">
      <c r="A411" s="170" t="s">
        <v>6004</v>
      </c>
      <c r="B411" s="91">
        <v>2026</v>
      </c>
      <c r="C411" s="167">
        <v>0.14075000000000001</v>
      </c>
      <c r="D411" s="91" t="s">
        <v>5862</v>
      </c>
      <c r="E411" s="91" t="str" cm="1">
        <f t="array" ref="E4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2" spans="1:5">
      <c r="A412" s="170" t="s">
        <v>6082</v>
      </c>
      <c r="B412" s="91">
        <v>2026</v>
      </c>
      <c r="C412" s="167">
        <v>5.1818025470823557</v>
      </c>
      <c r="D412" s="91" t="s">
        <v>5862</v>
      </c>
      <c r="E412" s="91" t="str" cm="1">
        <f t="array" ref="E4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3" spans="1:5">
      <c r="A413" s="170" t="s">
        <v>31</v>
      </c>
      <c r="B413" s="91">
        <v>2026</v>
      </c>
      <c r="C413" s="167">
        <v>9.6301768518178719</v>
      </c>
      <c r="D413" s="91" t="s">
        <v>5862</v>
      </c>
      <c r="E413" s="91" t="str" cm="1">
        <f t="array" ref="E4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4" spans="1:5">
      <c r="A414" s="170" t="s">
        <v>2675</v>
      </c>
      <c r="B414" s="91">
        <v>2026</v>
      </c>
      <c r="C414" s="167">
        <v>3.7999999999999999E-2</v>
      </c>
      <c r="D414" s="91" t="s">
        <v>5862</v>
      </c>
      <c r="E414" s="91" t="str" cm="1">
        <f t="array" ref="E4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5" spans="1:5">
      <c r="A415" s="170" t="s">
        <v>6007</v>
      </c>
      <c r="B415" s="91">
        <v>2026</v>
      </c>
      <c r="C415" s="167">
        <v>7.1989658868485256</v>
      </c>
      <c r="D415" s="91" t="s">
        <v>5862</v>
      </c>
      <c r="E415" s="91" t="str" cm="1">
        <f t="array" ref="E4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6" spans="1:5">
      <c r="A416" s="172" t="s">
        <v>5941</v>
      </c>
      <c r="B416" s="91">
        <v>2026</v>
      </c>
      <c r="C416" s="167">
        <v>16.867142738666399</v>
      </c>
      <c r="D416" s="91" t="s">
        <v>5862</v>
      </c>
      <c r="E416" s="91" t="str" cm="1">
        <f t="array" ref="E4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7" spans="1:5">
      <c r="A417" s="170" t="s">
        <v>5934</v>
      </c>
      <c r="B417" s="91">
        <v>2027</v>
      </c>
      <c r="C417" s="167">
        <v>10.520233711979822</v>
      </c>
      <c r="D417" s="91" t="s">
        <v>5862</v>
      </c>
      <c r="E417" s="91" t="str" cm="1">
        <f t="array" ref="E4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8" spans="1:5">
      <c r="A418" s="171" t="s">
        <v>12</v>
      </c>
      <c r="B418" s="91">
        <v>2027</v>
      </c>
      <c r="C418" s="167">
        <v>1.0171115810030555</v>
      </c>
      <c r="D418" s="91" t="s">
        <v>5862</v>
      </c>
      <c r="E418" s="91" t="str" cm="1">
        <f t="array" ref="E4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19" spans="1:5">
      <c r="A419" s="171" t="s">
        <v>13</v>
      </c>
      <c r="B419" s="91">
        <v>2027</v>
      </c>
      <c r="C419" s="167">
        <v>13.794334471580052</v>
      </c>
      <c r="D419" s="91" t="s">
        <v>5862</v>
      </c>
      <c r="E419" s="91" t="str" cm="1">
        <f t="array" ref="E4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0" spans="1:5">
      <c r="A420" s="170" t="s">
        <v>15</v>
      </c>
      <c r="B420" s="91">
        <v>2027</v>
      </c>
      <c r="C420" s="167">
        <v>0.2353286186114221</v>
      </c>
      <c r="D420" s="91" t="s">
        <v>5862</v>
      </c>
      <c r="E420" s="91" t="str" cm="1">
        <f t="array" ref="E4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1" spans="1:5">
      <c r="A421" s="170" t="s">
        <v>5935</v>
      </c>
      <c r="B421" s="91">
        <v>2027</v>
      </c>
      <c r="C421" s="167">
        <v>37.888584130313575</v>
      </c>
      <c r="D421" s="91" t="s">
        <v>5862</v>
      </c>
      <c r="E421" s="91" t="str" cm="1">
        <f t="array" ref="E4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2" spans="1:5">
      <c r="A422" s="171" t="s">
        <v>5939</v>
      </c>
      <c r="B422" s="91">
        <v>2027</v>
      </c>
      <c r="C422" s="167">
        <v>0.63852452912994728</v>
      </c>
      <c r="D422" s="91" t="s">
        <v>5862</v>
      </c>
      <c r="E422" s="91" t="str" cm="1">
        <f t="array" ref="E4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3" spans="1:5">
      <c r="A423" s="171" t="s">
        <v>6009</v>
      </c>
      <c r="B423" s="91">
        <v>2027</v>
      </c>
      <c r="C423" s="167">
        <v>1.2704405136762631</v>
      </c>
      <c r="D423" s="91" t="s">
        <v>5862</v>
      </c>
      <c r="E423" s="91" t="str" cm="1">
        <f t="array" ref="E4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4" spans="1:5">
      <c r="A424" s="170" t="s">
        <v>22</v>
      </c>
      <c r="B424" s="91">
        <v>2027</v>
      </c>
      <c r="C424" s="167">
        <v>12.997443027454024</v>
      </c>
      <c r="D424" s="91" t="s">
        <v>5862</v>
      </c>
      <c r="E424" s="91" t="str" cm="1">
        <f t="array" ref="E4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5" spans="1:5">
      <c r="A425" s="170" t="s">
        <v>5946</v>
      </c>
      <c r="B425" s="91">
        <v>2027</v>
      </c>
      <c r="C425" s="167">
        <v>1.7175964626957259</v>
      </c>
      <c r="D425" s="91" t="s">
        <v>5862</v>
      </c>
      <c r="E425" s="91" t="str" cm="1">
        <f t="array" ref="E4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6" spans="1:5">
      <c r="A426" s="170" t="s">
        <v>5940</v>
      </c>
      <c r="B426" s="91">
        <v>2027</v>
      </c>
      <c r="C426" s="167">
        <v>0.28300000000000003</v>
      </c>
      <c r="D426" s="91" t="s">
        <v>5862</v>
      </c>
      <c r="E426" s="91" t="str" cm="1">
        <f t="array" ref="E4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7" spans="1:5">
      <c r="A427" s="170" t="s">
        <v>26</v>
      </c>
      <c r="B427" s="91">
        <v>2027</v>
      </c>
      <c r="C427" s="167">
        <v>22.069999999999993</v>
      </c>
      <c r="D427" s="91" t="s">
        <v>5862</v>
      </c>
      <c r="E427" s="91" t="str" cm="1">
        <f t="array" ref="E4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8" spans="1:5">
      <c r="A428" s="171" t="s">
        <v>2669</v>
      </c>
      <c r="B428" s="91">
        <v>2027</v>
      </c>
      <c r="C428" s="167">
        <v>2.5774024559999963E-2</v>
      </c>
      <c r="D428" s="91" t="s">
        <v>5862</v>
      </c>
      <c r="E428" s="91" t="str" cm="1">
        <f t="array" ref="E4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29" spans="1:5">
      <c r="A429" s="171" t="s">
        <v>28</v>
      </c>
      <c r="B429" s="91">
        <v>2027</v>
      </c>
      <c r="C429" s="167">
        <v>2.3287050324384251</v>
      </c>
      <c r="D429" s="91" t="s">
        <v>5862</v>
      </c>
      <c r="E429" s="91" t="str" cm="1">
        <f t="array" ref="E4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0" spans="1:5">
      <c r="A430" s="170" t="s">
        <v>6006</v>
      </c>
      <c r="B430" s="91">
        <v>2027</v>
      </c>
      <c r="C430" s="167">
        <v>1.4143932767904022</v>
      </c>
      <c r="D430" s="91" t="s">
        <v>5862</v>
      </c>
      <c r="E430" s="91" t="str" cm="1">
        <f t="array" ref="E4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1" spans="1:5">
      <c r="A431" s="170" t="s">
        <v>6004</v>
      </c>
      <c r="B431" s="91">
        <v>2027</v>
      </c>
      <c r="C431" s="167">
        <v>0.14075000000000001</v>
      </c>
      <c r="D431" s="91" t="s">
        <v>5862</v>
      </c>
      <c r="E431" s="91" t="str" cm="1">
        <f t="array" ref="E4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2" spans="1:5">
      <c r="A432" s="170" t="s">
        <v>6082</v>
      </c>
      <c r="B432" s="91">
        <v>2027</v>
      </c>
      <c r="C432" s="167">
        <v>5.7950409394857303</v>
      </c>
      <c r="D432" s="91" t="s">
        <v>5862</v>
      </c>
      <c r="E432" s="91" t="str" cm="1">
        <f t="array" ref="E4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3" spans="1:5">
      <c r="A433" s="170" t="s">
        <v>31</v>
      </c>
      <c r="B433" s="91">
        <v>2027</v>
      </c>
      <c r="C433" s="167">
        <v>11.146034632777114</v>
      </c>
      <c r="D433" s="91" t="s">
        <v>5862</v>
      </c>
      <c r="E433" s="91" t="str" cm="1">
        <f t="array" ref="E4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4" spans="1:5">
      <c r="A434" s="170" t="s">
        <v>2675</v>
      </c>
      <c r="B434" s="91">
        <v>2027</v>
      </c>
      <c r="C434" s="167">
        <v>3.7999999999999999E-2</v>
      </c>
      <c r="D434" s="91" t="s">
        <v>5862</v>
      </c>
      <c r="E434" s="91" t="str" cm="1">
        <f t="array" ref="E4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5" spans="1:5">
      <c r="A435" s="170" t="s">
        <v>6007</v>
      </c>
      <c r="B435" s="91">
        <v>2027</v>
      </c>
      <c r="C435" s="167">
        <v>7.4078201600927347</v>
      </c>
      <c r="D435" s="91" t="s">
        <v>5862</v>
      </c>
      <c r="E435" s="91" t="str" cm="1">
        <f t="array" ref="E4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6" spans="1:5">
      <c r="A436" s="172" t="s">
        <v>5941</v>
      </c>
      <c r="B436" s="91">
        <v>2027</v>
      </c>
      <c r="C436" s="167">
        <v>18.591854792869849</v>
      </c>
      <c r="D436" s="91" t="s">
        <v>5862</v>
      </c>
      <c r="E436" s="91" t="str" cm="1">
        <f t="array" ref="E4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7" spans="1:5">
      <c r="A437" s="170" t="s">
        <v>5934</v>
      </c>
      <c r="B437" s="91">
        <v>2028</v>
      </c>
      <c r="C437" s="167">
        <v>12.814270471166665</v>
      </c>
      <c r="D437" s="91" t="s">
        <v>5862</v>
      </c>
      <c r="E437" s="91" t="str" cm="1">
        <f t="array" ref="E4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8" spans="1:5">
      <c r="A438" s="171" t="s">
        <v>12</v>
      </c>
      <c r="B438" s="91">
        <v>2028</v>
      </c>
      <c r="C438" s="167">
        <v>1.0181891069513944</v>
      </c>
      <c r="D438" s="91" t="s">
        <v>5862</v>
      </c>
      <c r="E438" s="91" t="str" cm="1">
        <f t="array" ref="E4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39" spans="1:5">
      <c r="A439" s="171" t="s">
        <v>13</v>
      </c>
      <c r="B439" s="91">
        <v>2028</v>
      </c>
      <c r="C439" s="167">
        <v>13.827730883641113</v>
      </c>
      <c r="D439" s="91" t="s">
        <v>5862</v>
      </c>
      <c r="E439" s="91" t="str" cm="1">
        <f t="array" ref="E4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0" spans="1:5">
      <c r="A440" s="170" t="s">
        <v>15</v>
      </c>
      <c r="B440" s="91">
        <v>2028</v>
      </c>
      <c r="C440" s="167">
        <v>0.2355779252732246</v>
      </c>
      <c r="D440" s="91" t="s">
        <v>5862</v>
      </c>
      <c r="E440" s="91" t="str" cm="1">
        <f t="array" ref="E4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1" spans="1:5">
      <c r="A441" s="170" t="s">
        <v>5935</v>
      </c>
      <c r="B441" s="91">
        <v>2028</v>
      </c>
      <c r="C441" s="167">
        <v>37.889753265105462</v>
      </c>
      <c r="D441" s="91" t="s">
        <v>5862</v>
      </c>
      <c r="E441" s="91" t="str" cm="1">
        <f t="array" ref="E4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2" spans="1:5">
      <c r="A442" s="171" t="s">
        <v>5939</v>
      </c>
      <c r="B442" s="91">
        <v>2028</v>
      </c>
      <c r="C442" s="167">
        <v>0.63920098072251486</v>
      </c>
      <c r="D442" s="91" t="s">
        <v>5862</v>
      </c>
      <c r="E442" s="91" t="str" cm="1">
        <f t="array" ref="E4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3" spans="1:5">
      <c r="A443" s="171" t="s">
        <v>6009</v>
      </c>
      <c r="B443" s="91">
        <v>2028</v>
      </c>
      <c r="C443" s="167">
        <v>2.5361052035725606</v>
      </c>
      <c r="D443" s="91" t="s">
        <v>5862</v>
      </c>
      <c r="E443" s="91" t="str" cm="1">
        <f t="array" ref="E4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4" spans="1:5">
      <c r="A444" s="170" t="s">
        <v>22</v>
      </c>
      <c r="B444" s="91">
        <v>2028</v>
      </c>
      <c r="C444" s="167">
        <v>13.028910146362826</v>
      </c>
      <c r="D444" s="91" t="s">
        <v>5862</v>
      </c>
      <c r="E444" s="91" t="str" cm="1">
        <f t="array" ref="E4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5" spans="1:5">
      <c r="A445" s="170" t="s">
        <v>5946</v>
      </c>
      <c r="B445" s="91">
        <v>2028</v>
      </c>
      <c r="C445" s="167">
        <v>1.7102881739535569</v>
      </c>
      <c r="D445" s="91" t="s">
        <v>5862</v>
      </c>
      <c r="E445" s="91" t="str" cm="1">
        <f t="array" ref="E4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6" spans="1:5">
      <c r="A446" s="170" t="s">
        <v>5940</v>
      </c>
      <c r="B446" s="91">
        <v>2028</v>
      </c>
      <c r="C446" s="167">
        <v>0.28300000000000003</v>
      </c>
      <c r="D446" s="91" t="s">
        <v>5862</v>
      </c>
      <c r="E446" s="91" t="str" cm="1">
        <f t="array" ref="E4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7" spans="1:5">
      <c r="A447" s="170" t="s">
        <v>26</v>
      </c>
      <c r="B447" s="91">
        <v>2028</v>
      </c>
      <c r="C447" s="167">
        <v>23.30899999999999</v>
      </c>
      <c r="D447" s="91" t="s">
        <v>5862</v>
      </c>
      <c r="E447" s="91" t="str" cm="1">
        <f t="array" ref="E4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8" spans="1:5">
      <c r="A448" s="171" t="s">
        <v>2669</v>
      </c>
      <c r="B448" s="91">
        <v>2028</v>
      </c>
      <c r="C448" s="167">
        <v>2.6709621651527963E-2</v>
      </c>
      <c r="D448" s="91" t="s">
        <v>5862</v>
      </c>
      <c r="E448" s="91" t="str" cm="1">
        <f t="array" ref="E4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49" spans="1:5">
      <c r="A449" s="171" t="s">
        <v>28</v>
      </c>
      <c r="B449" s="91">
        <v>2028</v>
      </c>
      <c r="C449" s="167">
        <v>2.3287768897045638</v>
      </c>
      <c r="D449" s="91" t="s">
        <v>5862</v>
      </c>
      <c r="E449" s="91" t="str" cm="1">
        <f t="array" ref="E4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0" spans="1:5">
      <c r="A450" s="170" t="s">
        <v>6006</v>
      </c>
      <c r="B450" s="91">
        <v>2028</v>
      </c>
      <c r="C450" s="167">
        <v>1.4158916821624012</v>
      </c>
      <c r="D450" s="91" t="s">
        <v>5862</v>
      </c>
      <c r="E450" s="91" t="str" cm="1">
        <f t="array" ref="E4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1" spans="1:5">
      <c r="A451" s="170" t="s">
        <v>6004</v>
      </c>
      <c r="B451" s="91">
        <v>2028</v>
      </c>
      <c r="C451" s="167">
        <v>0.14075000000000001</v>
      </c>
      <c r="D451" s="91" t="s">
        <v>5862</v>
      </c>
      <c r="E451" s="91" t="str" cm="1">
        <f t="array" ref="E4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2" spans="1:5">
      <c r="A452" s="170" t="s">
        <v>6082</v>
      </c>
      <c r="B452" s="91">
        <v>2028</v>
      </c>
      <c r="C452" s="167">
        <v>6.3768830705831547</v>
      </c>
      <c r="D452" s="91" t="s">
        <v>5862</v>
      </c>
      <c r="E452" s="91" t="str" cm="1">
        <f t="array" ref="E4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3" spans="1:5">
      <c r="A453" s="170" t="s">
        <v>31</v>
      </c>
      <c r="B453" s="91">
        <v>2028</v>
      </c>
      <c r="C453" s="167">
        <v>12.679884600154374</v>
      </c>
      <c r="D453" s="91" t="s">
        <v>5862</v>
      </c>
      <c r="E453" s="91" t="str" cm="1">
        <f t="array" ref="E4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4" spans="1:5">
      <c r="A454" s="170" t="s">
        <v>2675</v>
      </c>
      <c r="B454" s="91">
        <v>2028</v>
      </c>
      <c r="C454" s="167">
        <v>3.7999999999999999E-2</v>
      </c>
      <c r="D454" s="91" t="s">
        <v>5862</v>
      </c>
      <c r="E454" s="91" t="str" cm="1">
        <f t="array" ref="E4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5" spans="1:5">
      <c r="A455" s="170" t="s">
        <v>6007</v>
      </c>
      <c r="B455" s="91">
        <v>2028</v>
      </c>
      <c r="C455" s="167">
        <v>7.6227336518605453</v>
      </c>
      <c r="D455" s="91" t="s">
        <v>5862</v>
      </c>
      <c r="E455" s="91" t="str" cm="1">
        <f t="array" ref="E4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6" spans="1:5">
      <c r="A456" s="172" t="s">
        <v>5941</v>
      </c>
      <c r="B456" s="91">
        <v>2028</v>
      </c>
      <c r="C456" s="167">
        <v>20.34061825201492</v>
      </c>
      <c r="D456" s="91" t="s">
        <v>5862</v>
      </c>
      <c r="E456" s="91" t="str" cm="1">
        <f t="array" ref="E4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7" spans="1:5">
      <c r="A457" s="170" t="s">
        <v>5934</v>
      </c>
      <c r="B457" s="91">
        <v>2029</v>
      </c>
      <c r="C457" s="167">
        <v>15.105520101137223</v>
      </c>
      <c r="D457" s="91" t="s">
        <v>5862</v>
      </c>
      <c r="E457" s="91" t="str" cm="1">
        <f t="array" ref="E4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8" spans="1:5">
      <c r="A458" s="171" t="s">
        <v>12</v>
      </c>
      <c r="B458" s="91">
        <v>2029</v>
      </c>
      <c r="C458" s="167">
        <v>1.0189623176964544</v>
      </c>
      <c r="D458" s="91" t="s">
        <v>5862</v>
      </c>
      <c r="E458" s="91" t="str" cm="1">
        <f t="array" ref="E4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59" spans="1:5">
      <c r="A459" s="171" t="s">
        <v>13</v>
      </c>
      <c r="B459" s="91">
        <v>2029</v>
      </c>
      <c r="C459" s="167">
        <v>13.857028620089446</v>
      </c>
      <c r="D459" s="91" t="s">
        <v>5862</v>
      </c>
      <c r="E459" s="91" t="str" cm="1">
        <f t="array" ref="E4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0" spans="1:5">
      <c r="A460" s="170" t="s">
        <v>15</v>
      </c>
      <c r="B460" s="91">
        <v>2029</v>
      </c>
      <c r="C460" s="167">
        <v>0.23575682267241757</v>
      </c>
      <c r="D460" s="91" t="s">
        <v>5862</v>
      </c>
      <c r="E460" s="91" t="str" cm="1">
        <f t="array" ref="E4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1" spans="1:5">
      <c r="A461" s="170" t="s">
        <v>5935</v>
      </c>
      <c r="B461" s="91">
        <v>2029</v>
      </c>
      <c r="C461" s="167">
        <v>37.890592212496855</v>
      </c>
      <c r="D461" s="91" t="s">
        <v>5862</v>
      </c>
      <c r="E461" s="91" t="str" cm="1">
        <f t="array" ref="E4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2" spans="1:5">
      <c r="A462" s="171" t="s">
        <v>5939</v>
      </c>
      <c r="B462" s="91">
        <v>2029</v>
      </c>
      <c r="C462" s="167">
        <v>0.63968638865231231</v>
      </c>
      <c r="D462" s="91" t="s">
        <v>5862</v>
      </c>
      <c r="E462" s="91" t="str" cm="1">
        <f t="array" ref="E4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3" spans="1:5">
      <c r="A463" s="171" t="s">
        <v>6009</v>
      </c>
      <c r="B463" s="91">
        <v>2029</v>
      </c>
      <c r="C463" s="167">
        <v>3.7969707237637351</v>
      </c>
      <c r="D463" s="91" t="s">
        <v>5862</v>
      </c>
      <c r="E463" s="91" t="str" cm="1">
        <f t="array" ref="E4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4" spans="1:5">
      <c r="A464" s="170" t="s">
        <v>22</v>
      </c>
      <c r="B464" s="91">
        <v>2029</v>
      </c>
      <c r="C464" s="167">
        <v>13.056515367992409</v>
      </c>
      <c r="D464" s="91" t="s">
        <v>5862</v>
      </c>
      <c r="E464" s="91" t="str" cm="1">
        <f t="array" ref="E4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5" spans="1:5">
      <c r="A465" s="170" t="s">
        <v>5946</v>
      </c>
      <c r="B465" s="91">
        <v>2029</v>
      </c>
      <c r="C465" s="167">
        <v>1.7024521246588651</v>
      </c>
      <c r="D465" s="91" t="s">
        <v>5862</v>
      </c>
      <c r="E465" s="91" t="str" cm="1">
        <f t="array" ref="E4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6" spans="1:5">
      <c r="A466" s="170" t="s">
        <v>5940</v>
      </c>
      <c r="B466" s="91">
        <v>2029</v>
      </c>
      <c r="C466" s="167">
        <v>0.28300000000000003</v>
      </c>
      <c r="D466" s="91" t="s">
        <v>5862</v>
      </c>
      <c r="E466" s="91" t="str" cm="1">
        <f t="array" ref="E4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7" spans="1:5">
      <c r="A467" s="170" t="s">
        <v>26</v>
      </c>
      <c r="B467" s="91">
        <v>2029</v>
      </c>
      <c r="C467" s="167">
        <v>24.547999999999988</v>
      </c>
      <c r="D467" s="91" t="s">
        <v>5862</v>
      </c>
      <c r="E467" s="91" t="str" cm="1">
        <f t="array" ref="E4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8" spans="1:5">
      <c r="A468" s="171" t="s">
        <v>2669</v>
      </c>
      <c r="B468" s="91">
        <v>2029</v>
      </c>
      <c r="C468" s="167">
        <v>2.7679180917478428E-2</v>
      </c>
      <c r="D468" s="91" t="s">
        <v>5862</v>
      </c>
      <c r="E468" s="91" t="str" cm="1">
        <f t="array" ref="E4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69" spans="1:5">
      <c r="A469" s="171" t="s">
        <v>28</v>
      </c>
      <c r="B469" s="91">
        <v>2029</v>
      </c>
      <c r="C469" s="167">
        <v>2.3288284530199297</v>
      </c>
      <c r="D469" s="91" t="s">
        <v>5862</v>
      </c>
      <c r="E469" s="91" t="str" cm="1">
        <f t="array" ref="E4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0" spans="1:5">
      <c r="A470" s="170" t="s">
        <v>6006</v>
      </c>
      <c r="B470" s="91">
        <v>2029</v>
      </c>
      <c r="C470" s="167">
        <v>1.4169669074373674</v>
      </c>
      <c r="D470" s="91" t="s">
        <v>5862</v>
      </c>
      <c r="E470" s="91" t="str" cm="1">
        <f t="array" ref="E4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1" spans="1:5">
      <c r="A471" s="170" t="s">
        <v>6004</v>
      </c>
      <c r="B471" s="91">
        <v>2029</v>
      </c>
      <c r="C471" s="167">
        <v>0.14075000000000001</v>
      </c>
      <c r="D471" s="91" t="s">
        <v>5862</v>
      </c>
      <c r="E471" s="91" t="str" cm="1">
        <f t="array" ref="E4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2" spans="1:5">
      <c r="A472" s="170" t="s">
        <v>6082</v>
      </c>
      <c r="B472" s="91">
        <v>2029</v>
      </c>
      <c r="C472" s="167">
        <v>6.9271550314683168</v>
      </c>
      <c r="D472" s="91" t="s">
        <v>5862</v>
      </c>
      <c r="E472" s="91" t="str" cm="1">
        <f t="array" ref="E4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3" spans="1:5">
      <c r="A473" s="170" t="s">
        <v>31</v>
      </c>
      <c r="B473" s="91">
        <v>2029</v>
      </c>
      <c r="C473" s="167">
        <v>14.231287970602942</v>
      </c>
      <c r="D473" s="91" t="s">
        <v>5862</v>
      </c>
      <c r="E473" s="91" t="str" cm="1">
        <f t="array" ref="E4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4" spans="1:5">
      <c r="A474" s="170" t="s">
        <v>2675</v>
      </c>
      <c r="B474" s="91">
        <v>2029</v>
      </c>
      <c r="C474" s="167">
        <v>3.7999999999999999E-2</v>
      </c>
      <c r="D474" s="91" t="s">
        <v>5862</v>
      </c>
      <c r="E474" s="91" t="str" cm="1">
        <f t="array" ref="E4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5" spans="1:5">
      <c r="A475" s="170" t="s">
        <v>6007</v>
      </c>
      <c r="B475" s="91">
        <v>2029</v>
      </c>
      <c r="C475" s="167">
        <v>7.8438821504111411</v>
      </c>
      <c r="D475" s="91" t="s">
        <v>5862</v>
      </c>
      <c r="E475" s="91" t="str" cm="1">
        <f t="array" ref="E4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6" spans="1:5">
      <c r="A476" s="172" t="s">
        <v>5941</v>
      </c>
      <c r="B476" s="91">
        <v>2029</v>
      </c>
      <c r="C476" s="167">
        <v>22.113170121014083</v>
      </c>
      <c r="D476" s="91" t="s">
        <v>5862</v>
      </c>
      <c r="E476" s="91" t="str" cm="1">
        <f t="array" ref="E4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7" spans="1:5">
      <c r="A477" s="170" t="s">
        <v>5934</v>
      </c>
      <c r="B477" s="91">
        <v>2030</v>
      </c>
      <c r="C477" s="167">
        <v>17.393564236265171</v>
      </c>
      <c r="D477" s="91" t="s">
        <v>5862</v>
      </c>
      <c r="E477" s="91" t="str" cm="1">
        <f t="array" ref="E4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8" spans="1:5">
      <c r="A478" s="171" t="s">
        <v>12</v>
      </c>
      <c r="B478" s="91">
        <v>2030</v>
      </c>
      <c r="C478" s="167">
        <v>1.0194304269208792</v>
      </c>
      <c r="D478" s="91" t="s">
        <v>5862</v>
      </c>
      <c r="E478" s="91" t="str" cm="1">
        <f t="array" ref="E4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79" spans="1:5">
      <c r="A479" s="171" t="s">
        <v>13</v>
      </c>
      <c r="B479" s="91">
        <v>2030</v>
      </c>
      <c r="C479" s="167">
        <v>13.882200131890572</v>
      </c>
      <c r="D479" s="91" t="s">
        <v>5862</v>
      </c>
      <c r="E479" s="91" t="str" cm="1">
        <f t="array" ref="E4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0" spans="1:5">
      <c r="A480" s="170" t="s">
        <v>15</v>
      </c>
      <c r="B480" s="91">
        <v>2030</v>
      </c>
      <c r="C480" s="167">
        <v>0.23586512887913136</v>
      </c>
      <c r="D480" s="91" t="s">
        <v>5862</v>
      </c>
      <c r="E480" s="91" t="str" cm="1">
        <f t="array" ref="E4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1" spans="1:5">
      <c r="A481" s="170" t="s">
        <v>5935</v>
      </c>
      <c r="B481" s="91">
        <v>2030</v>
      </c>
      <c r="C481" s="167">
        <v>37.891100119319447</v>
      </c>
      <c r="D481" s="91" t="s">
        <v>5862</v>
      </c>
      <c r="E481" s="91" t="str" cm="1">
        <f t="array" ref="E4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2" spans="1:5">
      <c r="A482" s="171" t="s">
        <v>5939</v>
      </c>
      <c r="B482" s="91">
        <v>2030</v>
      </c>
      <c r="C482" s="167">
        <v>0.63998025928331259</v>
      </c>
      <c r="D482" s="91" t="s">
        <v>5862</v>
      </c>
      <c r="E482" s="91" t="str" cm="1">
        <f t="array" ref="E4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3" spans="1:5">
      <c r="A483" s="171" t="s">
        <v>6009</v>
      </c>
      <c r="B483" s="91">
        <v>2030</v>
      </c>
      <c r="C483" s="167">
        <v>5.0530180813555745</v>
      </c>
      <c r="D483" s="91" t="s">
        <v>5862</v>
      </c>
      <c r="E483" s="91" t="str" cm="1">
        <f t="array" ref="E4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4" spans="1:5">
      <c r="A484" s="170" t="s">
        <v>22</v>
      </c>
      <c r="B484" s="91">
        <v>2030</v>
      </c>
      <c r="C484" s="167">
        <v>13.08023273480152</v>
      </c>
      <c r="D484" s="91" t="s">
        <v>5862</v>
      </c>
      <c r="E484" s="91" t="str" cm="1">
        <f t="array" ref="E4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5" spans="1:5">
      <c r="A485" s="170" t="s">
        <v>5946</v>
      </c>
      <c r="B485" s="91">
        <v>2030</v>
      </c>
      <c r="C485" s="167">
        <v>1.6940951925204384</v>
      </c>
      <c r="D485" s="91" t="s">
        <v>5862</v>
      </c>
      <c r="E485" s="91" t="str" cm="1">
        <f t="array" ref="E4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6" spans="1:5">
      <c r="A486" s="170" t="s">
        <v>5940</v>
      </c>
      <c r="B486" s="91">
        <v>2030</v>
      </c>
      <c r="C486" s="167">
        <v>0.28300000000000003</v>
      </c>
      <c r="D486" s="91" t="s">
        <v>5862</v>
      </c>
      <c r="E486" s="91" t="str" cm="1">
        <f t="array" ref="E4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7" spans="1:5">
      <c r="A487" s="170" t="s">
        <v>26</v>
      </c>
      <c r="B487" s="91">
        <v>2030</v>
      </c>
      <c r="C487" s="167">
        <v>25.786999999999985</v>
      </c>
      <c r="D487" s="91" t="s">
        <v>5862</v>
      </c>
      <c r="E487" s="91" t="str" cm="1">
        <f t="array" ref="E4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8" spans="1:5">
      <c r="A488" s="171" t="s">
        <v>2669</v>
      </c>
      <c r="B488" s="91">
        <v>2030</v>
      </c>
      <c r="C488" s="167">
        <v>2.8683935184782895E-2</v>
      </c>
      <c r="D488" s="91" t="s">
        <v>5862</v>
      </c>
      <c r="E488" s="91" t="str" cm="1">
        <f t="array" ref="E4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89" spans="1:5">
      <c r="A489" s="171" t="s">
        <v>28</v>
      </c>
      <c r="B489" s="91">
        <v>2030</v>
      </c>
      <c r="C489" s="167">
        <v>2.3288596699471631</v>
      </c>
      <c r="D489" s="91" t="s">
        <v>5862</v>
      </c>
      <c r="E489" s="91" t="str" cm="1">
        <f t="array" ref="E4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0" spans="1:5">
      <c r="A490" s="170" t="s">
        <v>6006</v>
      </c>
      <c r="B490" s="91">
        <v>2030</v>
      </c>
      <c r="C490" s="167">
        <v>1.4176178591639979</v>
      </c>
      <c r="D490" s="91" t="s">
        <v>5862</v>
      </c>
      <c r="E490" s="91" t="str" cm="1">
        <f t="array" ref="E4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1" spans="1:5">
      <c r="A491" s="170" t="s">
        <v>6004</v>
      </c>
      <c r="B491" s="91">
        <v>2030</v>
      </c>
      <c r="C491" s="167">
        <v>0.14075000000000001</v>
      </c>
      <c r="D491" s="91" t="s">
        <v>5862</v>
      </c>
      <c r="E491" s="91" t="str" cm="1">
        <f t="array" ref="E4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2" spans="1:5">
      <c r="A492" s="170" t="s">
        <v>6082</v>
      </c>
      <c r="B492" s="91">
        <v>2030</v>
      </c>
      <c r="C492" s="167">
        <v>7.445700433048188</v>
      </c>
      <c r="D492" s="91" t="s">
        <v>5862</v>
      </c>
      <c r="E492" s="91" t="str" cm="1">
        <f t="array" ref="E4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3" spans="1:5">
      <c r="A493" s="170" t="s">
        <v>31</v>
      </c>
      <c r="B493" s="91">
        <v>2030</v>
      </c>
      <c r="C493" s="167">
        <v>15.799772015327223</v>
      </c>
      <c r="D493" s="91" t="s">
        <v>5862</v>
      </c>
      <c r="E493" s="91" t="str" cm="1">
        <f t="array" ref="E4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4" spans="1:5">
      <c r="A494" s="170" t="s">
        <v>2675</v>
      </c>
      <c r="B494" s="91">
        <v>2030</v>
      </c>
      <c r="C494" s="167">
        <v>3.7999999999999999E-2</v>
      </c>
      <c r="D494" s="91" t="s">
        <v>5862</v>
      </c>
      <c r="E494" s="91" t="str" cm="1">
        <f t="array" ref="E4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5" spans="1:5">
      <c r="A495" s="170" t="s">
        <v>6007</v>
      </c>
      <c r="B495" s="91">
        <v>2030</v>
      </c>
      <c r="C495" s="167">
        <v>8.071446543920791</v>
      </c>
      <c r="D495" s="91" t="s">
        <v>5862</v>
      </c>
      <c r="E495" s="91" t="str" cm="1">
        <f t="array" ref="E4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6" spans="1:5">
      <c r="A496" s="172" t="s">
        <v>5941</v>
      </c>
      <c r="B496" s="91">
        <v>2030</v>
      </c>
      <c r="C496" s="167">
        <v>23.909218559248014</v>
      </c>
      <c r="D496" s="91" t="s">
        <v>5862</v>
      </c>
      <c r="E496" s="91" t="str" cm="1">
        <f t="array" ref="E4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497" spans="1:9">
      <c r="A497" s="173" t="s">
        <v>6064</v>
      </c>
      <c r="B497" s="91">
        <v>2026</v>
      </c>
      <c r="C497" s="167">
        <v>106.77404165236112</v>
      </c>
      <c r="D497" s="91" t="s">
        <v>5859</v>
      </c>
      <c r="E497" s="91" t="str" cm="1">
        <f t="array" ref="E4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497">
        <f>INDEX(BaseDataExtract[#Data],
MATCH(Table25[[#This Row],[Metric]],BaseDataExtract[Metric],0),
MATCH(TEXT(Table25[[#This Row],[Year]],"0"),BaseDataExtract[#Headers],0))</f>
        <v>106.77404165236112</v>
      </c>
      <c r="G497">
        <f>MATCH(Table25[[#This Row],[Metric]], BaseDataExtract[Metric], 0)</f>
        <v>15</v>
      </c>
      <c r="H497">
        <f>MATCH(Table25[[#This Row],[Year]] &amp; "", BaseDataExtract[#Headers], 0)</f>
        <v>2</v>
      </c>
      <c r="I497">
        <f>INDEX(BaseDataExtract[#All],
       MATCH(Table25[[#This Row],[Metric]], BaseDataExtract[Metric], 0),
       MATCH(TEXT(Table25[[#This Row],[Year]], "0"), BaseDataExtract[#Headers], 0)
)</f>
        <v>6.3387083382266356</v>
      </c>
    </row>
    <row r="498" spans="1:9">
      <c r="A498" s="173" t="s">
        <v>109</v>
      </c>
      <c r="B498" s="91">
        <v>2026</v>
      </c>
      <c r="C498" s="167">
        <v>8.4138669085489184</v>
      </c>
      <c r="D498" s="91" t="s">
        <v>5859</v>
      </c>
      <c r="E498" s="91" t="str" cm="1">
        <f t="array" ref="E4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498">
        <f>INDEX(BaseDataExtract[#Data],
MATCH(Table25[[#This Row],[Metric]],BaseDataExtract[Metric],0),
MATCH(TEXT(Table25[[#This Row],[Year]],"0"),BaseDataExtract[#Headers],0))</f>
        <v>8.4138669085489184</v>
      </c>
    </row>
    <row r="499" spans="1:9">
      <c r="A499" s="173" t="s">
        <v>110</v>
      </c>
      <c r="B499" s="91">
        <v>2026</v>
      </c>
      <c r="C499" s="167">
        <v>5.6452910159785219</v>
      </c>
      <c r="D499" s="91" t="s">
        <v>5859</v>
      </c>
      <c r="E499" s="91" t="str" cm="1">
        <f t="array" ref="E4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499">
        <f>INDEX(BaseDataExtract[#Data],
MATCH(Table25[[#This Row],[Metric]],BaseDataExtract[Metric],0),
MATCH(TEXT(Table25[[#This Row],[Year]],"0"),BaseDataExtract[#Headers],0))</f>
        <v>5.6452910159785219</v>
      </c>
    </row>
    <row r="500" spans="1:9">
      <c r="A500" s="173" t="s">
        <v>2772</v>
      </c>
      <c r="B500" s="91">
        <v>2026</v>
      </c>
      <c r="C500" s="167">
        <v>3.7733783467051527</v>
      </c>
      <c r="D500" s="91" t="s">
        <v>5859</v>
      </c>
      <c r="E500" s="91" t="str" cm="1">
        <f t="array" ref="E5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00">
        <f>INDEX(BaseDataExtract[#Data],
MATCH(Table25[[#This Row],[Metric]],BaseDataExtract[Metric],0),
MATCH(TEXT(Table25[[#This Row],[Year]],"0"),BaseDataExtract[#Headers],0))</f>
        <v>3.7733783467051527</v>
      </c>
    </row>
    <row r="501" spans="1:9">
      <c r="A501" s="173" t="s">
        <v>2768</v>
      </c>
      <c r="B501" s="91">
        <v>2026</v>
      </c>
      <c r="C501" s="167">
        <v>8.3563237946408133</v>
      </c>
      <c r="D501" s="91" t="s">
        <v>5859</v>
      </c>
      <c r="E501" s="91" t="str" cm="1">
        <f t="array" ref="E5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01">
        <f>INDEX(BaseDataExtract[#Data],
MATCH(Table25[[#This Row],[Metric]],BaseDataExtract[Metric],0),
MATCH(TEXT(Table25[[#This Row],[Year]],"0"),BaseDataExtract[#Headers],0))</f>
        <v>8.3563237946408133</v>
      </c>
    </row>
    <row r="502" spans="1:9">
      <c r="A502" s="173" t="s">
        <v>6065</v>
      </c>
      <c r="B502" s="91">
        <v>2026</v>
      </c>
      <c r="C502" s="167">
        <v>3.1726979088622285</v>
      </c>
      <c r="D502" s="91" t="s">
        <v>5859</v>
      </c>
      <c r="E502" s="91" t="str" cm="1">
        <f t="array" ref="E5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02">
        <f>INDEX(BaseDataExtract[#Data],
MATCH(Table25[[#This Row],[Metric]],BaseDataExtract[Metric],0),
MATCH(TEXT(Table25[[#This Row],[Year]],"0"),BaseDataExtract[#Headers],0))</f>
        <v>3.1726979088622285</v>
      </c>
    </row>
    <row r="503" spans="1:9">
      <c r="A503" s="173" t="s">
        <v>6066</v>
      </c>
      <c r="B503" s="91">
        <v>2026</v>
      </c>
      <c r="C503" s="167">
        <v>7.8800678314145847E-2</v>
      </c>
      <c r="D503" s="91" t="s">
        <v>5859</v>
      </c>
      <c r="E503" s="91" t="str" cm="1">
        <f t="array" ref="E5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3">
        <f>INDEX(BaseDataExtract[#Data],
MATCH(Table25[[#This Row],[Metric]],BaseDataExtract[Metric],0),
MATCH(TEXT(Table25[[#This Row],[Year]],"0"),BaseDataExtract[#Headers],0))</f>
        <v>7.8800678314145847E-2</v>
      </c>
    </row>
    <row r="504" spans="1:9">
      <c r="A504" s="173" t="s">
        <v>6070</v>
      </c>
      <c r="B504" s="91">
        <v>2026</v>
      </c>
      <c r="C504" s="167">
        <v>2.9714131447716625E-2</v>
      </c>
      <c r="D504" s="91" t="s">
        <v>5859</v>
      </c>
      <c r="E504" s="91" t="str" cm="1">
        <f t="array" ref="E5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4">
        <f>INDEX(BaseDataExtract[#Data],
MATCH(Table25[[#This Row],[Metric]],BaseDataExtract[Metric],0),
MATCH(TEXT(Table25[[#This Row],[Year]],"0"),BaseDataExtract[#Headers],0))</f>
        <v>2.9714131447716625E-2</v>
      </c>
    </row>
    <row r="505" spans="1:9">
      <c r="A505" s="173" t="s">
        <v>6067</v>
      </c>
      <c r="B505" s="91">
        <v>2026</v>
      </c>
      <c r="C505" s="167">
        <v>0.11752678151985342</v>
      </c>
      <c r="D505" s="91" t="s">
        <v>5859</v>
      </c>
      <c r="E505" s="91" t="str" cm="1">
        <f t="array" ref="E5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5">
        <f>INDEX(BaseDataExtract[#Data],
MATCH(Table25[[#This Row],[Metric]],BaseDataExtract[Metric],0),
MATCH(TEXT(Table25[[#This Row],[Year]],"0"),BaseDataExtract[#Headers],0))</f>
        <v>0.11752678151985342</v>
      </c>
    </row>
    <row r="506" spans="1:9">
      <c r="A506" s="173" t="s">
        <v>6030</v>
      </c>
      <c r="B506" s="91">
        <v>2026</v>
      </c>
      <c r="C506" s="167">
        <v>8.7478284348801463E-2</v>
      </c>
      <c r="D506" s="91" t="s">
        <v>5859</v>
      </c>
      <c r="E506" s="91" t="str" cm="1">
        <f t="array" ref="E5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6">
        <f>INDEX(BaseDataExtract[#Data],
MATCH(Table25[[#This Row],[Metric]],BaseDataExtract[Metric],0),
MATCH(TEXT(Table25[[#This Row],[Year]],"0"),BaseDataExtract[#Headers],0))</f>
        <v>8.7478284348801463E-2</v>
      </c>
    </row>
    <row r="507" spans="1:9">
      <c r="A507" s="173" t="s">
        <v>6075</v>
      </c>
      <c r="B507" s="91">
        <v>2026</v>
      </c>
      <c r="C507" s="167">
        <v>3.0048497171051958E-2</v>
      </c>
      <c r="D507" s="91" t="s">
        <v>5859</v>
      </c>
      <c r="E507" s="91" t="str" cm="1">
        <f t="array" ref="E5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7">
        <f>INDEX(BaseDataExtract[#Data],
MATCH(Table25[[#This Row],[Metric]],BaseDataExtract[Metric],0),
MATCH(TEXT(Table25[[#This Row],[Year]],"0"),BaseDataExtract[#Headers],0))</f>
        <v>3.0048497171051958E-2</v>
      </c>
    </row>
    <row r="508" spans="1:9">
      <c r="A508" s="173" t="s">
        <v>6068</v>
      </c>
      <c r="B508" s="91">
        <v>2026</v>
      </c>
      <c r="C508" s="167">
        <v>0.21765066733699334</v>
      </c>
      <c r="D508" s="91" t="s">
        <v>5859</v>
      </c>
      <c r="E508" s="91" t="str" cm="1">
        <f t="array" ref="E5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8">
        <f>INDEX(BaseDataExtract[#Data],
MATCH(Table25[[#This Row],[Metric]],BaseDataExtract[Metric],0),
MATCH(TEXT(Table25[[#This Row],[Year]],"0"),BaseDataExtract[#Headers],0))</f>
        <v>0.21765066733699334</v>
      </c>
    </row>
    <row r="509" spans="1:9">
      <c r="A509" s="173" t="s">
        <v>6069</v>
      </c>
      <c r="B509" s="91">
        <v>2026</v>
      </c>
      <c r="C509" s="167">
        <v>6.3635834954051285E-2</v>
      </c>
      <c r="D509" s="91" t="s">
        <v>5859</v>
      </c>
      <c r="E509" s="91" t="str" cm="1">
        <f t="array" ref="E5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09">
        <f>INDEX(BaseDataExtract[#Data],
MATCH(Table25[[#This Row],[Metric]],BaseDataExtract[Metric],0),
MATCH(TEXT(Table25[[#This Row],[Year]],"0"),BaseDataExtract[#Headers],0))</f>
        <v>6.3635834954051285E-2</v>
      </c>
    </row>
    <row r="510" spans="1:9">
      <c r="A510" s="173" t="s">
        <v>6044</v>
      </c>
      <c r="B510" s="91">
        <v>2026</v>
      </c>
      <c r="C510" s="167">
        <v>59.591291527546545</v>
      </c>
      <c r="D510" s="91" t="s">
        <v>5859</v>
      </c>
      <c r="E510" s="91" t="str" cm="1">
        <f t="array" ref="E5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10">
        <f>INDEX(BaseDataExtract[#Data],
MATCH(Table25[[#This Row],[Metric]],BaseDataExtract[Metric],0),
MATCH(TEXT(Table25[[#This Row],[Year]],"0"),BaseDataExtract[#Headers],0))</f>
        <v>59.591291527546545</v>
      </c>
    </row>
    <row r="511" spans="1:9">
      <c r="A511" s="173" t="s">
        <v>6071</v>
      </c>
      <c r="B511" s="91">
        <v>2026</v>
      </c>
      <c r="C511" s="167">
        <v>2.4381179572922322</v>
      </c>
      <c r="D511" s="91" t="s">
        <v>5859</v>
      </c>
      <c r="E511" s="91" t="str" cm="1">
        <f t="array" ref="E5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11">
        <f>INDEX(BaseDataExtract[#Data],
MATCH(Table25[[#This Row],[Metric]],BaseDataExtract[Metric],0),
MATCH(TEXT(Table25[[#This Row],[Year]],"0"),BaseDataExtract[#Headers],0))</f>
        <v>2.4381179572922322</v>
      </c>
    </row>
    <row r="512" spans="1:9">
      <c r="A512" s="173" t="s">
        <v>6072</v>
      </c>
      <c r="B512" s="91">
        <v>2026</v>
      </c>
      <c r="C512" s="167">
        <v>6.5892712348988711</v>
      </c>
      <c r="D512" s="91" t="s">
        <v>5859</v>
      </c>
      <c r="E512" s="91" t="str" cm="1">
        <f t="array" ref="E5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12">
        <f>INDEX(BaseDataExtract[#Data],
MATCH(Table25[[#This Row],[Metric]],BaseDataExtract[Metric],0),
MATCH(TEXT(Table25[[#This Row],[Year]],"0"),BaseDataExtract[#Headers],0))</f>
        <v>6.5892712348988711</v>
      </c>
    </row>
    <row r="513" spans="1:6">
      <c r="A513" s="173" t="s">
        <v>6073</v>
      </c>
      <c r="B513" s="91">
        <v>2026</v>
      </c>
      <c r="C513" s="167">
        <v>-0.46734988000434274</v>
      </c>
      <c r="D513" s="91" t="s">
        <v>5859</v>
      </c>
      <c r="E513" s="91" t="str" cm="1">
        <f t="array" ref="E5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13">
        <f>INDEX(BaseDataExtract[#Data],
MATCH(Table25[[#This Row],[Metric]],BaseDataExtract[Metric],0),
MATCH(TEXT(Table25[[#This Row],[Year]],"0"),BaseDataExtract[#Headers],0))</f>
        <v>-0.46734988000434274</v>
      </c>
    </row>
    <row r="514" spans="1:6">
      <c r="A514" s="173" t="s">
        <v>6074</v>
      </c>
      <c r="B514" s="91">
        <v>2026</v>
      </c>
      <c r="C514" s="167">
        <v>236.4561363661509</v>
      </c>
      <c r="D514" s="91" t="s">
        <v>5859</v>
      </c>
      <c r="E514" s="91" t="str" cm="1">
        <f t="array" ref="E5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14">
        <f>INDEX(BaseDataExtract[#Data],
MATCH(Table25[[#This Row],[Metric]],BaseDataExtract[Metric],0),
MATCH(TEXT(Table25[[#This Row],[Year]],"0"),BaseDataExtract[#Headers],0))</f>
        <v>236.4561363661509</v>
      </c>
    </row>
    <row r="515" spans="1:6">
      <c r="A515" s="173" t="s">
        <v>6081</v>
      </c>
      <c r="B515" s="91">
        <v>2026</v>
      </c>
      <c r="C515" s="167">
        <v>100.57586742319295</v>
      </c>
      <c r="D515" s="91" t="s">
        <v>5859</v>
      </c>
      <c r="E515" s="91" t="str" cm="1">
        <f t="array" ref="E5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15">
        <f>INDEX(BaseDataExtract[#Data],
MATCH(Table25[[#This Row],[Metric]],BaseDataExtract[Metric],0),
MATCH(TEXT(Table25[[#This Row],[Year]],"0"),BaseDataExtract[#Headers],0))</f>
        <v>100.57586742319295</v>
      </c>
    </row>
    <row r="516" spans="1:6">
      <c r="A516" s="173" t="s">
        <v>2768</v>
      </c>
      <c r="B516" s="91">
        <v>2026</v>
      </c>
      <c r="C516" s="167">
        <v>8.3563237946408133</v>
      </c>
      <c r="D516" s="91" t="s">
        <v>5859</v>
      </c>
      <c r="E516" s="91" t="str" cm="1">
        <f t="array" ref="E5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16">
        <f>INDEX(BaseDataExtract[#Data],
MATCH(Table25[[#This Row],[Metric]],BaseDataExtract[Metric],0),
MATCH(TEXT(Table25[[#This Row],[Year]],"0"),BaseDataExtract[#Headers],0))</f>
        <v>8.3563237946408133</v>
      </c>
    </row>
    <row r="517" spans="1:6">
      <c r="A517" s="173" t="s">
        <v>6078</v>
      </c>
      <c r="B517" s="91">
        <v>2026</v>
      </c>
      <c r="C517" s="167">
        <v>12.035898786939727</v>
      </c>
      <c r="D517" s="91" t="s">
        <v>5859</v>
      </c>
      <c r="E517" s="91" t="str" cm="1">
        <f t="array" ref="E5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17">
        <f>INDEX(BaseDataExtract[#Data],
MATCH(Table25[[#This Row],[Metric]],BaseDataExtract[Metric],0),
MATCH(TEXT(Table25[[#This Row],[Year]],"0"),BaseDataExtract[#Headers],0))</f>
        <v>12.035898786939727</v>
      </c>
    </row>
    <row r="518" spans="1:6">
      <c r="A518" s="173" t="s">
        <v>6016</v>
      </c>
      <c r="B518" s="91">
        <v>2026</v>
      </c>
      <c r="C518" s="167">
        <v>0.45155961394472827</v>
      </c>
      <c r="D518" s="91" t="s">
        <v>5859</v>
      </c>
      <c r="E518" s="91" t="str" cm="1">
        <f t="array" ref="E5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518">
        <f>INDEX(BaseDataExtract[#Data],
MATCH(Table25[[#This Row],[Metric]],BaseDataExtract[Metric],0),
MATCH(TEXT(Table25[[#This Row],[Year]],"0"),BaseDataExtract[#Headers],0))</f>
        <v>0.45155961394472827</v>
      </c>
    </row>
    <row r="519" spans="1:6">
      <c r="A519" s="174" t="s">
        <v>6084</v>
      </c>
      <c r="B519" s="91">
        <v>2026</v>
      </c>
      <c r="C519" s="167">
        <v>45.41599986577318</v>
      </c>
      <c r="D519" s="91" t="s">
        <v>5859</v>
      </c>
      <c r="E519" s="91" t="str" cm="1">
        <f t="array" ref="E5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19">
        <f>INDEX(BaseDataExtract[#Data],
MATCH(Table25[[#This Row],[Metric]],BaseDataExtract[Metric],0),
MATCH(TEXT(Table25[[#This Row],[Year]],"0"),BaseDataExtract[#Headers],0))</f>
        <v>45.41599986577318</v>
      </c>
    </row>
    <row r="520" spans="1:6">
      <c r="A520" s="175" t="s">
        <v>110</v>
      </c>
      <c r="B520" s="91">
        <v>2026</v>
      </c>
      <c r="C520" s="167">
        <v>5.6452910159785219</v>
      </c>
      <c r="D520" s="91" t="s">
        <v>5859</v>
      </c>
      <c r="E520" s="91" t="str" cm="1">
        <f t="array" ref="E5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0">
        <f>INDEX(BaseDataExtract[#Data],
MATCH(Table25[[#This Row],[Metric]],BaseDataExtract[Metric],0),
MATCH(TEXT(Table25[[#This Row],[Year]],"0"),BaseDataExtract[#Headers],0))</f>
        <v>5.6452910159785219</v>
      </c>
    </row>
    <row r="521" spans="1:6">
      <c r="A521" s="175" t="s">
        <v>6017</v>
      </c>
      <c r="B521" s="91">
        <v>2026</v>
      </c>
      <c r="C521" s="167">
        <v>0.21199999999999999</v>
      </c>
      <c r="D521" s="91" t="s">
        <v>5859</v>
      </c>
      <c r="E521" s="91" t="str" cm="1">
        <f t="array" ref="E5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21">
        <f>INDEX(BaseDataExtract[#Data],
MATCH(Table25[[#This Row],[Metric]],BaseDataExtract[Metric],0),
MATCH(TEXT(Table25[[#This Row],[Year]],"0"),BaseDataExtract[#Headers],0))</f>
        <v>0.21199999999999999</v>
      </c>
    </row>
    <row r="522" spans="1:6">
      <c r="A522" s="175" t="s">
        <v>6018</v>
      </c>
      <c r="B522" s="91">
        <v>2026</v>
      </c>
      <c r="C522" s="167">
        <v>4.4484893205910758</v>
      </c>
      <c r="D522" s="91" t="s">
        <v>5859</v>
      </c>
      <c r="E522" s="91" t="str" cm="1">
        <f t="array" ref="E5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2">
        <f>INDEX(BaseDataExtract[#Data],
MATCH(Table25[[#This Row],[Metric]],BaseDataExtract[Metric],0),
MATCH(TEXT(Table25[[#This Row],[Year]],"0"),BaseDataExtract[#Headers],0))</f>
        <v>4.4484893205910758</v>
      </c>
    </row>
    <row r="523" spans="1:6">
      <c r="A523" s="175" t="s">
        <v>5909</v>
      </c>
      <c r="B523" s="91">
        <v>2026</v>
      </c>
      <c r="C523" s="167">
        <v>2.768575892570396</v>
      </c>
      <c r="D523" s="91" t="s">
        <v>5859</v>
      </c>
      <c r="E523" s="91" t="str" cm="1">
        <f t="array" ref="E5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3">
        <f>INDEX(BaseDataExtract[#Data],
MATCH(Table25[[#This Row],[Metric]],BaseDataExtract[Metric],0),
MATCH(TEXT(Table25[[#This Row],[Year]],"0"),BaseDataExtract[#Headers],0))</f>
        <v>2.768575892570396</v>
      </c>
    </row>
    <row r="524" spans="1:6">
      <c r="A524" s="175" t="s">
        <v>5899</v>
      </c>
      <c r="B524" s="91">
        <v>2026</v>
      </c>
      <c r="C524" s="167">
        <v>-4.1632411023301881</v>
      </c>
      <c r="D524" s="91" t="s">
        <v>5859</v>
      </c>
      <c r="E524" s="91" t="str" cm="1">
        <f t="array" ref="E5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4">
        <f>INDEX(BaseDataExtract[#Data],
MATCH(Table25[[#This Row],[Metric]],BaseDataExtract[Metric],0),
MATCH(TEXT(Table25[[#This Row],[Year]],"0"),BaseDataExtract[#Headers],0))</f>
        <v>-4.1632411023301881</v>
      </c>
    </row>
    <row r="525" spans="1:6">
      <c r="A525" s="175" t="s">
        <v>2667</v>
      </c>
      <c r="B525" s="91">
        <v>2026</v>
      </c>
      <c r="C525" s="167">
        <v>-0.11887379803094442</v>
      </c>
      <c r="D525" s="91" t="s">
        <v>5859</v>
      </c>
      <c r="E525" s="91" t="str" cm="1">
        <f t="array" ref="E5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5">
        <f>INDEX(BaseDataExtract[#Data],
MATCH(Table25[[#This Row],[Metric]],BaseDataExtract[Metric],0),
MATCH(TEXT(Table25[[#This Row],[Year]],"0"),BaseDataExtract[#Headers],0))</f>
        <v>-0.11887379803094442</v>
      </c>
    </row>
    <row r="526" spans="1:6">
      <c r="A526" s="175" t="s">
        <v>6019</v>
      </c>
      <c r="B526" s="91">
        <v>2026</v>
      </c>
      <c r="C526" s="167">
        <v>3.1726979088622285</v>
      </c>
      <c r="D526" s="91" t="s">
        <v>5859</v>
      </c>
      <c r="E526" s="91" t="str" cm="1">
        <f t="array" ref="E5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6">
        <f>INDEX(BaseDataExtract[#Data],
MATCH(Table25[[#This Row],[Metric]],BaseDataExtract[Metric],0),
MATCH(TEXT(Table25[[#This Row],[Year]],"0"),BaseDataExtract[#Headers],0))</f>
        <v>3.1726979088622285</v>
      </c>
    </row>
    <row r="527" spans="1:6">
      <c r="A527" s="176" t="s">
        <v>6057</v>
      </c>
      <c r="B527" s="91">
        <v>2026</v>
      </c>
      <c r="C527" s="167">
        <v>2.9174816219544906</v>
      </c>
      <c r="D527" s="91" t="s">
        <v>5859</v>
      </c>
      <c r="E527" s="91" t="str" cm="1">
        <f t="array" ref="E5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7">
        <f>INDEX(BaseDataExtract[#Data],
MATCH(Table25[[#This Row],[Metric]],BaseDataExtract[Metric],0),
MATCH(TEXT(Table25[[#This Row],[Year]],"0"),BaseDataExtract[#Headers],0))</f>
        <v>2.9174816219544906</v>
      </c>
    </row>
    <row r="528" spans="1:6">
      <c r="A528" s="173" t="s">
        <v>2772</v>
      </c>
      <c r="B528" s="91">
        <v>2026</v>
      </c>
      <c r="C528" s="167">
        <v>3.7733783467051527</v>
      </c>
      <c r="D528" s="91" t="s">
        <v>5859</v>
      </c>
      <c r="E528" s="91" t="str" cm="1">
        <f t="array" ref="E5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8">
        <f>INDEX(BaseDataExtract[#Data],
MATCH(Table25[[#This Row],[Metric]],BaseDataExtract[Metric],0),
MATCH(TEXT(Table25[[#This Row],[Year]],"0"),BaseDataExtract[#Headers],0))</f>
        <v>3.7733783467051527</v>
      </c>
    </row>
    <row r="529" spans="1:6">
      <c r="A529" s="173" t="s">
        <v>5909</v>
      </c>
      <c r="B529" s="91">
        <v>2026</v>
      </c>
      <c r="C529" s="167">
        <v>2.768575892570396</v>
      </c>
      <c r="D529" s="91" t="s">
        <v>5859</v>
      </c>
      <c r="E529" s="91" t="str" cm="1">
        <f t="array" ref="E5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29">
        <f>INDEX(BaseDataExtract[#Data],
MATCH(Table25[[#This Row],[Metric]],BaseDataExtract[Metric],0),
MATCH(TEXT(Table25[[#This Row],[Year]],"0"),BaseDataExtract[#Headers],0))</f>
        <v>2.768575892570396</v>
      </c>
    </row>
    <row r="530" spans="1:6">
      <c r="A530" s="173" t="s">
        <v>5968</v>
      </c>
      <c r="B530" s="91">
        <v>2026</v>
      </c>
      <c r="C530" s="167">
        <v>0.2497567580483033</v>
      </c>
      <c r="D530" s="91" t="s">
        <v>5859</v>
      </c>
      <c r="E530" s="91" t="str" cm="1">
        <f t="array" ref="E5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0">
        <f>INDEX(BaseDataExtract[#Data],
MATCH(Table25[[#This Row],[Metric]],BaseDataExtract[Metric],0),
MATCH(TEXT(Table25[[#This Row],[Year]],"0"),BaseDataExtract[#Headers],0))</f>
        <v>0.2497567580483033</v>
      </c>
    </row>
    <row r="531" spans="1:6">
      <c r="A531" s="173" t="s">
        <v>5969</v>
      </c>
      <c r="B531" s="91">
        <v>2026</v>
      </c>
      <c r="C531" s="167">
        <v>0.31779188436130512</v>
      </c>
      <c r="D531" s="91" t="s">
        <v>5859</v>
      </c>
      <c r="E531" s="91" t="str" cm="1">
        <f t="array" ref="E5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1">
        <f>INDEX(BaseDataExtract[#Data],
MATCH(Table25[[#This Row],[Metric]],BaseDataExtract[Metric],0),
MATCH(TEXT(Table25[[#This Row],[Year]],"0"),BaseDataExtract[#Headers],0))</f>
        <v>0.31779188436130512</v>
      </c>
    </row>
    <row r="532" spans="1:6">
      <c r="A532" s="173" t="s">
        <v>5970</v>
      </c>
      <c r="B532" s="91">
        <v>2026</v>
      </c>
      <c r="C532" s="167">
        <v>-0.11887379803094442</v>
      </c>
      <c r="D532" s="91" t="s">
        <v>5859</v>
      </c>
      <c r="E532" s="91" t="str" cm="1">
        <f t="array" ref="E5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2">
        <f>INDEX(BaseDataExtract[#Data],
MATCH(Table25[[#This Row],[Metric]],BaseDataExtract[Metric],0),
MATCH(TEXT(Table25[[#This Row],[Year]],"0"),BaseDataExtract[#Headers],0))</f>
        <v>-0.11887379803094442</v>
      </c>
    </row>
    <row r="533" spans="1:6">
      <c r="A533" s="173" t="s">
        <v>5971</v>
      </c>
      <c r="B533" s="91">
        <v>2026</v>
      </c>
      <c r="C533" s="167">
        <v>-4.1632411023301881</v>
      </c>
      <c r="D533" s="91" t="s">
        <v>5859</v>
      </c>
      <c r="E533" s="91" t="str" cm="1">
        <f t="array" ref="E5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3">
        <f>INDEX(BaseDataExtract[#Data],
MATCH(Table25[[#This Row],[Metric]],BaseDataExtract[Metric],0),
MATCH(TEXT(Table25[[#This Row],[Year]],"0"),BaseDataExtract[#Headers],0))</f>
        <v>-4.1632411023301881</v>
      </c>
    </row>
    <row r="534" spans="1:6">
      <c r="A534" s="173" t="s">
        <v>5972</v>
      </c>
      <c r="B534" s="91">
        <v>2026</v>
      </c>
      <c r="C534" s="167">
        <v>1.5713267999102873E-2</v>
      </c>
      <c r="D534" s="91" t="s">
        <v>5859</v>
      </c>
      <c r="E534" s="91" t="str" cm="1">
        <f t="array" ref="E5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4">
        <f>INDEX(BaseDataExtract[#Data],
MATCH(Table25[[#This Row],[Metric]],BaseDataExtract[Metric],0),
MATCH(TEXT(Table25[[#This Row],[Year]],"0"),BaseDataExtract[#Headers],0))</f>
        <v>1.5713267999102873E-2</v>
      </c>
    </row>
    <row r="535" spans="1:6">
      <c r="A535" s="173" t="s">
        <v>5973</v>
      </c>
      <c r="B535" s="91">
        <v>2026</v>
      </c>
      <c r="C535" s="167">
        <v>0.63900000000000001</v>
      </c>
      <c r="D535" s="91" t="s">
        <v>5859</v>
      </c>
      <c r="E535" s="91" t="str" cm="1">
        <f t="array" ref="E5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5">
        <f>INDEX(BaseDataExtract[#Data],
MATCH(Table25[[#This Row],[Metric]],BaseDataExtract[Metric],0),
MATCH(TEXT(Table25[[#This Row],[Year]],"0"),BaseDataExtract[#Headers],0))</f>
        <v>0.63900000000000001</v>
      </c>
    </row>
    <row r="536" spans="1:6">
      <c r="A536" s="173" t="s">
        <v>5974</v>
      </c>
      <c r="B536" s="91">
        <v>2026</v>
      </c>
      <c r="C536" s="167">
        <v>-1.7634879175436384</v>
      </c>
      <c r="D536" s="91" t="s">
        <v>5859</v>
      </c>
      <c r="E536" s="91" t="str" cm="1">
        <f t="array" ref="E5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6">
        <f>INDEX(BaseDataExtract[#Data],
MATCH(Table25[[#This Row],[Metric]],BaseDataExtract[Metric],0),
MATCH(TEXT(Table25[[#This Row],[Year]],"0"),BaseDataExtract[#Headers],0))</f>
        <v>-1.7634879175436384</v>
      </c>
    </row>
    <row r="537" spans="1:6">
      <c r="A537" s="173" t="s">
        <v>5975</v>
      </c>
      <c r="B537" s="91">
        <v>2026</v>
      </c>
      <c r="C537" s="167">
        <v>7.9199999999999757E-4</v>
      </c>
      <c r="D537" s="91" t="s">
        <v>5859</v>
      </c>
      <c r="E537" s="91" t="str" cm="1">
        <f t="array" ref="E5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7">
        <f>INDEX(BaseDataExtract[#Data],
MATCH(Table25[[#This Row],[Metric]],BaseDataExtract[Metric],0),
MATCH(TEXT(Table25[[#This Row],[Year]],"0"),BaseDataExtract[#Headers],0))</f>
        <v>7.9199999999999757E-4</v>
      </c>
    </row>
    <row r="538" spans="1:6">
      <c r="A538" s="173" t="s">
        <v>5976</v>
      </c>
      <c r="B538" s="91">
        <v>2026</v>
      </c>
      <c r="C538" s="167">
        <v>-0.14269699355285312</v>
      </c>
      <c r="D538" s="91" t="s">
        <v>5859</v>
      </c>
      <c r="E538" s="91" t="str" cm="1">
        <f t="array" ref="E5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8">
        <f>INDEX(BaseDataExtract[#Data],
MATCH(Table25[[#This Row],[Metric]],BaseDataExtract[Metric],0),
MATCH(TEXT(Table25[[#This Row],[Year]],"0"),BaseDataExtract[#Headers],0))</f>
        <v>-0.14269699355285312</v>
      </c>
    </row>
    <row r="539" spans="1:6">
      <c r="A539" s="173" t="s">
        <v>5977</v>
      </c>
      <c r="B539" s="91">
        <v>2026</v>
      </c>
      <c r="C539" s="167">
        <v>1.5767083382266358</v>
      </c>
      <c r="D539" s="91" t="s">
        <v>5859</v>
      </c>
      <c r="E539" s="91" t="str" cm="1">
        <f t="array" ref="E5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39">
        <f>INDEX(BaseDataExtract[#Data],
MATCH(Table25[[#This Row],[Metric]],BaseDataExtract[Metric],0),
MATCH(TEXT(Table25[[#This Row],[Year]],"0"),BaseDataExtract[#Headers],0))</f>
        <v>1.5767083382266358</v>
      </c>
    </row>
    <row r="540" spans="1:6">
      <c r="A540" s="173" t="s">
        <v>5978</v>
      </c>
      <c r="B540" s="91">
        <v>2026</v>
      </c>
      <c r="C540" s="167">
        <v>4.7619999999999996</v>
      </c>
      <c r="D540" s="91" t="s">
        <v>5859</v>
      </c>
      <c r="E540" s="91" t="str" cm="1">
        <f t="array" ref="E5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0">
        <f>INDEX(BaseDataExtract[#Data],
MATCH(Table25[[#This Row],[Metric]],BaseDataExtract[Metric],0),
MATCH(TEXT(Table25[[#This Row],[Year]],"0"),BaseDataExtract[#Headers],0))</f>
        <v>4.7619999999999996</v>
      </c>
    </row>
    <row r="541" spans="1:6">
      <c r="A541" s="174" t="s">
        <v>5979</v>
      </c>
      <c r="B541" s="91">
        <v>2026</v>
      </c>
      <c r="C541" s="167">
        <v>6.3387083382266356</v>
      </c>
      <c r="D541" s="91" t="s">
        <v>5859</v>
      </c>
      <c r="E541" s="91" t="str" cm="1">
        <f t="array" ref="E5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1">
        <f>INDEX(BaseDataExtract[#Data],
MATCH(Table25[[#This Row],[Metric]],BaseDataExtract[Metric],0),
MATCH(TEXT(Table25[[#This Row],[Year]],"0"),BaseDataExtract[#Headers],0))</f>
        <v>6.3387083382266356</v>
      </c>
    </row>
    <row r="542" spans="1:6">
      <c r="A542" s="175" t="s">
        <v>5919</v>
      </c>
      <c r="B542" s="91">
        <v>2026</v>
      </c>
      <c r="C542" s="167">
        <v>19.875</v>
      </c>
      <c r="D542" s="91" t="s">
        <v>5859</v>
      </c>
      <c r="E542" s="91" t="str" cm="1">
        <f t="array" ref="E5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2">
        <f>INDEX(BaseDataExtract[#Data],
MATCH(Table25[[#This Row],[Metric]],BaseDataExtract[Metric],0),
MATCH(TEXT(Table25[[#This Row],[Year]],"0"),BaseDataExtract[#Headers],0))</f>
        <v>19.875</v>
      </c>
    </row>
    <row r="543" spans="1:6">
      <c r="A543" s="175" t="s">
        <v>5923</v>
      </c>
      <c r="B543" s="91">
        <v>2026</v>
      </c>
      <c r="C543" s="167">
        <v>1.1220000000000001</v>
      </c>
      <c r="D543" s="91" t="s">
        <v>5859</v>
      </c>
      <c r="E543" s="91" t="str" cm="1">
        <f t="array" ref="E5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3">
        <f>INDEX(BaseDataExtract[#Data],
MATCH(Table25[[#This Row],[Metric]],BaseDataExtract[Metric],0),
MATCH(TEXT(Table25[[#This Row],[Year]],"0"),BaseDataExtract[#Headers],0))</f>
        <v>1.1220000000000001</v>
      </c>
    </row>
    <row r="544" spans="1:6">
      <c r="A544" s="175" t="s">
        <v>5924</v>
      </c>
      <c r="B544" s="91">
        <v>2026</v>
      </c>
      <c r="C544" s="167">
        <v>0.48300000000000004</v>
      </c>
      <c r="D544" s="91" t="s">
        <v>5859</v>
      </c>
      <c r="E544" s="91" t="str" cm="1">
        <f t="array" ref="E5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4">
        <f>INDEX(BaseDataExtract[#Data],
MATCH(Table25[[#This Row],[Metric]],BaseDataExtract[Metric],0),
MATCH(TEXT(Table25[[#This Row],[Year]],"0"),BaseDataExtract[#Headers],0))</f>
        <v>0.48300000000000004</v>
      </c>
    </row>
    <row r="545" spans="1:6">
      <c r="A545" s="175" t="s">
        <v>5940</v>
      </c>
      <c r="B545" s="91">
        <v>2026</v>
      </c>
      <c r="C545" s="167">
        <v>0.48300000000000004</v>
      </c>
      <c r="D545" s="91" t="s">
        <v>5859</v>
      </c>
      <c r="E545" s="91" t="str" cm="1">
        <f t="array" ref="E5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5">
        <f>INDEX(BaseDataExtract[#Data],
MATCH(Table25[[#This Row],[Metric]],BaseDataExtract[Metric],0),
MATCH(TEXT(Table25[[#This Row],[Year]],"0"),BaseDataExtract[#Headers],0))</f>
        <v>0.48300000000000004</v>
      </c>
    </row>
    <row r="546" spans="1:6">
      <c r="A546" s="175" t="s">
        <v>26</v>
      </c>
      <c r="B546" s="91">
        <v>2026</v>
      </c>
      <c r="C546" s="167">
        <v>20.030999999999999</v>
      </c>
      <c r="D546" s="91" t="s">
        <v>5859</v>
      </c>
      <c r="E546" s="91" t="str" cm="1">
        <f t="array" ref="E5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6">
        <f>INDEX(BaseDataExtract[#Data],
MATCH(Table25[[#This Row],[Metric]],BaseDataExtract[Metric],0),
MATCH(TEXT(Table25[[#This Row],[Year]],"0"),BaseDataExtract[#Headers],0))</f>
        <v>20.030999999999999</v>
      </c>
    </row>
    <row r="547" spans="1:6">
      <c r="A547" s="175" t="s">
        <v>5922</v>
      </c>
      <c r="B547" s="91">
        <v>2026</v>
      </c>
      <c r="C547" s="167">
        <v>20.513999999999999</v>
      </c>
      <c r="D547" s="91" t="s">
        <v>5859</v>
      </c>
      <c r="E547" s="91" t="str" cm="1">
        <f t="array" ref="E5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7">
        <f>INDEX(BaseDataExtract[#Data],
MATCH(Table25[[#This Row],[Metric]],BaseDataExtract[Metric],0),
MATCH(TEXT(Table25[[#This Row],[Year]],"0"),BaseDataExtract[#Headers],0))</f>
        <v>20.513999999999999</v>
      </c>
    </row>
    <row r="548" spans="1:6">
      <c r="A548" s="175" t="s">
        <v>5920</v>
      </c>
      <c r="B548" s="91">
        <v>2026</v>
      </c>
      <c r="C548" s="167">
        <v>20.194499999999998</v>
      </c>
      <c r="D548" s="91" t="s">
        <v>5859</v>
      </c>
      <c r="E548" s="91" t="str" cm="1">
        <f t="array" ref="E5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48">
        <f>INDEX(BaseDataExtract[#Data],
MATCH(Table25[[#This Row],[Metric]],BaseDataExtract[Metric],0),
MATCH(TEXT(Table25[[#This Row],[Year]],"0"),BaseDataExtract[#Headers],0))</f>
        <v>20.194499999999998</v>
      </c>
    </row>
    <row r="549" spans="1:6">
      <c r="A549" s="175" t="s">
        <v>5921</v>
      </c>
      <c r="B549" s="91">
        <v>2026</v>
      </c>
      <c r="C549" s="167">
        <v>4.2424413309368615E-2</v>
      </c>
      <c r="D549" s="91" t="s">
        <v>5859</v>
      </c>
      <c r="E549" s="91" t="str" cm="1">
        <f t="array" ref="E5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49">
        <f>INDEX(BaseDataExtract[#Data],
MATCH(Table25[[#This Row],[Metric]],BaseDataExtract[Metric],0),
MATCH(TEXT(Table25[[#This Row],[Year]],"0"),BaseDataExtract[#Headers],0))</f>
        <v>4.2424413309368615E-2</v>
      </c>
    </row>
    <row r="550" spans="1:6">
      <c r="A550" s="176" t="s">
        <v>2761</v>
      </c>
      <c r="B550" s="91">
        <v>2026</v>
      </c>
      <c r="C550" s="167">
        <v>0.85673981457604442</v>
      </c>
      <c r="D550" s="91" t="s">
        <v>5859</v>
      </c>
      <c r="E550" s="91" t="str" cm="1">
        <f t="array" ref="E5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0">
        <f>INDEX(BaseDataExtract[#Data],
MATCH(Table25[[#This Row],[Metric]],BaseDataExtract[Metric],0),
MATCH(TEXT(Table25[[#This Row],[Year]],"0"),BaseDataExtract[#Headers],0))</f>
        <v>0.85673981457604442</v>
      </c>
    </row>
    <row r="551" spans="1:6">
      <c r="A551" s="173" t="s">
        <v>6064</v>
      </c>
      <c r="B551" s="91">
        <v>2027</v>
      </c>
      <c r="C551" s="167">
        <v>106.95045723798707</v>
      </c>
      <c r="D551" s="91" t="s">
        <v>5859</v>
      </c>
      <c r="E551" s="91" t="str" cm="1">
        <f t="array" ref="E5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1">
        <f>INDEX(BaseDataExtract[#Data],
MATCH(Table25[[#This Row],[Metric]],BaseDataExtract[Metric],0),
MATCH(TEXT(Table25[[#This Row],[Year]],"0"),BaseDataExtract[#Headers],0))</f>
        <v>106.95045723798707</v>
      </c>
    </row>
    <row r="552" spans="1:6">
      <c r="A552" s="173" t="s">
        <v>109</v>
      </c>
      <c r="B552" s="91">
        <v>2027</v>
      </c>
      <c r="C552" s="167">
        <v>8.4277685763614301</v>
      </c>
      <c r="D552" s="91" t="s">
        <v>5859</v>
      </c>
      <c r="E552" s="91" t="str" cm="1">
        <f t="array" ref="E5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2">
        <f>INDEX(BaseDataExtract[#Data],
MATCH(Table25[[#This Row],[Metric]],BaseDataExtract[Metric],0),
MATCH(TEXT(Table25[[#This Row],[Year]],"0"),BaseDataExtract[#Headers],0))</f>
        <v>8.4277685763614301</v>
      </c>
    </row>
    <row r="553" spans="1:6">
      <c r="A553" s="173" t="s">
        <v>110</v>
      </c>
      <c r="B553" s="91">
        <v>2027</v>
      </c>
      <c r="C553" s="167">
        <v>5.7615688088235597</v>
      </c>
      <c r="D553" s="91" t="s">
        <v>5859</v>
      </c>
      <c r="E553" s="91" t="str" cm="1">
        <f t="array" ref="E5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3">
        <f>INDEX(BaseDataExtract[#Data],
MATCH(Table25[[#This Row],[Metric]],BaseDataExtract[Metric],0),
MATCH(TEXT(Table25[[#This Row],[Year]],"0"),BaseDataExtract[#Headers],0))</f>
        <v>5.7615688088235597</v>
      </c>
    </row>
    <row r="554" spans="1:6">
      <c r="A554" s="173" t="s">
        <v>2772</v>
      </c>
      <c r="B554" s="91">
        <v>2027</v>
      </c>
      <c r="C554" s="167">
        <v>3.8436431977845489</v>
      </c>
      <c r="D554" s="91" t="s">
        <v>5859</v>
      </c>
      <c r="E554" s="91" t="str" cm="1">
        <f t="array" ref="E5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4">
        <f>INDEX(BaseDataExtract[#Data],
MATCH(Table25[[#This Row],[Metric]],BaseDataExtract[Metric],0),
MATCH(TEXT(Table25[[#This Row],[Year]],"0"),BaseDataExtract[#Headers],0))</f>
        <v>3.8436431977845489</v>
      </c>
    </row>
    <row r="555" spans="1:6">
      <c r="A555" s="173" t="s">
        <v>2768</v>
      </c>
      <c r="B555" s="91">
        <v>2027</v>
      </c>
      <c r="C555" s="167">
        <v>8.7049605665654273</v>
      </c>
      <c r="D555" s="91" t="s">
        <v>5859</v>
      </c>
      <c r="E555" s="91" t="str" cm="1">
        <f t="array" ref="E5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55">
        <f>INDEX(BaseDataExtract[#Data],
MATCH(Table25[[#This Row],[Metric]],BaseDataExtract[Metric],0),
MATCH(TEXT(Table25[[#This Row],[Year]],"0"),BaseDataExtract[#Headers],0))</f>
        <v>8.7049605665654273</v>
      </c>
    </row>
    <row r="556" spans="1:6">
      <c r="A556" s="173" t="s">
        <v>6065</v>
      </c>
      <c r="B556" s="91">
        <v>2027</v>
      </c>
      <c r="C556" s="167">
        <v>3.1371987496531197</v>
      </c>
      <c r="D556" s="91" t="s">
        <v>5859</v>
      </c>
      <c r="E556" s="91" t="str" cm="1">
        <f t="array" ref="E5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56">
        <f>INDEX(BaseDataExtract[#Data],
MATCH(Table25[[#This Row],[Metric]],BaseDataExtract[Metric],0),
MATCH(TEXT(Table25[[#This Row],[Year]],"0"),BaseDataExtract[#Headers],0))</f>
        <v>3.1371987496531197</v>
      </c>
    </row>
    <row r="557" spans="1:6">
      <c r="A557" s="173" t="s">
        <v>6066</v>
      </c>
      <c r="B557" s="91">
        <v>2027</v>
      </c>
      <c r="C557" s="167">
        <v>7.8800678314145847E-2</v>
      </c>
      <c r="D557" s="91" t="s">
        <v>5859</v>
      </c>
      <c r="E557" s="91" t="str" cm="1">
        <f t="array" ref="E5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57">
        <f>INDEX(BaseDataExtract[#Data],
MATCH(Table25[[#This Row],[Metric]],BaseDataExtract[Metric],0),
MATCH(TEXT(Table25[[#This Row],[Year]],"0"),BaseDataExtract[#Headers],0))</f>
        <v>7.8800678314145847E-2</v>
      </c>
    </row>
    <row r="558" spans="1:6">
      <c r="A558" s="173" t="s">
        <v>6070</v>
      </c>
      <c r="B558" s="91">
        <v>2027</v>
      </c>
      <c r="C558" s="167">
        <v>2.9333196235638324E-2</v>
      </c>
      <c r="D558" s="91" t="s">
        <v>5859</v>
      </c>
      <c r="E558" s="91" t="str" cm="1">
        <f t="array" ref="E5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58">
        <f>INDEX(BaseDataExtract[#Data],
MATCH(Table25[[#This Row],[Metric]],BaseDataExtract[Metric],0),
MATCH(TEXT(Table25[[#This Row],[Year]],"0"),BaseDataExtract[#Headers],0))</f>
        <v>2.9333196235638324E-2</v>
      </c>
    </row>
    <row r="559" spans="1:6">
      <c r="A559" s="173" t="s">
        <v>6067</v>
      </c>
      <c r="B559" s="91">
        <v>2027</v>
      </c>
      <c r="C559" s="167">
        <v>0.11161723627416413</v>
      </c>
      <c r="D559" s="91" t="s">
        <v>5859</v>
      </c>
      <c r="E559" s="91" t="str" cm="1">
        <f t="array" ref="E5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59">
        <f>INDEX(BaseDataExtract[#Data],
MATCH(Table25[[#This Row],[Metric]],BaseDataExtract[Metric],0),
MATCH(TEXT(Table25[[#This Row],[Year]],"0"),BaseDataExtract[#Headers],0))</f>
        <v>0.11161723627416413</v>
      </c>
    </row>
    <row r="560" spans="1:6">
      <c r="A560" s="173" t="s">
        <v>6030</v>
      </c>
      <c r="B560" s="91">
        <v>2027</v>
      </c>
      <c r="C560" s="167">
        <v>8.7478284348801463E-2</v>
      </c>
      <c r="D560" s="91" t="s">
        <v>5859</v>
      </c>
      <c r="E560" s="91" t="str" cm="1">
        <f t="array" ref="E5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60">
        <f>INDEX(BaseDataExtract[#Data],
MATCH(Table25[[#This Row],[Metric]],BaseDataExtract[Metric],0),
MATCH(TEXT(Table25[[#This Row],[Year]],"0"),BaseDataExtract[#Headers],0))</f>
        <v>8.7478284348801463E-2</v>
      </c>
    </row>
    <row r="561" spans="1:6">
      <c r="A561" s="173" t="s">
        <v>6075</v>
      </c>
      <c r="B561" s="91">
        <v>2027</v>
      </c>
      <c r="C561" s="167">
        <v>2.4138951925362667E-2</v>
      </c>
      <c r="D561" s="91" t="s">
        <v>5859</v>
      </c>
      <c r="E561" s="91" t="str" cm="1">
        <f t="array" ref="E5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61">
        <f>INDEX(BaseDataExtract[#Data],
MATCH(Table25[[#This Row],[Metric]],BaseDataExtract[Metric],0),
MATCH(TEXT(Table25[[#This Row],[Year]],"0"),BaseDataExtract[#Headers],0))</f>
        <v>2.4138951925362667E-2</v>
      </c>
    </row>
    <row r="562" spans="1:6">
      <c r="A562" s="173" t="s">
        <v>6068</v>
      </c>
      <c r="B562" s="91">
        <v>2027</v>
      </c>
      <c r="C562" s="167">
        <v>0.19688008542957994</v>
      </c>
      <c r="D562" s="91" t="s">
        <v>5859</v>
      </c>
      <c r="E562" s="91" t="str" cm="1">
        <f t="array" ref="E5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62">
        <f>INDEX(BaseDataExtract[#Data],
MATCH(Table25[[#This Row],[Metric]],BaseDataExtract[Metric],0),
MATCH(TEXT(Table25[[#This Row],[Year]],"0"),BaseDataExtract[#Headers],0))</f>
        <v>0.19688008542957994</v>
      </c>
    </row>
    <row r="563" spans="1:6">
      <c r="A563" s="173" t="s">
        <v>6069</v>
      </c>
      <c r="B563" s="91">
        <v>2027</v>
      </c>
      <c r="C563" s="167">
        <v>6.2252147542543483E-2</v>
      </c>
      <c r="D563" s="91" t="s">
        <v>5859</v>
      </c>
      <c r="E563" s="91" t="str" cm="1">
        <f t="array" ref="E5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63">
        <f>INDEX(BaseDataExtract[#Data],
MATCH(Table25[[#This Row],[Metric]],BaseDataExtract[Metric],0),
MATCH(TEXT(Table25[[#This Row],[Year]],"0"),BaseDataExtract[#Headers],0))</f>
        <v>6.2252147542543483E-2</v>
      </c>
    </row>
    <row r="564" spans="1:6">
      <c r="A564" s="173" t="s">
        <v>6044</v>
      </c>
      <c r="B564" s="91">
        <v>2027</v>
      </c>
      <c r="C564" s="167">
        <v>56.788459418029881</v>
      </c>
      <c r="D564" s="91" t="s">
        <v>5859</v>
      </c>
      <c r="E564" s="91" t="str" cm="1">
        <f t="array" ref="E5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64">
        <f>INDEX(BaseDataExtract[#Data],
MATCH(Table25[[#This Row],[Metric]],BaseDataExtract[Metric],0),
MATCH(TEXT(Table25[[#This Row],[Year]],"0"),BaseDataExtract[#Headers],0))</f>
        <v>56.788459418029881</v>
      </c>
    </row>
    <row r="565" spans="1:6">
      <c r="A565" s="173" t="s">
        <v>6071</v>
      </c>
      <c r="B565" s="91">
        <v>2027</v>
      </c>
      <c r="C565" s="167">
        <v>2.50991704486652</v>
      </c>
      <c r="D565" s="91" t="s">
        <v>5859</v>
      </c>
      <c r="E565" s="91" t="str" cm="1">
        <f t="array" ref="E5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65">
        <f>INDEX(BaseDataExtract[#Data],
MATCH(Table25[[#This Row],[Metric]],BaseDataExtract[Metric],0),
MATCH(TEXT(Table25[[#This Row],[Year]],"0"),BaseDataExtract[#Headers],0))</f>
        <v>2.50991704486652</v>
      </c>
    </row>
    <row r="566" spans="1:6">
      <c r="A566" s="173" t="s">
        <v>6072</v>
      </c>
      <c r="B566" s="91">
        <v>2027</v>
      </c>
      <c r="C566" s="167">
        <v>6.5187251590757116</v>
      </c>
      <c r="D566" s="91" t="s">
        <v>5859</v>
      </c>
      <c r="E566" s="91" t="str" cm="1">
        <f t="array" ref="E5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66">
        <f>INDEX(BaseDataExtract[#Data],
MATCH(Table25[[#This Row],[Metric]],BaseDataExtract[Metric],0),
MATCH(TEXT(Table25[[#This Row],[Year]],"0"),BaseDataExtract[#Headers],0))</f>
        <v>6.5187251590757116</v>
      </c>
    </row>
    <row r="567" spans="1:6">
      <c r="A567" s="173" t="s">
        <v>6073</v>
      </c>
      <c r="B567" s="91">
        <v>2027</v>
      </c>
      <c r="C567" s="167">
        <v>-0.46734988000434274</v>
      </c>
      <c r="D567" s="91" t="s">
        <v>5859</v>
      </c>
      <c r="E567" s="91" t="str" cm="1">
        <f t="array" ref="E5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67">
        <f>INDEX(BaseDataExtract[#Data],
MATCH(Table25[[#This Row],[Metric]],BaseDataExtract[Metric],0),
MATCH(TEXT(Table25[[#This Row],[Year]],"0"),BaseDataExtract[#Headers],0))</f>
        <v>-0.46734988000434274</v>
      </c>
    </row>
    <row r="568" spans="1:6">
      <c r="A568" s="173" t="s">
        <v>6074</v>
      </c>
      <c r="B568" s="91">
        <v>2027</v>
      </c>
      <c r="C568" s="167">
        <v>242.21798562609598</v>
      </c>
      <c r="D568" s="91" t="s">
        <v>5859</v>
      </c>
      <c r="E568" s="91" t="str" cm="1">
        <f t="array" ref="E5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68">
        <f>INDEX(BaseDataExtract[#Data],
MATCH(Table25[[#This Row],[Metric]],BaseDataExtract[Metric],0),
MATCH(TEXT(Table25[[#This Row],[Year]],"0"),BaseDataExtract[#Headers],0))</f>
        <v>242.21798562609598</v>
      </c>
    </row>
    <row r="569" spans="1:6">
      <c r="A569" s="173" t="s">
        <v>6081</v>
      </c>
      <c r="B569" s="91">
        <v>2027</v>
      </c>
      <c r="C569" s="167">
        <v>98.967862230070125</v>
      </c>
      <c r="D569" s="91" t="s">
        <v>5859</v>
      </c>
      <c r="E569" s="91" t="str" cm="1">
        <f t="array" ref="E5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69">
        <f>INDEX(BaseDataExtract[#Data],
MATCH(Table25[[#This Row],[Metric]],BaseDataExtract[Metric],0),
MATCH(TEXT(Table25[[#This Row],[Year]],"0"),BaseDataExtract[#Headers],0))</f>
        <v>98.967862230070125</v>
      </c>
    </row>
    <row r="570" spans="1:6">
      <c r="A570" s="173" t="s">
        <v>2768</v>
      </c>
      <c r="B570" s="91">
        <v>2027</v>
      </c>
      <c r="C570" s="167">
        <v>8.7049605665654273</v>
      </c>
      <c r="D570" s="91" t="s">
        <v>5859</v>
      </c>
      <c r="E570" s="91" t="str" cm="1">
        <f t="array" ref="E5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570">
        <f>INDEX(BaseDataExtract[#Data],
MATCH(Table25[[#This Row],[Metric]],BaseDataExtract[Metric],0),
MATCH(TEXT(Table25[[#This Row],[Year]],"0"),BaseDataExtract[#Headers],0))</f>
        <v>8.7049605665654273</v>
      </c>
    </row>
    <row r="571" spans="1:6">
      <c r="A571" s="173" t="s">
        <v>6078</v>
      </c>
      <c r="B571" s="91">
        <v>2027</v>
      </c>
      <c r="C571" s="167">
        <v>11.369133894780898</v>
      </c>
      <c r="D571" s="91" t="s">
        <v>5859</v>
      </c>
      <c r="E571" s="91" t="str" cm="1">
        <f t="array" ref="E5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571">
        <f>INDEX(BaseDataExtract[#Data],
MATCH(Table25[[#This Row],[Metric]],BaseDataExtract[Metric],0),
MATCH(TEXT(Table25[[#This Row],[Year]],"0"),BaseDataExtract[#Headers],0))</f>
        <v>11.369133894780898</v>
      </c>
    </row>
    <row r="572" spans="1:6">
      <c r="A572" s="173" t="s">
        <v>6016</v>
      </c>
      <c r="B572" s="91">
        <v>2027</v>
      </c>
      <c r="C572" s="167">
        <v>0.44154630780838466</v>
      </c>
      <c r="D572" s="91" t="s">
        <v>5859</v>
      </c>
      <c r="E572" s="91" t="str" cm="1">
        <f t="array" ref="E5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572">
        <f>INDEX(BaseDataExtract[#Data],
MATCH(Table25[[#This Row],[Metric]],BaseDataExtract[Metric],0),
MATCH(TEXT(Table25[[#This Row],[Year]],"0"),BaseDataExtract[#Headers],0))</f>
        <v>0.44154630780838466</v>
      </c>
    </row>
    <row r="573" spans="1:6">
      <c r="A573" s="174" t="s">
        <v>6084</v>
      </c>
      <c r="B573" s="91">
        <v>2027</v>
      </c>
      <c r="C573" s="167">
        <v>43.698894159376351</v>
      </c>
      <c r="D573" s="91" t="s">
        <v>5859</v>
      </c>
      <c r="E573" s="91" t="str" cm="1">
        <f t="array" ref="E5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3">
        <f>INDEX(BaseDataExtract[#Data],
MATCH(Table25[[#This Row],[Metric]],BaseDataExtract[Metric],0),
MATCH(TEXT(Table25[[#This Row],[Year]],"0"),BaseDataExtract[#Headers],0))</f>
        <v>43.698894159376351</v>
      </c>
    </row>
    <row r="574" spans="1:6">
      <c r="A574" s="175" t="s">
        <v>110</v>
      </c>
      <c r="B574" s="91">
        <v>2027</v>
      </c>
      <c r="C574" s="167">
        <v>5.7615688088235597</v>
      </c>
      <c r="D574" s="91" t="s">
        <v>5859</v>
      </c>
      <c r="E574" s="91" t="str" cm="1">
        <f t="array" ref="E5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4">
        <f>INDEX(BaseDataExtract[#Data],
MATCH(Table25[[#This Row],[Metric]],BaseDataExtract[Metric],0),
MATCH(TEXT(Table25[[#This Row],[Year]],"0"),BaseDataExtract[#Headers],0))</f>
        <v>5.7615688088235597</v>
      </c>
    </row>
    <row r="575" spans="1:6">
      <c r="A575" s="175" t="s">
        <v>6017</v>
      </c>
      <c r="B575" s="91">
        <v>2027</v>
      </c>
      <c r="C575" s="167">
        <v>0.21199999999999999</v>
      </c>
      <c r="D575" s="91" t="s">
        <v>5859</v>
      </c>
      <c r="E575" s="91" t="str" cm="1">
        <f t="array" ref="E5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575">
        <f>INDEX(BaseDataExtract[#Data],
MATCH(Table25[[#This Row],[Metric]],BaseDataExtract[Metric],0),
MATCH(TEXT(Table25[[#This Row],[Year]],"0"),BaseDataExtract[#Headers],0))</f>
        <v>0.21199999999999999</v>
      </c>
    </row>
    <row r="576" spans="1:6">
      <c r="A576" s="175" t="s">
        <v>6018</v>
      </c>
      <c r="B576" s="91">
        <v>2027</v>
      </c>
      <c r="C576" s="167">
        <v>4.5401162213529656</v>
      </c>
      <c r="D576" s="91" t="s">
        <v>5859</v>
      </c>
      <c r="E576" s="91" t="str" cm="1">
        <f t="array" ref="E5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6">
        <f>INDEX(BaseDataExtract[#Data],
MATCH(Table25[[#This Row],[Metric]],BaseDataExtract[Metric],0),
MATCH(TEXT(Table25[[#This Row],[Year]],"0"),BaseDataExtract[#Headers],0))</f>
        <v>4.5401162213529656</v>
      </c>
    </row>
    <row r="577" spans="1:6">
      <c r="A577" s="175" t="s">
        <v>5909</v>
      </c>
      <c r="B577" s="91">
        <v>2027</v>
      </c>
      <c r="C577" s="167">
        <v>2.6661997675378704</v>
      </c>
      <c r="D577" s="91" t="s">
        <v>5859</v>
      </c>
      <c r="E577" s="91" t="str" cm="1">
        <f t="array" ref="E5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7">
        <f>INDEX(BaseDataExtract[#Data],
MATCH(Table25[[#This Row],[Metric]],BaseDataExtract[Metric],0),
MATCH(TEXT(Table25[[#This Row],[Year]],"0"),BaseDataExtract[#Headers],0))</f>
        <v>2.6661997675378704</v>
      </c>
    </row>
    <row r="578" spans="1:6">
      <c r="A578" s="175" t="s">
        <v>5899</v>
      </c>
      <c r="B578" s="91">
        <v>2027</v>
      </c>
      <c r="C578" s="167">
        <v>-4.0631692890566296</v>
      </c>
      <c r="D578" s="91" t="s">
        <v>5859</v>
      </c>
      <c r="E578" s="91" t="str" cm="1">
        <f t="array" ref="E5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8">
        <f>INDEX(BaseDataExtract[#Data],
MATCH(Table25[[#This Row],[Metric]],BaseDataExtract[Metric],0),
MATCH(TEXT(Table25[[#This Row],[Year]],"0"),BaseDataExtract[#Headers],0))</f>
        <v>-4.0631692890566296</v>
      </c>
    </row>
    <row r="579" spans="1:6">
      <c r="A579" s="175" t="s">
        <v>2667</v>
      </c>
      <c r="B579" s="91">
        <v>2027</v>
      </c>
      <c r="C579" s="167">
        <v>5.9479501810867641E-3</v>
      </c>
      <c r="D579" s="91" t="s">
        <v>5859</v>
      </c>
      <c r="E579" s="91" t="str" cm="1">
        <f t="array" ref="E5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79">
        <f>INDEX(BaseDataExtract[#Data],
MATCH(Table25[[#This Row],[Metric]],BaseDataExtract[Metric],0),
MATCH(TEXT(Table25[[#This Row],[Year]],"0"),BaseDataExtract[#Headers],0))</f>
        <v>5.9479501810867641E-3</v>
      </c>
    </row>
    <row r="580" spans="1:6">
      <c r="A580" s="175" t="s">
        <v>6019</v>
      </c>
      <c r="B580" s="91">
        <v>2027</v>
      </c>
      <c r="C580" s="167">
        <v>3.1371987496531197</v>
      </c>
      <c r="D580" s="91" t="s">
        <v>5859</v>
      </c>
      <c r="E580" s="91" t="str" cm="1">
        <f t="array" ref="E5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0">
        <f>INDEX(BaseDataExtract[#Data],
MATCH(Table25[[#This Row],[Metric]],BaseDataExtract[Metric],0),
MATCH(TEXT(Table25[[#This Row],[Year]],"0"),BaseDataExtract[#Headers],0))</f>
        <v>3.1371987496531197</v>
      </c>
    </row>
    <row r="581" spans="1:6">
      <c r="A581" s="176" t="s">
        <v>6057</v>
      </c>
      <c r="B581" s="91">
        <v>2027</v>
      </c>
      <c r="C581" s="167">
        <v>2.6527776293225185</v>
      </c>
      <c r="D581" s="91" t="s">
        <v>5859</v>
      </c>
      <c r="E581" s="91" t="str" cm="1">
        <f t="array" ref="E5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1">
        <f>INDEX(BaseDataExtract[#Data],
MATCH(Table25[[#This Row],[Metric]],BaseDataExtract[Metric],0),
MATCH(TEXT(Table25[[#This Row],[Year]],"0"),BaseDataExtract[#Headers],0))</f>
        <v>2.6527776293225185</v>
      </c>
    </row>
    <row r="582" spans="1:6">
      <c r="A582" s="173" t="s">
        <v>2772</v>
      </c>
      <c r="B582" s="91">
        <v>2027</v>
      </c>
      <c r="C582" s="167">
        <v>3.8436431977845489</v>
      </c>
      <c r="D582" s="91" t="s">
        <v>5859</v>
      </c>
      <c r="E582" s="91" t="str" cm="1">
        <f t="array" ref="E5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2">
        <f>INDEX(BaseDataExtract[#Data],
MATCH(Table25[[#This Row],[Metric]],BaseDataExtract[Metric],0),
MATCH(TEXT(Table25[[#This Row],[Year]],"0"),BaseDataExtract[#Headers],0))</f>
        <v>3.8436431977845489</v>
      </c>
    </row>
    <row r="583" spans="1:6">
      <c r="A583" s="173" t="s">
        <v>5909</v>
      </c>
      <c r="B583" s="91">
        <v>2027</v>
      </c>
      <c r="C583" s="167">
        <v>2.6661997675378704</v>
      </c>
      <c r="D583" s="91" t="s">
        <v>5859</v>
      </c>
      <c r="E583" s="91" t="str" cm="1">
        <f t="array" ref="E5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3">
        <f>INDEX(BaseDataExtract[#Data],
MATCH(Table25[[#This Row],[Metric]],BaseDataExtract[Metric],0),
MATCH(TEXT(Table25[[#This Row],[Year]],"0"),BaseDataExtract[#Headers],0))</f>
        <v>2.6661997675378704</v>
      </c>
    </row>
    <row r="584" spans="1:6">
      <c r="A584" s="173" t="s">
        <v>5968</v>
      </c>
      <c r="B584" s="91">
        <v>2027</v>
      </c>
      <c r="C584" s="167">
        <v>0.25016941438361917</v>
      </c>
      <c r="D584" s="91" t="s">
        <v>5859</v>
      </c>
      <c r="E584" s="91" t="str" cm="1">
        <f t="array" ref="E5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4">
        <f>INDEX(BaseDataExtract[#Data],
MATCH(Table25[[#This Row],[Metric]],BaseDataExtract[Metric],0),
MATCH(TEXT(Table25[[#This Row],[Year]],"0"),BaseDataExtract[#Headers],0))</f>
        <v>0.25016941438361917</v>
      </c>
    </row>
    <row r="585" spans="1:6">
      <c r="A585" s="173" t="s">
        <v>5969</v>
      </c>
      <c r="B585" s="91">
        <v>2027</v>
      </c>
      <c r="C585" s="167">
        <v>0.30604060754964096</v>
      </c>
      <c r="D585" s="91" t="s">
        <v>5859</v>
      </c>
      <c r="E585" s="91" t="str" cm="1">
        <f t="array" ref="E5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5">
        <f>INDEX(BaseDataExtract[#Data],
MATCH(Table25[[#This Row],[Metric]],BaseDataExtract[Metric],0),
MATCH(TEXT(Table25[[#This Row],[Year]],"0"),BaseDataExtract[#Headers],0))</f>
        <v>0.30604060754964096</v>
      </c>
    </row>
    <row r="586" spans="1:6">
      <c r="A586" s="173" t="s">
        <v>5970</v>
      </c>
      <c r="B586" s="91">
        <v>2027</v>
      </c>
      <c r="C586" s="167">
        <v>5.9479501810867641E-3</v>
      </c>
      <c r="D586" s="91" t="s">
        <v>5859</v>
      </c>
      <c r="E586" s="91" t="str" cm="1">
        <f t="array" ref="E5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6">
        <f>INDEX(BaseDataExtract[#Data],
MATCH(Table25[[#This Row],[Metric]],BaseDataExtract[Metric],0),
MATCH(TEXT(Table25[[#This Row],[Year]],"0"),BaseDataExtract[#Headers],0))</f>
        <v>5.9479501810867641E-3</v>
      </c>
    </row>
    <row r="587" spans="1:6">
      <c r="A587" s="173" t="s">
        <v>5971</v>
      </c>
      <c r="B587" s="91">
        <v>2027</v>
      </c>
      <c r="C587" s="167">
        <v>-4.0631692890566296</v>
      </c>
      <c r="D587" s="91" t="s">
        <v>5859</v>
      </c>
      <c r="E587" s="91" t="str" cm="1">
        <f t="array" ref="E5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7">
        <f>INDEX(BaseDataExtract[#Data],
MATCH(Table25[[#This Row],[Metric]],BaseDataExtract[Metric],0),
MATCH(TEXT(Table25[[#This Row],[Year]],"0"),BaseDataExtract[#Headers],0))</f>
        <v>-4.0631692890566296</v>
      </c>
    </row>
    <row r="588" spans="1:6">
      <c r="A588" s="173" t="s">
        <v>5972</v>
      </c>
      <c r="B588" s="91">
        <v>2027</v>
      </c>
      <c r="C588" s="167">
        <v>1.5335568225663499E-2</v>
      </c>
      <c r="D588" s="91" t="s">
        <v>5859</v>
      </c>
      <c r="E588" s="91" t="str" cm="1">
        <f t="array" ref="E5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8">
        <f>INDEX(BaseDataExtract[#Data],
MATCH(Table25[[#This Row],[Metric]],BaseDataExtract[Metric],0),
MATCH(TEXT(Table25[[#This Row],[Year]],"0"),BaseDataExtract[#Headers],0))</f>
        <v>1.5335568225663499E-2</v>
      </c>
    </row>
    <row r="589" spans="1:6">
      <c r="A589" s="173" t="s">
        <v>5973</v>
      </c>
      <c r="B589" s="91">
        <v>2027</v>
      </c>
      <c r="C589" s="167">
        <v>0.63900000000000001</v>
      </c>
      <c r="D589" s="91" t="s">
        <v>5859</v>
      </c>
      <c r="E589" s="91" t="str" cm="1">
        <f t="array" ref="E5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89">
        <f>INDEX(BaseDataExtract[#Data],
MATCH(Table25[[#This Row],[Metric]],BaseDataExtract[Metric],0),
MATCH(TEXT(Table25[[#This Row],[Year]],"0"),BaseDataExtract[#Headers],0))</f>
        <v>0.63900000000000001</v>
      </c>
    </row>
    <row r="590" spans="1:6">
      <c r="A590" s="173" t="s">
        <v>5974</v>
      </c>
      <c r="B590" s="91">
        <v>2027</v>
      </c>
      <c r="C590" s="167">
        <v>-1.7963261872641172</v>
      </c>
      <c r="D590" s="91" t="s">
        <v>5859</v>
      </c>
      <c r="E590" s="91" t="str" cm="1">
        <f t="array" ref="E5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0">
        <f>INDEX(BaseDataExtract[#Data],
MATCH(Table25[[#This Row],[Metric]],BaseDataExtract[Metric],0),
MATCH(TEXT(Table25[[#This Row],[Year]],"0"),BaseDataExtract[#Headers],0))</f>
        <v>-1.7963261872641172</v>
      </c>
    </row>
    <row r="591" spans="1:6">
      <c r="A591" s="173" t="s">
        <v>5975</v>
      </c>
      <c r="B591" s="91">
        <v>2027</v>
      </c>
      <c r="C591" s="167">
        <v>8.1813599999999709E-4</v>
      </c>
      <c r="D591" s="91" t="s">
        <v>5859</v>
      </c>
      <c r="E591" s="91" t="str" cm="1">
        <f t="array" ref="E5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1">
        <f>INDEX(BaseDataExtract[#Data],
MATCH(Table25[[#This Row],[Metric]],BaseDataExtract[Metric],0),
MATCH(TEXT(Table25[[#This Row],[Year]],"0"),BaseDataExtract[#Headers],0))</f>
        <v>8.1813599999999709E-4</v>
      </c>
    </row>
    <row r="592" spans="1:6">
      <c r="A592" s="173" t="s">
        <v>5976</v>
      </c>
      <c r="B592" s="91">
        <v>2027</v>
      </c>
      <c r="C592" s="167">
        <v>-0.14293276222185836</v>
      </c>
      <c r="D592" s="91" t="s">
        <v>5859</v>
      </c>
      <c r="E592" s="91" t="str" cm="1">
        <f t="array" ref="E5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2">
        <f>INDEX(BaseDataExtract[#Data],
MATCH(Table25[[#This Row],[Metric]],BaseDataExtract[Metric],0),
MATCH(TEXT(Table25[[#This Row],[Year]],"0"),BaseDataExtract[#Headers],0))</f>
        <v>-0.14293276222185836</v>
      </c>
    </row>
    <row r="593" spans="1:6">
      <c r="A593" s="173" t="s">
        <v>5977</v>
      </c>
      <c r="B593" s="91">
        <v>2027</v>
      </c>
      <c r="C593" s="167">
        <v>1.7247264031198246</v>
      </c>
      <c r="D593" s="91" t="s">
        <v>5859</v>
      </c>
      <c r="E593" s="91" t="str" cm="1">
        <f t="array" ref="E5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3">
        <f>INDEX(BaseDataExtract[#Data],
MATCH(Table25[[#This Row],[Metric]],BaseDataExtract[Metric],0),
MATCH(TEXT(Table25[[#This Row],[Year]],"0"),BaseDataExtract[#Headers],0))</f>
        <v>1.7247264031198246</v>
      </c>
    </row>
    <row r="594" spans="1:6">
      <c r="A594" s="173" t="s">
        <v>5978</v>
      </c>
      <c r="B594" s="91">
        <v>2027</v>
      </c>
      <c r="C594" s="167">
        <v>6.3387083382266356</v>
      </c>
      <c r="D594" s="91" t="s">
        <v>5859</v>
      </c>
      <c r="E594" s="91" t="str" cm="1">
        <f t="array" ref="E5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4">
        <f>INDEX(BaseDataExtract[#Data],
MATCH(Table25[[#This Row],[Metric]],BaseDataExtract[Metric],0),
MATCH(TEXT(Table25[[#This Row],[Year]],"0"),BaseDataExtract[#Headers],0))</f>
        <v>6.3387083382266356</v>
      </c>
    </row>
    <row r="595" spans="1:6">
      <c r="A595" s="174" t="s">
        <v>5979</v>
      </c>
      <c r="B595" s="91">
        <v>2027</v>
      </c>
      <c r="C595" s="167">
        <v>8.0634347413464607</v>
      </c>
      <c r="D595" s="91" t="s">
        <v>5859</v>
      </c>
      <c r="E595" s="91" t="str" cm="1">
        <f t="array" ref="E5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5">
        <f>INDEX(BaseDataExtract[#Data],
MATCH(Table25[[#This Row],[Metric]],BaseDataExtract[Metric],0),
MATCH(TEXT(Table25[[#This Row],[Year]],"0"),BaseDataExtract[#Headers],0))</f>
        <v>8.0634347413464607</v>
      </c>
    </row>
    <row r="596" spans="1:6">
      <c r="A596" s="175" t="s">
        <v>5919</v>
      </c>
      <c r="B596" s="91">
        <v>2027</v>
      </c>
      <c r="C596" s="167">
        <v>20.513999999999999</v>
      </c>
      <c r="D596" s="91" t="s">
        <v>5859</v>
      </c>
      <c r="E596" s="91" t="str" cm="1">
        <f t="array" ref="E5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6">
        <f>INDEX(BaseDataExtract[#Data],
MATCH(Table25[[#This Row],[Metric]],BaseDataExtract[Metric],0),
MATCH(TEXT(Table25[[#This Row],[Year]],"0"),BaseDataExtract[#Headers],0))</f>
        <v>20.513999999999999</v>
      </c>
    </row>
    <row r="597" spans="1:6">
      <c r="A597" s="175" t="s">
        <v>5923</v>
      </c>
      <c r="B597" s="91">
        <v>2027</v>
      </c>
      <c r="C597" s="167">
        <v>1.1220000000000001</v>
      </c>
      <c r="D597" s="91" t="s">
        <v>5859</v>
      </c>
      <c r="E597" s="91" t="str" cm="1">
        <f t="array" ref="E5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7">
        <f>INDEX(BaseDataExtract[#Data],
MATCH(Table25[[#This Row],[Metric]],BaseDataExtract[Metric],0),
MATCH(TEXT(Table25[[#This Row],[Year]],"0"),BaseDataExtract[#Headers],0))</f>
        <v>1.1220000000000001</v>
      </c>
    </row>
    <row r="598" spans="1:6">
      <c r="A598" s="175" t="s">
        <v>5924</v>
      </c>
      <c r="B598" s="91">
        <v>2027</v>
      </c>
      <c r="C598" s="167">
        <v>0.48300000000000004</v>
      </c>
      <c r="D598" s="91" t="s">
        <v>5859</v>
      </c>
      <c r="E598" s="91" t="str" cm="1">
        <f t="array" ref="E5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8">
        <f>INDEX(BaseDataExtract[#Data],
MATCH(Table25[[#This Row],[Metric]],BaseDataExtract[Metric],0),
MATCH(TEXT(Table25[[#This Row],[Year]],"0"),BaseDataExtract[#Headers],0))</f>
        <v>0.48300000000000004</v>
      </c>
    </row>
    <row r="599" spans="1:6">
      <c r="A599" s="175" t="s">
        <v>5940</v>
      </c>
      <c r="B599" s="91">
        <v>2027</v>
      </c>
      <c r="C599" s="167">
        <v>0.48300000000000004</v>
      </c>
      <c r="D599" s="91" t="s">
        <v>5859</v>
      </c>
      <c r="E599" s="91" t="str" cm="1">
        <f t="array" ref="E5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599">
        <f>INDEX(BaseDataExtract[#Data],
MATCH(Table25[[#This Row],[Metric]],BaseDataExtract[Metric],0),
MATCH(TEXT(Table25[[#This Row],[Year]],"0"),BaseDataExtract[#Headers],0))</f>
        <v>0.48300000000000004</v>
      </c>
    </row>
    <row r="600" spans="1:6">
      <c r="A600" s="175" t="s">
        <v>26</v>
      </c>
      <c r="B600" s="91">
        <v>2027</v>
      </c>
      <c r="C600" s="167">
        <v>20.669999999999998</v>
      </c>
      <c r="D600" s="91" t="s">
        <v>5859</v>
      </c>
      <c r="E600" s="91" t="str" cm="1">
        <f t="array" ref="E6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0">
        <f>INDEX(BaseDataExtract[#Data],
MATCH(Table25[[#This Row],[Metric]],BaseDataExtract[Metric],0),
MATCH(TEXT(Table25[[#This Row],[Year]],"0"),BaseDataExtract[#Headers],0))</f>
        <v>20.669999999999998</v>
      </c>
    </row>
    <row r="601" spans="1:6">
      <c r="A601" s="175" t="s">
        <v>5922</v>
      </c>
      <c r="B601" s="91">
        <v>2027</v>
      </c>
      <c r="C601" s="167">
        <v>21.152999999999999</v>
      </c>
      <c r="D601" s="91" t="s">
        <v>5859</v>
      </c>
      <c r="E601" s="91" t="str" cm="1">
        <f t="array" ref="E6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1">
        <f>INDEX(BaseDataExtract[#Data],
MATCH(Table25[[#This Row],[Metric]],BaseDataExtract[Metric],0),
MATCH(TEXT(Table25[[#This Row],[Year]],"0"),BaseDataExtract[#Headers],0))</f>
        <v>21.152999999999999</v>
      </c>
    </row>
    <row r="602" spans="1:6">
      <c r="A602" s="175" t="s">
        <v>5920</v>
      </c>
      <c r="B602" s="91">
        <v>2027</v>
      </c>
      <c r="C602" s="167">
        <v>20.833500000000001</v>
      </c>
      <c r="D602" s="91" t="s">
        <v>5859</v>
      </c>
      <c r="E602" s="91" t="str" cm="1">
        <f t="array" ref="E6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2">
        <f>INDEX(BaseDataExtract[#Data],
MATCH(Table25[[#This Row],[Metric]],BaseDataExtract[Metric],0),
MATCH(TEXT(Table25[[#This Row],[Year]],"0"),BaseDataExtract[#Headers],0))</f>
        <v>20.833500000000001</v>
      </c>
    </row>
    <row r="603" spans="1:6">
      <c r="A603" s="175" t="s">
        <v>5921</v>
      </c>
      <c r="B603" s="91">
        <v>2027</v>
      </c>
      <c r="C603" s="167">
        <v>4.2424413309368615E-2</v>
      </c>
      <c r="D603" s="91" t="s">
        <v>5859</v>
      </c>
      <c r="E603" s="91" t="str" cm="1">
        <f t="array" ref="E6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03">
        <f>INDEX(BaseDataExtract[#Data],
MATCH(Table25[[#This Row],[Metric]],BaseDataExtract[Metric],0),
MATCH(TEXT(Table25[[#This Row],[Year]],"0"),BaseDataExtract[#Headers],0))</f>
        <v>4.2424413309368615E-2</v>
      </c>
    </row>
    <row r="604" spans="1:6">
      <c r="A604" s="176" t="s">
        <v>2761</v>
      </c>
      <c r="B604" s="91">
        <v>2027</v>
      </c>
      <c r="C604" s="167">
        <v>0.88384901468073107</v>
      </c>
      <c r="D604" s="91" t="s">
        <v>5859</v>
      </c>
      <c r="E604" s="91" t="str" cm="1">
        <f t="array" ref="E6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4">
        <f>INDEX(BaseDataExtract[#Data],
MATCH(Table25[[#This Row],[Metric]],BaseDataExtract[Metric],0),
MATCH(TEXT(Table25[[#This Row],[Year]],"0"),BaseDataExtract[#Headers],0))</f>
        <v>0.88384901468073107</v>
      </c>
    </row>
    <row r="605" spans="1:6">
      <c r="A605" s="173" t="s">
        <v>6064</v>
      </c>
      <c r="B605" s="91">
        <v>2028</v>
      </c>
      <c r="C605" s="167">
        <v>107.09507916607815</v>
      </c>
      <c r="D605" s="91" t="s">
        <v>5859</v>
      </c>
      <c r="E605" s="91" t="str" cm="1">
        <f t="array" ref="E6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5">
        <f>INDEX(BaseDataExtract[#Data],
MATCH(Table25[[#This Row],[Metric]],BaseDataExtract[Metric],0),
MATCH(TEXT(Table25[[#This Row],[Year]],"0"),BaseDataExtract[#Headers],0))</f>
        <v>107.09507916607815</v>
      </c>
    </row>
    <row r="606" spans="1:6">
      <c r="A606" s="173" t="s">
        <v>109</v>
      </c>
      <c r="B606" s="91">
        <v>2028</v>
      </c>
      <c r="C606" s="167">
        <v>8.4391648823941061</v>
      </c>
      <c r="D606" s="91" t="s">
        <v>5859</v>
      </c>
      <c r="E606" s="91" t="str" cm="1">
        <f t="array" ref="E6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6">
        <f>INDEX(BaseDataExtract[#Data],
MATCH(Table25[[#This Row],[Metric]],BaseDataExtract[Metric],0),
MATCH(TEXT(Table25[[#This Row],[Year]],"0"),BaseDataExtract[#Headers],0))</f>
        <v>8.4391648823941061</v>
      </c>
    </row>
    <row r="607" spans="1:6">
      <c r="A607" s="173" t="s">
        <v>110</v>
      </c>
      <c r="B607" s="91">
        <v>2028</v>
      </c>
      <c r="C607" s="167">
        <v>5.8764548709501625</v>
      </c>
      <c r="D607" s="91" t="s">
        <v>5859</v>
      </c>
      <c r="E607" s="91" t="str" cm="1">
        <f t="array" ref="E6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7">
        <f>INDEX(BaseDataExtract[#Data],
MATCH(Table25[[#This Row],[Metric]],BaseDataExtract[Metric],0),
MATCH(TEXT(Table25[[#This Row],[Year]],"0"),BaseDataExtract[#Headers],0))</f>
        <v>5.8764548709501625</v>
      </c>
    </row>
    <row r="608" spans="1:6">
      <c r="A608" s="173" t="s">
        <v>2772</v>
      </c>
      <c r="B608" s="91">
        <v>2028</v>
      </c>
      <c r="C608" s="167">
        <v>3.9128113650578191</v>
      </c>
      <c r="D608" s="91" t="s">
        <v>5859</v>
      </c>
      <c r="E608" s="91" t="str" cm="1">
        <f t="array" ref="E6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08">
        <f>INDEX(BaseDataExtract[#Data],
MATCH(Table25[[#This Row],[Metric]],BaseDataExtract[Metric],0),
MATCH(TEXT(Table25[[#This Row],[Year]],"0"),BaseDataExtract[#Headers],0))</f>
        <v>3.9128113650578191</v>
      </c>
    </row>
    <row r="609" spans="1:6">
      <c r="A609" s="173" t="s">
        <v>2768</v>
      </c>
      <c r="B609" s="91">
        <v>2028</v>
      </c>
      <c r="C609" s="167">
        <v>9.062572401479386</v>
      </c>
      <c r="D609" s="91" t="s">
        <v>5859</v>
      </c>
      <c r="E609" s="91" t="str" cm="1">
        <f t="array" ref="E6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09">
        <f>INDEX(BaseDataExtract[#Data],
MATCH(Table25[[#This Row],[Metric]],BaseDataExtract[Metric],0),
MATCH(TEXT(Table25[[#This Row],[Year]],"0"),BaseDataExtract[#Headers],0))</f>
        <v>9.062572401479386</v>
      </c>
    </row>
    <row r="610" spans="1:6">
      <c r="A610" s="173" t="s">
        <v>6065</v>
      </c>
      <c r="B610" s="91">
        <v>2028</v>
      </c>
      <c r="C610" s="167">
        <v>3.2255301189152141</v>
      </c>
      <c r="D610" s="91" t="s">
        <v>5859</v>
      </c>
      <c r="E610" s="91" t="str" cm="1">
        <f t="array" ref="E6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10">
        <f>INDEX(BaseDataExtract[#Data],
MATCH(Table25[[#This Row],[Metric]],BaseDataExtract[Metric],0),
MATCH(TEXT(Table25[[#This Row],[Year]],"0"),BaseDataExtract[#Headers],0))</f>
        <v>3.2255301189152141</v>
      </c>
    </row>
    <row r="611" spans="1:6">
      <c r="A611" s="173" t="s">
        <v>6066</v>
      </c>
      <c r="B611" s="91">
        <v>2028</v>
      </c>
      <c r="C611" s="167">
        <v>7.8800678314145833E-2</v>
      </c>
      <c r="D611" s="91" t="s">
        <v>5859</v>
      </c>
      <c r="E611" s="91" t="str" cm="1">
        <f t="array" ref="E6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1">
        <f>INDEX(BaseDataExtract[#Data],
MATCH(Table25[[#This Row],[Metric]],BaseDataExtract[Metric],0),
MATCH(TEXT(Table25[[#This Row],[Year]],"0"),BaseDataExtract[#Headers],0))</f>
        <v>7.8800678314145833E-2</v>
      </c>
    </row>
    <row r="612" spans="1:6">
      <c r="A612" s="173" t="s">
        <v>6070</v>
      </c>
      <c r="B612" s="91">
        <v>2028</v>
      </c>
      <c r="C612" s="167">
        <v>3.0118378398256838E-2</v>
      </c>
      <c r="D612" s="91" t="s">
        <v>5859</v>
      </c>
      <c r="E612" s="91" t="str" cm="1">
        <f t="array" ref="E6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2">
        <f>INDEX(BaseDataExtract[#Data],
MATCH(Table25[[#This Row],[Metric]],BaseDataExtract[Metric],0),
MATCH(TEXT(Table25[[#This Row],[Year]],"0"),BaseDataExtract[#Headers],0))</f>
        <v>3.0118378398256838E-2</v>
      </c>
    </row>
    <row r="613" spans="1:6">
      <c r="A613" s="173" t="s">
        <v>6067</v>
      </c>
      <c r="B613" s="91">
        <v>2028</v>
      </c>
      <c r="C613" s="167">
        <v>0.10634244564100692</v>
      </c>
      <c r="D613" s="91" t="s">
        <v>5859</v>
      </c>
      <c r="E613" s="91" t="str" cm="1">
        <f t="array" ref="E6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3">
        <f>INDEX(BaseDataExtract[#Data],
MATCH(Table25[[#This Row],[Metric]],BaseDataExtract[Metric],0),
MATCH(TEXT(Table25[[#This Row],[Year]],"0"),BaseDataExtract[#Headers],0))</f>
        <v>0.10634244564100692</v>
      </c>
    </row>
    <row r="614" spans="1:6">
      <c r="A614" s="173" t="s">
        <v>6030</v>
      </c>
      <c r="B614" s="91">
        <v>2028</v>
      </c>
      <c r="C614" s="167">
        <v>8.7478284348801463E-2</v>
      </c>
      <c r="D614" s="91" t="s">
        <v>5859</v>
      </c>
      <c r="E614" s="91" t="str" cm="1">
        <f t="array" ref="E6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4">
        <f>INDEX(BaseDataExtract[#Data],
MATCH(Table25[[#This Row],[Metric]],BaseDataExtract[Metric],0),
MATCH(TEXT(Table25[[#This Row],[Year]],"0"),BaseDataExtract[#Headers],0))</f>
        <v>8.7478284348801463E-2</v>
      </c>
    </row>
    <row r="615" spans="1:6">
      <c r="A615" s="173" t="s">
        <v>6075</v>
      </c>
      <c r="B615" s="91">
        <v>2028</v>
      </c>
      <c r="C615" s="167">
        <v>1.8864161292205459E-2</v>
      </c>
      <c r="D615" s="91" t="s">
        <v>5859</v>
      </c>
      <c r="E615" s="91" t="str" cm="1">
        <f t="array" ref="E6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5">
        <f>INDEX(BaseDataExtract[#Data],
MATCH(Table25[[#This Row],[Metric]],BaseDataExtract[Metric],0),
MATCH(TEXT(Table25[[#This Row],[Year]],"0"),BaseDataExtract[#Headers],0))</f>
        <v>1.8864161292205459E-2</v>
      </c>
    </row>
    <row r="616" spans="1:6">
      <c r="A616" s="173" t="s">
        <v>6068</v>
      </c>
      <c r="B616" s="91">
        <v>2028</v>
      </c>
      <c r="C616" s="167">
        <v>0.17987731215605332</v>
      </c>
      <c r="D616" s="91" t="s">
        <v>5859</v>
      </c>
      <c r="E616" s="91" t="str" cm="1">
        <f t="array" ref="E6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6">
        <f>INDEX(BaseDataExtract[#Data],
MATCH(Table25[[#This Row],[Metric]],BaseDataExtract[Metric],0),
MATCH(TEXT(Table25[[#This Row],[Year]],"0"),BaseDataExtract[#Headers],0))</f>
        <v>0.17987731215605332</v>
      </c>
    </row>
    <row r="617" spans="1:6">
      <c r="A617" s="173" t="s">
        <v>6069</v>
      </c>
      <c r="B617" s="91">
        <v>2028</v>
      </c>
      <c r="C617" s="167">
        <v>6.0943991178236435E-2</v>
      </c>
      <c r="D617" s="91" t="s">
        <v>5859</v>
      </c>
      <c r="E617" s="91" t="str" cm="1">
        <f t="array" ref="E6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17">
        <f>INDEX(BaseDataExtract[#Data],
MATCH(Table25[[#This Row],[Metric]],BaseDataExtract[Metric],0),
MATCH(TEXT(Table25[[#This Row],[Year]],"0"),BaseDataExtract[#Headers],0))</f>
        <v>6.0943991178236435E-2</v>
      </c>
    </row>
    <row r="618" spans="1:6">
      <c r="A618" s="173" t="s">
        <v>6044</v>
      </c>
      <c r="B618" s="91">
        <v>2028</v>
      </c>
      <c r="C618" s="167">
        <v>54.027375650129805</v>
      </c>
      <c r="D618" s="91" t="s">
        <v>5859</v>
      </c>
      <c r="E618" s="91" t="str" cm="1">
        <f t="array" ref="E6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18">
        <f>INDEX(BaseDataExtract[#Data],
MATCH(Table25[[#This Row],[Metric]],BaseDataExtract[Metric],0),
MATCH(TEXT(Table25[[#This Row],[Year]],"0"),BaseDataExtract[#Headers],0))</f>
        <v>54.027375650129805</v>
      </c>
    </row>
    <row r="619" spans="1:6">
      <c r="A619" s="173" t="s">
        <v>6071</v>
      </c>
      <c r="B619" s="91">
        <v>2028</v>
      </c>
      <c r="C619" s="167">
        <v>2.5822460283318729</v>
      </c>
      <c r="D619" s="91" t="s">
        <v>5859</v>
      </c>
      <c r="E619" s="91" t="str" cm="1">
        <f t="array" ref="E6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19">
        <f>INDEX(BaseDataExtract[#Data],
MATCH(Table25[[#This Row],[Metric]],BaseDataExtract[Metric],0),
MATCH(TEXT(Table25[[#This Row],[Year]],"0"),BaseDataExtract[#Headers],0))</f>
        <v>2.5822460283318729</v>
      </c>
    </row>
    <row r="620" spans="1:6">
      <c r="A620" s="173" t="s">
        <v>6072</v>
      </c>
      <c r="B620" s="91">
        <v>2028</v>
      </c>
      <c r="C620" s="167">
        <v>6.4508500780514968</v>
      </c>
      <c r="D620" s="91" t="s">
        <v>5859</v>
      </c>
      <c r="E620" s="91" t="str" cm="1">
        <f t="array" ref="E6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20">
        <f>INDEX(BaseDataExtract[#Data],
MATCH(Table25[[#This Row],[Metric]],BaseDataExtract[Metric],0),
MATCH(TEXT(Table25[[#This Row],[Year]],"0"),BaseDataExtract[#Headers],0))</f>
        <v>6.4508500780514968</v>
      </c>
    </row>
    <row r="621" spans="1:6">
      <c r="A621" s="173" t="s">
        <v>6073</v>
      </c>
      <c r="B621" s="91">
        <v>2028</v>
      </c>
      <c r="C621" s="167">
        <v>-0.46734988000434274</v>
      </c>
      <c r="D621" s="91" t="s">
        <v>5859</v>
      </c>
      <c r="E621" s="91" t="str" cm="1">
        <f t="array" ref="E6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21">
        <f>INDEX(BaseDataExtract[#Data],
MATCH(Table25[[#This Row],[Metric]],BaseDataExtract[Metric],0),
MATCH(TEXT(Table25[[#This Row],[Year]],"0"),BaseDataExtract[#Headers],0))</f>
        <v>-0.46734988000434274</v>
      </c>
    </row>
    <row r="622" spans="1:6">
      <c r="A622" s="173" t="s">
        <v>6074</v>
      </c>
      <c r="B622" s="91">
        <v>2028</v>
      </c>
      <c r="C622" s="167">
        <v>248.04592356585735</v>
      </c>
      <c r="D622" s="91" t="s">
        <v>5859</v>
      </c>
      <c r="E622" s="91" t="str" cm="1">
        <f t="array" ref="E6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22">
        <f>INDEX(BaseDataExtract[#Data],
MATCH(Table25[[#This Row],[Metric]],BaseDataExtract[Metric],0),
MATCH(TEXT(Table25[[#This Row],[Year]],"0"),BaseDataExtract[#Headers],0))</f>
        <v>248.04592356585735</v>
      </c>
    </row>
    <row r="623" spans="1:6">
      <c r="A623" s="173" t="s">
        <v>6081</v>
      </c>
      <c r="B623" s="91">
        <v>2028</v>
      </c>
      <c r="C623" s="167">
        <v>97.385565795592456</v>
      </c>
      <c r="D623" s="91" t="s">
        <v>5859</v>
      </c>
      <c r="E623" s="91" t="str" cm="1">
        <f t="array" ref="E6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23">
        <f>INDEX(BaseDataExtract[#Data],
MATCH(Table25[[#This Row],[Metric]],BaseDataExtract[Metric],0),
MATCH(TEXT(Table25[[#This Row],[Year]],"0"),BaseDataExtract[#Headers],0))</f>
        <v>97.385565795592456</v>
      </c>
    </row>
    <row r="624" spans="1:6">
      <c r="A624" s="173" t="s">
        <v>2768</v>
      </c>
      <c r="B624" s="91">
        <v>2028</v>
      </c>
      <c r="C624" s="167">
        <v>9.062572401479386</v>
      </c>
      <c r="D624" s="91" t="s">
        <v>5859</v>
      </c>
      <c r="E624" s="91" t="str" cm="1">
        <f t="array" ref="E6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24">
        <f>INDEX(BaseDataExtract[#Data],
MATCH(Table25[[#This Row],[Metric]],BaseDataExtract[Metric],0),
MATCH(TEXT(Table25[[#This Row],[Year]],"0"),BaseDataExtract[#Headers],0))</f>
        <v>9.062572401479386</v>
      </c>
    </row>
    <row r="625" spans="1:6">
      <c r="A625" s="173" t="s">
        <v>6078</v>
      </c>
      <c r="B625" s="91">
        <v>2028</v>
      </c>
      <c r="C625" s="167">
        <v>10.745907616660267</v>
      </c>
      <c r="D625" s="91" t="s">
        <v>5859</v>
      </c>
      <c r="E625" s="91" t="str" cm="1">
        <f t="array" ref="E6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25">
        <f>INDEX(BaseDataExtract[#Data],
MATCH(Table25[[#This Row],[Metric]],BaseDataExtract[Metric],0),
MATCH(TEXT(Table25[[#This Row],[Year]],"0"),BaseDataExtract[#Headers],0))</f>
        <v>10.745907616660267</v>
      </c>
    </row>
    <row r="626" spans="1:6">
      <c r="A626" s="173" t="s">
        <v>6016</v>
      </c>
      <c r="B626" s="91">
        <v>2028</v>
      </c>
      <c r="C626" s="167">
        <v>0.43175504610799986</v>
      </c>
      <c r="D626" s="91" t="s">
        <v>5859</v>
      </c>
      <c r="E626" s="91" t="str" cm="1">
        <f t="array" ref="E6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626">
        <f>INDEX(BaseDataExtract[#Data],
MATCH(Table25[[#This Row],[Metric]],BaseDataExtract[Metric],0),
MATCH(TEXT(Table25[[#This Row],[Year]],"0"),BaseDataExtract[#Headers],0))</f>
        <v>0.43175504610799986</v>
      </c>
    </row>
    <row r="627" spans="1:6">
      <c r="A627" s="174" t="s">
        <v>6084</v>
      </c>
      <c r="B627" s="91">
        <v>2028</v>
      </c>
      <c r="C627" s="167">
        <v>42.046709450329672</v>
      </c>
      <c r="D627" s="91" t="s">
        <v>5859</v>
      </c>
      <c r="E627" s="91" t="str" cm="1">
        <f t="array" ref="E6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27">
        <f>INDEX(BaseDataExtract[#Data],
MATCH(Table25[[#This Row],[Metric]],BaseDataExtract[Metric],0),
MATCH(TEXT(Table25[[#This Row],[Year]],"0"),BaseDataExtract[#Headers],0))</f>
        <v>42.046709450329672</v>
      </c>
    </row>
    <row r="628" spans="1:6">
      <c r="A628" s="175" t="s">
        <v>110</v>
      </c>
      <c r="B628" s="91">
        <v>2028</v>
      </c>
      <c r="C628" s="167">
        <v>5.8764548709501625</v>
      </c>
      <c r="D628" s="91" t="s">
        <v>5859</v>
      </c>
      <c r="E628" s="91" t="str" cm="1">
        <f t="array" ref="E6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28">
        <f>INDEX(BaseDataExtract[#Data],
MATCH(Table25[[#This Row],[Metric]],BaseDataExtract[Metric],0),
MATCH(TEXT(Table25[[#This Row],[Year]],"0"),BaseDataExtract[#Headers],0))</f>
        <v>5.8764548709501625</v>
      </c>
    </row>
    <row r="629" spans="1:6">
      <c r="A629" s="175" t="s">
        <v>6017</v>
      </c>
      <c r="B629" s="91">
        <v>2028</v>
      </c>
      <c r="C629" s="167">
        <v>0.21199999999999999</v>
      </c>
      <c r="D629" s="91" t="s">
        <v>5859</v>
      </c>
      <c r="E629" s="91" t="str" cm="1">
        <f t="array" ref="E6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29">
        <f>INDEX(BaseDataExtract[#Data],
MATCH(Table25[[#This Row],[Metric]],BaseDataExtract[Metric],0),
MATCH(TEXT(Table25[[#This Row],[Year]],"0"),BaseDataExtract[#Headers],0))</f>
        <v>0.21199999999999999</v>
      </c>
    </row>
    <row r="630" spans="1:6">
      <c r="A630" s="175" t="s">
        <v>6018</v>
      </c>
      <c r="B630" s="91">
        <v>2028</v>
      </c>
      <c r="C630" s="167">
        <v>4.6306464383087285</v>
      </c>
      <c r="D630" s="91" t="s">
        <v>5859</v>
      </c>
      <c r="E630" s="91" t="str" cm="1">
        <f t="array" ref="E6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0">
        <f>INDEX(BaseDataExtract[#Data],
MATCH(Table25[[#This Row],[Metric]],BaseDataExtract[Metric],0),
MATCH(TEXT(Table25[[#This Row],[Year]],"0"),BaseDataExtract[#Headers],0))</f>
        <v>4.6306464383087285</v>
      </c>
    </row>
    <row r="631" spans="1:6">
      <c r="A631" s="175" t="s">
        <v>5909</v>
      </c>
      <c r="B631" s="91">
        <v>2028</v>
      </c>
      <c r="C631" s="167">
        <v>2.5627100114439441</v>
      </c>
      <c r="D631" s="91" t="s">
        <v>5859</v>
      </c>
      <c r="E631" s="91" t="str" cm="1">
        <f t="array" ref="E6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1">
        <f>INDEX(BaseDataExtract[#Data],
MATCH(Table25[[#This Row],[Metric]],BaseDataExtract[Metric],0),
MATCH(TEXT(Table25[[#This Row],[Year]],"0"),BaseDataExtract[#Headers],0))</f>
        <v>2.5627100114439441</v>
      </c>
    </row>
    <row r="632" spans="1:6">
      <c r="A632" s="175" t="s">
        <v>5899</v>
      </c>
      <c r="B632" s="91">
        <v>2028</v>
      </c>
      <c r="C632" s="167">
        <v>-3.9615685611249387</v>
      </c>
      <c r="D632" s="91" t="s">
        <v>5859</v>
      </c>
      <c r="E632" s="91" t="str" cm="1">
        <f t="array" ref="E6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2">
        <f>INDEX(BaseDataExtract[#Data],
MATCH(Table25[[#This Row],[Metric]],BaseDataExtract[Metric],0),
MATCH(TEXT(Table25[[#This Row],[Year]],"0"),BaseDataExtract[#Headers],0))</f>
        <v>-3.9615685611249387</v>
      </c>
    </row>
    <row r="633" spans="1:6">
      <c r="A633" s="175" t="s">
        <v>2667</v>
      </c>
      <c r="B633" s="91">
        <v>2028</v>
      </c>
      <c r="C633" s="167">
        <v>6.2577697125190956E-3</v>
      </c>
      <c r="D633" s="91" t="s">
        <v>5859</v>
      </c>
      <c r="E633" s="91" t="str" cm="1">
        <f t="array" ref="E6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3">
        <f>INDEX(BaseDataExtract[#Data],
MATCH(Table25[[#This Row],[Metric]],BaseDataExtract[Metric],0),
MATCH(TEXT(Table25[[#This Row],[Year]],"0"),BaseDataExtract[#Headers],0))</f>
        <v>6.2577697125190956E-3</v>
      </c>
    </row>
    <row r="634" spans="1:6">
      <c r="A634" s="175" t="s">
        <v>6019</v>
      </c>
      <c r="B634" s="91">
        <v>2028</v>
      </c>
      <c r="C634" s="167">
        <v>3.2255301189152141</v>
      </c>
      <c r="D634" s="91" t="s">
        <v>5859</v>
      </c>
      <c r="E634" s="91" t="str" cm="1">
        <f t="array" ref="E6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4">
        <f>INDEX(BaseDataExtract[#Data],
MATCH(Table25[[#This Row],[Metric]],BaseDataExtract[Metric],0),
MATCH(TEXT(Table25[[#This Row],[Year]],"0"),BaseDataExtract[#Headers],0))</f>
        <v>3.2255301189152141</v>
      </c>
    </row>
    <row r="635" spans="1:6">
      <c r="A635" s="176" t="s">
        <v>6057</v>
      </c>
      <c r="B635" s="91">
        <v>2028</v>
      </c>
      <c r="C635" s="167">
        <v>2.5080680826591562</v>
      </c>
      <c r="D635" s="91" t="s">
        <v>5859</v>
      </c>
      <c r="E635" s="91" t="str" cm="1">
        <f t="array" ref="E6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5">
        <f>INDEX(BaseDataExtract[#Data],
MATCH(Table25[[#This Row],[Metric]],BaseDataExtract[Metric],0),
MATCH(TEXT(Table25[[#This Row],[Year]],"0"),BaseDataExtract[#Headers],0))</f>
        <v>2.5080680826591562</v>
      </c>
    </row>
    <row r="636" spans="1:6">
      <c r="A636" s="173" t="s">
        <v>2772</v>
      </c>
      <c r="B636" s="91">
        <v>2028</v>
      </c>
      <c r="C636" s="167">
        <v>3.9128113650578191</v>
      </c>
      <c r="D636" s="91" t="s">
        <v>5859</v>
      </c>
      <c r="E636" s="91" t="str" cm="1">
        <f t="array" ref="E6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6">
        <f>INDEX(BaseDataExtract[#Data],
MATCH(Table25[[#This Row],[Metric]],BaseDataExtract[Metric],0),
MATCH(TEXT(Table25[[#This Row],[Year]],"0"),BaseDataExtract[#Headers],0))</f>
        <v>3.9128113650578191</v>
      </c>
    </row>
    <row r="637" spans="1:6">
      <c r="A637" s="173" t="s">
        <v>5909</v>
      </c>
      <c r="B637" s="91">
        <v>2028</v>
      </c>
      <c r="C637" s="167">
        <v>2.5627100114439441</v>
      </c>
      <c r="D637" s="91" t="s">
        <v>5859</v>
      </c>
      <c r="E637" s="91" t="str" cm="1">
        <f t="array" ref="E6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7">
        <f>INDEX(BaseDataExtract[#Data],
MATCH(Table25[[#This Row],[Metric]],BaseDataExtract[Metric],0),
MATCH(TEXT(Table25[[#This Row],[Year]],"0"),BaseDataExtract[#Headers],0))</f>
        <v>2.5627100114439441</v>
      </c>
    </row>
    <row r="638" spans="1:6">
      <c r="A638" s="173" t="s">
        <v>5968</v>
      </c>
      <c r="B638" s="91">
        <v>2028</v>
      </c>
      <c r="C638" s="167">
        <v>0.250507701698998</v>
      </c>
      <c r="D638" s="91" t="s">
        <v>5859</v>
      </c>
      <c r="E638" s="91" t="str" cm="1">
        <f t="array" ref="E6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8">
        <f>INDEX(BaseDataExtract[#Data],
MATCH(Table25[[#This Row],[Metric]],BaseDataExtract[Metric],0),
MATCH(TEXT(Table25[[#This Row],[Year]],"0"),BaseDataExtract[#Headers],0))</f>
        <v>0.250507701698998</v>
      </c>
    </row>
    <row r="639" spans="1:6">
      <c r="A639" s="173" t="s">
        <v>5969</v>
      </c>
      <c r="B639" s="91">
        <v>2028</v>
      </c>
      <c r="C639" s="167">
        <v>0.29416150223436399</v>
      </c>
      <c r="D639" s="91" t="s">
        <v>5859</v>
      </c>
      <c r="E639" s="91" t="str" cm="1">
        <f t="array" ref="E6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39">
        <f>INDEX(BaseDataExtract[#Data],
MATCH(Table25[[#This Row],[Metric]],BaseDataExtract[Metric],0),
MATCH(TEXT(Table25[[#This Row],[Year]],"0"),BaseDataExtract[#Headers],0))</f>
        <v>0.29416150223436399</v>
      </c>
    </row>
    <row r="640" spans="1:6">
      <c r="A640" s="173" t="s">
        <v>5970</v>
      </c>
      <c r="B640" s="91">
        <v>2028</v>
      </c>
      <c r="C640" s="167">
        <v>6.2577697125190956E-3</v>
      </c>
      <c r="D640" s="91" t="s">
        <v>5859</v>
      </c>
      <c r="E640" s="91" t="str" cm="1">
        <f t="array" ref="E6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0">
        <f>INDEX(BaseDataExtract[#Data],
MATCH(Table25[[#This Row],[Metric]],BaseDataExtract[Metric],0),
MATCH(TEXT(Table25[[#This Row],[Year]],"0"),BaseDataExtract[#Headers],0))</f>
        <v>6.2577697125190956E-3</v>
      </c>
    </row>
    <row r="641" spans="1:6">
      <c r="A641" s="173" t="s">
        <v>5971</v>
      </c>
      <c r="B641" s="91">
        <v>2028</v>
      </c>
      <c r="C641" s="167">
        <v>-3.9615685611249387</v>
      </c>
      <c r="D641" s="91" t="s">
        <v>5859</v>
      </c>
      <c r="E641" s="91" t="str" cm="1">
        <f t="array" ref="E6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1">
        <f>INDEX(BaseDataExtract[#Data],
MATCH(Table25[[#This Row],[Metric]],BaseDataExtract[Metric],0),
MATCH(TEXT(Table25[[#This Row],[Year]],"0"),BaseDataExtract[#Headers],0))</f>
        <v>-3.9615685611249387</v>
      </c>
    </row>
    <row r="642" spans="1:6">
      <c r="A642" s="173" t="s">
        <v>5972</v>
      </c>
      <c r="B642" s="91">
        <v>2028</v>
      </c>
      <c r="C642" s="167">
        <v>1.4952097889054591E-2</v>
      </c>
      <c r="D642" s="91" t="s">
        <v>5859</v>
      </c>
      <c r="E642" s="91" t="str" cm="1">
        <f t="array" ref="E6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2">
        <f>INDEX(BaseDataExtract[#Data],
MATCH(Table25[[#This Row],[Metric]],BaseDataExtract[Metric],0),
MATCH(TEXT(Table25[[#This Row],[Year]],"0"),BaseDataExtract[#Headers],0))</f>
        <v>1.4952097889054591E-2</v>
      </c>
    </row>
    <row r="643" spans="1:6">
      <c r="A643" s="173" t="s">
        <v>5973</v>
      </c>
      <c r="B643" s="91">
        <v>2028</v>
      </c>
      <c r="C643" s="167">
        <v>0.63900000000000001</v>
      </c>
      <c r="D643" s="91" t="s">
        <v>5859</v>
      </c>
      <c r="E643" s="91" t="str" cm="1">
        <f t="array" ref="E6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3">
        <f>INDEX(BaseDataExtract[#Data],
MATCH(Table25[[#This Row],[Metric]],BaseDataExtract[Metric],0),
MATCH(TEXT(Table25[[#This Row],[Year]],"0"),BaseDataExtract[#Headers],0))</f>
        <v>0.63900000000000001</v>
      </c>
    </row>
    <row r="644" spans="1:6">
      <c r="A644" s="173" t="s">
        <v>5974</v>
      </c>
      <c r="B644" s="91">
        <v>2028</v>
      </c>
      <c r="C644" s="167">
        <v>-1.8286519219394004</v>
      </c>
      <c r="D644" s="91" t="s">
        <v>5859</v>
      </c>
      <c r="E644" s="91" t="str" cm="1">
        <f t="array" ref="E6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4">
        <f>INDEX(BaseDataExtract[#Data],
MATCH(Table25[[#This Row],[Metric]],BaseDataExtract[Metric],0),
MATCH(TEXT(Table25[[#This Row],[Year]],"0"),BaseDataExtract[#Headers],0))</f>
        <v>-1.8286519219394004</v>
      </c>
    </row>
    <row r="645" spans="1:6">
      <c r="A645" s="173" t="s">
        <v>5975</v>
      </c>
      <c r="B645" s="91">
        <v>2028</v>
      </c>
      <c r="C645" s="167">
        <v>8.4513448799999544E-4</v>
      </c>
      <c r="D645" s="91" t="s">
        <v>5859</v>
      </c>
      <c r="E645" s="91" t="str" cm="1">
        <f t="array" ref="E6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5">
        <f>INDEX(BaseDataExtract[#Data],
MATCH(Table25[[#This Row],[Metric]],BaseDataExtract[Metric],0),
MATCH(TEXT(Table25[[#This Row],[Year]],"0"),BaseDataExtract[#Headers],0))</f>
        <v>8.4513448799999544E-4</v>
      </c>
    </row>
    <row r="646" spans="1:6">
      <c r="A646" s="173" t="s">
        <v>5976</v>
      </c>
      <c r="B646" s="91">
        <v>2028</v>
      </c>
      <c r="C646" s="167">
        <v>-0.1431260406069513</v>
      </c>
      <c r="D646" s="91" t="s">
        <v>5859</v>
      </c>
      <c r="E646" s="91" t="str" cm="1">
        <f t="array" ref="E6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6">
        <f>INDEX(BaseDataExtract[#Data],
MATCH(Table25[[#This Row],[Metric]],BaseDataExtract[Metric],0),
MATCH(TEXT(Table25[[#This Row],[Year]],"0"),BaseDataExtract[#Headers],0))</f>
        <v>-0.1431260406069513</v>
      </c>
    </row>
    <row r="647" spans="1:6">
      <c r="A647" s="173" t="s">
        <v>5977</v>
      </c>
      <c r="B647" s="91">
        <v>2028</v>
      </c>
      <c r="C647" s="167">
        <v>1.7478990588534098</v>
      </c>
      <c r="D647" s="91" t="s">
        <v>5859</v>
      </c>
      <c r="E647" s="91" t="str" cm="1">
        <f t="array" ref="E6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7">
        <f>INDEX(BaseDataExtract[#Data],
MATCH(Table25[[#This Row],[Metric]],BaseDataExtract[Metric],0),
MATCH(TEXT(Table25[[#This Row],[Year]],"0"),BaseDataExtract[#Headers],0))</f>
        <v>1.7478990588534098</v>
      </c>
    </row>
    <row r="648" spans="1:6">
      <c r="A648" s="173" t="s">
        <v>5978</v>
      </c>
      <c r="B648" s="91">
        <v>2028</v>
      </c>
      <c r="C648" s="167">
        <v>8.0634347413464607</v>
      </c>
      <c r="D648" s="91" t="s">
        <v>5859</v>
      </c>
      <c r="E648" s="91" t="str" cm="1">
        <f t="array" ref="E6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8">
        <f>INDEX(BaseDataExtract[#Data],
MATCH(Table25[[#This Row],[Metric]],BaseDataExtract[Metric],0),
MATCH(TEXT(Table25[[#This Row],[Year]],"0"),BaseDataExtract[#Headers],0))</f>
        <v>8.0634347413464607</v>
      </c>
    </row>
    <row r="649" spans="1:6">
      <c r="A649" s="174" t="s">
        <v>5979</v>
      </c>
      <c r="B649" s="91">
        <v>2028</v>
      </c>
      <c r="C649" s="167">
        <v>9.8113338001998702</v>
      </c>
      <c r="D649" s="91" t="s">
        <v>5859</v>
      </c>
      <c r="E649" s="91" t="str" cm="1">
        <f t="array" ref="E6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49">
        <f>INDEX(BaseDataExtract[#Data],
MATCH(Table25[[#This Row],[Metric]],BaseDataExtract[Metric],0),
MATCH(TEXT(Table25[[#This Row],[Year]],"0"),BaseDataExtract[#Headers],0))</f>
        <v>9.8113338001998702</v>
      </c>
    </row>
    <row r="650" spans="1:6">
      <c r="A650" s="175" t="s">
        <v>5919</v>
      </c>
      <c r="B650" s="91">
        <v>2028</v>
      </c>
      <c r="C650" s="167">
        <v>21.152999999999999</v>
      </c>
      <c r="D650" s="91" t="s">
        <v>5859</v>
      </c>
      <c r="E650" s="91" t="str" cm="1">
        <f t="array" ref="E6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0">
        <f>INDEX(BaseDataExtract[#Data],
MATCH(Table25[[#This Row],[Metric]],BaseDataExtract[Metric],0),
MATCH(TEXT(Table25[[#This Row],[Year]],"0"),BaseDataExtract[#Headers],0))</f>
        <v>21.152999999999999</v>
      </c>
    </row>
    <row r="651" spans="1:6">
      <c r="A651" s="175" t="s">
        <v>5923</v>
      </c>
      <c r="B651" s="91">
        <v>2028</v>
      </c>
      <c r="C651" s="167">
        <v>1.1220000000000001</v>
      </c>
      <c r="D651" s="91" t="s">
        <v>5859</v>
      </c>
      <c r="E651" s="91" t="str" cm="1">
        <f t="array" ref="E6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1">
        <f>INDEX(BaseDataExtract[#Data],
MATCH(Table25[[#This Row],[Metric]],BaseDataExtract[Metric],0),
MATCH(TEXT(Table25[[#This Row],[Year]],"0"),BaseDataExtract[#Headers],0))</f>
        <v>1.1220000000000001</v>
      </c>
    </row>
    <row r="652" spans="1:6">
      <c r="A652" s="175" t="s">
        <v>5924</v>
      </c>
      <c r="B652" s="91">
        <v>2028</v>
      </c>
      <c r="C652" s="167">
        <v>0.48300000000000004</v>
      </c>
      <c r="D652" s="91" t="s">
        <v>5859</v>
      </c>
      <c r="E652" s="91" t="str" cm="1">
        <f t="array" ref="E6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2">
        <f>INDEX(BaseDataExtract[#Data],
MATCH(Table25[[#This Row],[Metric]],BaseDataExtract[Metric],0),
MATCH(TEXT(Table25[[#This Row],[Year]],"0"),BaseDataExtract[#Headers],0))</f>
        <v>0.48300000000000004</v>
      </c>
    </row>
    <row r="653" spans="1:6">
      <c r="A653" s="175" t="s">
        <v>5940</v>
      </c>
      <c r="B653" s="91">
        <v>2028</v>
      </c>
      <c r="C653" s="167">
        <v>0.48300000000000004</v>
      </c>
      <c r="D653" s="91" t="s">
        <v>5859</v>
      </c>
      <c r="E653" s="91" t="str" cm="1">
        <f t="array" ref="E6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3">
        <f>INDEX(BaseDataExtract[#Data],
MATCH(Table25[[#This Row],[Metric]],BaseDataExtract[Metric],0),
MATCH(TEXT(Table25[[#This Row],[Year]],"0"),BaseDataExtract[#Headers],0))</f>
        <v>0.48300000000000004</v>
      </c>
    </row>
    <row r="654" spans="1:6">
      <c r="A654" s="175" t="s">
        <v>26</v>
      </c>
      <c r="B654" s="91">
        <v>2028</v>
      </c>
      <c r="C654" s="167">
        <v>21.308999999999997</v>
      </c>
      <c r="D654" s="91" t="s">
        <v>5859</v>
      </c>
      <c r="E654" s="91" t="str" cm="1">
        <f t="array" ref="E6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4">
        <f>INDEX(BaseDataExtract[#Data],
MATCH(Table25[[#This Row],[Metric]],BaseDataExtract[Metric],0),
MATCH(TEXT(Table25[[#This Row],[Year]],"0"),BaseDataExtract[#Headers],0))</f>
        <v>21.308999999999997</v>
      </c>
    </row>
    <row r="655" spans="1:6">
      <c r="A655" s="175" t="s">
        <v>5922</v>
      </c>
      <c r="B655" s="91">
        <v>2028</v>
      </c>
      <c r="C655" s="167">
        <v>21.791999999999998</v>
      </c>
      <c r="D655" s="91" t="s">
        <v>5859</v>
      </c>
      <c r="E655" s="91" t="str" cm="1">
        <f t="array" ref="E6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5">
        <f>INDEX(BaseDataExtract[#Data],
MATCH(Table25[[#This Row],[Metric]],BaseDataExtract[Metric],0),
MATCH(TEXT(Table25[[#This Row],[Year]],"0"),BaseDataExtract[#Headers],0))</f>
        <v>21.791999999999998</v>
      </c>
    </row>
    <row r="656" spans="1:6">
      <c r="A656" s="175" t="s">
        <v>5920</v>
      </c>
      <c r="B656" s="91">
        <v>2028</v>
      </c>
      <c r="C656" s="167">
        <v>21.472499999999997</v>
      </c>
      <c r="D656" s="91" t="s">
        <v>5859</v>
      </c>
      <c r="E656" s="91" t="str" cm="1">
        <f t="array" ref="E6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6">
        <f>INDEX(BaseDataExtract[#Data],
MATCH(Table25[[#This Row],[Metric]],BaseDataExtract[Metric],0),
MATCH(TEXT(Table25[[#This Row],[Year]],"0"),BaseDataExtract[#Headers],0))</f>
        <v>21.472499999999997</v>
      </c>
    </row>
    <row r="657" spans="1:6">
      <c r="A657" s="175" t="s">
        <v>5921</v>
      </c>
      <c r="B657" s="91">
        <v>2028</v>
      </c>
      <c r="C657" s="167">
        <v>4.2424413309368615E-2</v>
      </c>
      <c r="D657" s="91" t="s">
        <v>5859</v>
      </c>
      <c r="E657" s="91" t="str" cm="1">
        <f t="array" ref="E6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57">
        <f>INDEX(BaseDataExtract[#Data],
MATCH(Table25[[#This Row],[Metric]],BaseDataExtract[Metric],0),
MATCH(TEXT(Table25[[#This Row],[Year]],"0"),BaseDataExtract[#Headers],0))</f>
        <v>4.2424413309368615E-2</v>
      </c>
    </row>
    <row r="658" spans="1:6">
      <c r="A658" s="176" t="s">
        <v>2761</v>
      </c>
      <c r="B658" s="91">
        <v>2028</v>
      </c>
      <c r="C658" s="167">
        <v>0.9109582147854175</v>
      </c>
      <c r="D658" s="91" t="s">
        <v>5859</v>
      </c>
      <c r="E658" s="91" t="str" cm="1">
        <f t="array" ref="E6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8">
        <f>INDEX(BaseDataExtract[#Data],
MATCH(Table25[[#This Row],[Metric]],BaseDataExtract[Metric],0),
MATCH(TEXT(Table25[[#This Row],[Year]],"0"),BaseDataExtract[#Headers],0))</f>
        <v>0.9109582147854175</v>
      </c>
    </row>
    <row r="659" spans="1:6">
      <c r="A659" s="173" t="s">
        <v>6064</v>
      </c>
      <c r="B659" s="91">
        <v>2029</v>
      </c>
      <c r="C659" s="167">
        <v>107.20776813295018</v>
      </c>
      <c r="D659" s="91" t="s">
        <v>5859</v>
      </c>
      <c r="E659" s="91" t="str" cm="1">
        <f t="array" ref="E6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59">
        <f>INDEX(BaseDataExtract[#Data],
MATCH(Table25[[#This Row],[Metric]],BaseDataExtract[Metric],0),
MATCH(TEXT(Table25[[#This Row],[Year]],"0"),BaseDataExtract[#Headers],0))</f>
        <v>107.20776813295018</v>
      </c>
    </row>
    <row r="660" spans="1:6">
      <c r="A660" s="173" t="s">
        <v>109</v>
      </c>
      <c r="B660" s="91">
        <v>2029</v>
      </c>
      <c r="C660" s="167">
        <v>8.4480448494221427</v>
      </c>
      <c r="D660" s="91" t="s">
        <v>5859</v>
      </c>
      <c r="E660" s="91" t="str" cm="1">
        <f t="array" ref="E6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60">
        <f>INDEX(BaseDataExtract[#Data],
MATCH(Table25[[#This Row],[Metric]],BaseDataExtract[Metric],0),
MATCH(TEXT(Table25[[#This Row],[Year]],"0"),BaseDataExtract[#Headers],0))</f>
        <v>8.4480448494221427</v>
      </c>
    </row>
    <row r="661" spans="1:6">
      <c r="A661" s="173" t="s">
        <v>110</v>
      </c>
      <c r="B661" s="91">
        <v>2029</v>
      </c>
      <c r="C661" s="167">
        <v>5.9898460382965402</v>
      </c>
      <c r="D661" s="91" t="s">
        <v>5859</v>
      </c>
      <c r="E661" s="91" t="str" cm="1">
        <f t="array" ref="E6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61">
        <f>INDEX(BaseDataExtract[#Data],
MATCH(Table25[[#This Row],[Metric]],BaseDataExtract[Metric],0),
MATCH(TEXT(Table25[[#This Row],[Year]],"0"),BaseDataExtract[#Headers],0))</f>
        <v>5.9898460382965402</v>
      </c>
    </row>
    <row r="662" spans="1:6">
      <c r="A662" s="173" t="s">
        <v>2772</v>
      </c>
      <c r="B662" s="91">
        <v>2029</v>
      </c>
      <c r="C662" s="167">
        <v>3.9808015552442719</v>
      </c>
      <c r="D662" s="91" t="s">
        <v>5859</v>
      </c>
      <c r="E662" s="91" t="str" cm="1">
        <f t="array" ref="E6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62">
        <f>INDEX(BaseDataExtract[#Data],
MATCH(Table25[[#This Row],[Metric]],BaseDataExtract[Metric],0),
MATCH(TEXT(Table25[[#This Row],[Year]],"0"),BaseDataExtract[#Headers],0))</f>
        <v>3.9808015552442719</v>
      </c>
    </row>
    <row r="663" spans="1:6">
      <c r="A663" s="173" t="s">
        <v>2768</v>
      </c>
      <c r="B663" s="91">
        <v>2029</v>
      </c>
      <c r="C663" s="167">
        <v>9.4291369123756645</v>
      </c>
      <c r="D663" s="91" t="s">
        <v>5859</v>
      </c>
      <c r="E663" s="91" t="str" cm="1">
        <f t="array" ref="E6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63">
        <f>INDEX(BaseDataExtract[#Data],
MATCH(Table25[[#This Row],[Metric]],BaseDataExtract[Metric],0),
MATCH(TEXT(Table25[[#This Row],[Year]],"0"),BaseDataExtract[#Headers],0))</f>
        <v>9.4291369123756645</v>
      </c>
    </row>
    <row r="664" spans="1:6">
      <c r="A664" s="173" t="s">
        <v>6065</v>
      </c>
      <c r="B664" s="91">
        <v>2029</v>
      </c>
      <c r="C664" s="167">
        <v>3.3131061123828571</v>
      </c>
      <c r="D664" s="91" t="s">
        <v>5859</v>
      </c>
      <c r="E664" s="91" t="str" cm="1">
        <f t="array" ref="E6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64">
        <f>INDEX(BaseDataExtract[#Data],
MATCH(Table25[[#This Row],[Metric]],BaseDataExtract[Metric],0),
MATCH(TEXT(Table25[[#This Row],[Year]],"0"),BaseDataExtract[#Headers],0))</f>
        <v>3.3131061123828571</v>
      </c>
    </row>
    <row r="665" spans="1:6">
      <c r="A665" s="173" t="s">
        <v>6066</v>
      </c>
      <c r="B665" s="91">
        <v>2029</v>
      </c>
      <c r="C665" s="167">
        <v>7.8800678314145847E-2</v>
      </c>
      <c r="D665" s="91" t="s">
        <v>5859</v>
      </c>
      <c r="E665" s="91" t="str" cm="1">
        <f t="array" ref="E6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65">
        <f>INDEX(BaseDataExtract[#Data],
MATCH(Table25[[#This Row],[Metric]],BaseDataExtract[Metric],0),
MATCH(TEXT(Table25[[#This Row],[Year]],"0"),BaseDataExtract[#Headers],0))</f>
        <v>7.8800678314145847E-2</v>
      </c>
    </row>
    <row r="666" spans="1:6">
      <c r="A666" s="173" t="s">
        <v>6070</v>
      </c>
      <c r="B666" s="91">
        <v>2029</v>
      </c>
      <c r="C666" s="167">
        <v>3.0903601204291632E-2</v>
      </c>
      <c r="D666" s="91" t="s">
        <v>5859</v>
      </c>
      <c r="E666" s="91" t="str" cm="1">
        <f t="array" ref="E6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66">
        <f>INDEX(BaseDataExtract[#Data],
MATCH(Table25[[#This Row],[Metric]],BaseDataExtract[Metric],0),
MATCH(TEXT(Table25[[#This Row],[Year]],"0"),BaseDataExtract[#Headers],0))</f>
        <v>3.0903601204291632E-2</v>
      </c>
    </row>
    <row r="667" spans="1:6">
      <c r="A667" s="173" t="s">
        <v>6067</v>
      </c>
      <c r="B667" s="91">
        <v>2029</v>
      </c>
      <c r="C667" s="167">
        <v>0.1015988620214206</v>
      </c>
      <c r="D667" s="91" t="s">
        <v>5859</v>
      </c>
      <c r="E667" s="91" t="str" cm="1">
        <f t="array" ref="E6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67">
        <f>INDEX(BaseDataExtract[#Data],
MATCH(Table25[[#This Row],[Metric]],BaseDataExtract[Metric],0),
MATCH(TEXT(Table25[[#This Row],[Year]],"0"),BaseDataExtract[#Headers],0))</f>
        <v>0.1015988620214206</v>
      </c>
    </row>
    <row r="668" spans="1:6">
      <c r="A668" s="173" t="s">
        <v>6030</v>
      </c>
      <c r="B668" s="91">
        <v>2029</v>
      </c>
      <c r="C668" s="167">
        <v>8.7478284348801463E-2</v>
      </c>
      <c r="D668" s="91" t="s">
        <v>5859</v>
      </c>
      <c r="E668" s="91" t="str" cm="1">
        <f t="array" ref="E6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68">
        <f>INDEX(BaseDataExtract[#Data],
MATCH(Table25[[#This Row],[Metric]],BaseDataExtract[Metric],0),
MATCH(TEXT(Table25[[#This Row],[Year]],"0"),BaseDataExtract[#Headers],0))</f>
        <v>8.7478284348801463E-2</v>
      </c>
    </row>
    <row r="669" spans="1:6">
      <c r="A669" s="173" t="s">
        <v>6075</v>
      </c>
      <c r="B669" s="91">
        <v>2029</v>
      </c>
      <c r="C669" s="167">
        <v>1.4120577672619136E-2</v>
      </c>
      <c r="D669" s="91" t="s">
        <v>5859</v>
      </c>
      <c r="E669" s="91" t="str" cm="1">
        <f t="array" ref="E6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69">
        <f>INDEX(BaseDataExtract[#Data],
MATCH(Table25[[#This Row],[Metric]],BaseDataExtract[Metric],0),
MATCH(TEXT(Table25[[#This Row],[Year]],"0"),BaseDataExtract[#Headers],0))</f>
        <v>1.4120577672619136E-2</v>
      </c>
    </row>
    <row r="670" spans="1:6">
      <c r="A670" s="173" t="s">
        <v>6068</v>
      </c>
      <c r="B670" s="91">
        <v>2029</v>
      </c>
      <c r="C670" s="167">
        <v>0.16568585601127883</v>
      </c>
      <c r="D670" s="91" t="s">
        <v>5859</v>
      </c>
      <c r="E670" s="91" t="str" cm="1">
        <f t="array" ref="E6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70">
        <f>INDEX(BaseDataExtract[#Data],
MATCH(Table25[[#This Row],[Metric]],BaseDataExtract[Metric],0),
MATCH(TEXT(Table25[[#This Row],[Year]],"0"),BaseDataExtract[#Headers],0))</f>
        <v>0.16568585601127883</v>
      </c>
    </row>
    <row r="671" spans="1:6">
      <c r="A671" s="173" t="s">
        <v>6069</v>
      </c>
      <c r="B671" s="91">
        <v>2029</v>
      </c>
      <c r="C671" s="167">
        <v>5.9702974437509243E-2</v>
      </c>
      <c r="D671" s="91" t="s">
        <v>5859</v>
      </c>
      <c r="E671" s="91" t="str" cm="1">
        <f t="array" ref="E6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71">
        <f>INDEX(BaseDataExtract[#Data],
MATCH(Table25[[#This Row],[Metric]],BaseDataExtract[Metric],0),
MATCH(TEXT(Table25[[#This Row],[Year]],"0"),BaseDataExtract[#Headers],0))</f>
        <v>5.9702974437509243E-2</v>
      </c>
    </row>
    <row r="672" spans="1:6">
      <c r="A672" s="173" t="s">
        <v>6044</v>
      </c>
      <c r="B672" s="91">
        <v>2029</v>
      </c>
      <c r="C672" s="167">
        <v>51.305955314015691</v>
      </c>
      <c r="D672" s="91" t="s">
        <v>5859</v>
      </c>
      <c r="E672" s="91" t="str" cm="1">
        <f t="array" ref="E6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72">
        <f>INDEX(BaseDataExtract[#Data],
MATCH(Table25[[#This Row],[Metric]],BaseDataExtract[Metric],0),
MATCH(TEXT(Table25[[#This Row],[Year]],"0"),BaseDataExtract[#Headers],0))</f>
        <v>51.305955314015691</v>
      </c>
    </row>
    <row r="673" spans="1:6">
      <c r="A673" s="173" t="s">
        <v>6071</v>
      </c>
      <c r="B673" s="91">
        <v>2029</v>
      </c>
      <c r="C673" s="167">
        <v>2.6551705631077831</v>
      </c>
      <c r="D673" s="91" t="s">
        <v>5859</v>
      </c>
      <c r="E673" s="91" t="str" cm="1">
        <f t="array" ref="E6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73">
        <f>INDEX(BaseDataExtract[#Data],
MATCH(Table25[[#This Row],[Metric]],BaseDataExtract[Metric],0),
MATCH(TEXT(Table25[[#This Row],[Year]],"0"),BaseDataExtract[#Headers],0))</f>
        <v>2.6551705631077831</v>
      </c>
    </row>
    <row r="674" spans="1:6">
      <c r="A674" s="173" t="s">
        <v>6072</v>
      </c>
      <c r="B674" s="91">
        <v>2029</v>
      </c>
      <c r="C674" s="167">
        <v>6.3853044495722715</v>
      </c>
      <c r="D674" s="91" t="s">
        <v>5859</v>
      </c>
      <c r="E674" s="91" t="str" cm="1">
        <f t="array" ref="E6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74">
        <f>INDEX(BaseDataExtract[#Data],
MATCH(Table25[[#This Row],[Metric]],BaseDataExtract[Metric],0),
MATCH(TEXT(Table25[[#This Row],[Year]],"0"),BaseDataExtract[#Headers],0))</f>
        <v>6.3853044495722715</v>
      </c>
    </row>
    <row r="675" spans="1:6">
      <c r="A675" s="173" t="s">
        <v>6073</v>
      </c>
      <c r="B675" s="91">
        <v>2029</v>
      </c>
      <c r="C675" s="167">
        <v>-0.46734988000434274</v>
      </c>
      <c r="D675" s="91" t="s">
        <v>5859</v>
      </c>
      <c r="E675" s="91" t="str" cm="1">
        <f t="array" ref="E6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75">
        <f>INDEX(BaseDataExtract[#Data],
MATCH(Table25[[#This Row],[Metric]],BaseDataExtract[Metric],0),
MATCH(TEXT(Table25[[#This Row],[Year]],"0"),BaseDataExtract[#Headers],0))</f>
        <v>-0.46734988000434274</v>
      </c>
    </row>
    <row r="676" spans="1:6">
      <c r="A676" s="173" t="s">
        <v>6074</v>
      </c>
      <c r="B676" s="91">
        <v>2029</v>
      </c>
      <c r="C676" s="167">
        <v>253.9379845408501</v>
      </c>
      <c r="D676" s="91" t="s">
        <v>5859</v>
      </c>
      <c r="E676" s="91" t="str" cm="1">
        <f t="array" ref="E6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76">
        <f>INDEX(BaseDataExtract[#Data],
MATCH(Table25[[#This Row],[Metric]],BaseDataExtract[Metric],0),
MATCH(TEXT(Table25[[#This Row],[Year]],"0"),BaseDataExtract[#Headers],0))</f>
        <v>253.9379845408501</v>
      </c>
    </row>
    <row r="677" spans="1:6">
      <c r="A677" s="173" t="s">
        <v>6081</v>
      </c>
      <c r="B677" s="91">
        <v>2029</v>
      </c>
      <c r="C677" s="167">
        <v>95.828567088580499</v>
      </c>
      <c r="D677" s="91" t="s">
        <v>5859</v>
      </c>
      <c r="E677" s="91" t="str" cm="1">
        <f t="array" ref="E6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77">
        <f>INDEX(BaseDataExtract[#Data],
MATCH(Table25[[#This Row],[Metric]],BaseDataExtract[Metric],0),
MATCH(TEXT(Table25[[#This Row],[Year]],"0"),BaseDataExtract[#Headers],0))</f>
        <v>95.828567088580499</v>
      </c>
    </row>
    <row r="678" spans="1:6">
      <c r="A678" s="173" t="s">
        <v>2768</v>
      </c>
      <c r="B678" s="91">
        <v>2029</v>
      </c>
      <c r="C678" s="167">
        <v>9.4291369123756645</v>
      </c>
      <c r="D678" s="91" t="s">
        <v>5859</v>
      </c>
      <c r="E678" s="91" t="str" cm="1">
        <f t="array" ref="E6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678">
        <f>INDEX(BaseDataExtract[#Data],
MATCH(Table25[[#This Row],[Metric]],BaseDataExtract[Metric],0),
MATCH(TEXT(Table25[[#This Row],[Year]],"0"),BaseDataExtract[#Headers],0))</f>
        <v>9.4291369123756645</v>
      </c>
    </row>
    <row r="679" spans="1:6">
      <c r="A679" s="173" t="s">
        <v>6078</v>
      </c>
      <c r="B679" s="91">
        <v>2029</v>
      </c>
      <c r="C679" s="167">
        <v>10.163026370187318</v>
      </c>
      <c r="D679" s="91" t="s">
        <v>5859</v>
      </c>
      <c r="E679" s="91" t="str" cm="1">
        <f t="array" ref="E6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679">
        <f>INDEX(BaseDataExtract[#Data],
MATCH(Table25[[#This Row],[Metric]],BaseDataExtract[Metric],0),
MATCH(TEXT(Table25[[#This Row],[Year]],"0"),BaseDataExtract[#Headers],0))</f>
        <v>10.163026370187318</v>
      </c>
    </row>
    <row r="680" spans="1:6">
      <c r="A680" s="173" t="s">
        <v>6016</v>
      </c>
      <c r="B680" s="91">
        <v>2029</v>
      </c>
      <c r="C680" s="167">
        <v>0.4221809050221238</v>
      </c>
      <c r="D680" s="91" t="s">
        <v>5859</v>
      </c>
      <c r="E680" s="91" t="str" cm="1">
        <f t="array" ref="E6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680">
        <f>INDEX(BaseDataExtract[#Data],
MATCH(Table25[[#This Row],[Metric]],BaseDataExtract[Metric],0),
MATCH(TEXT(Table25[[#This Row],[Year]],"0"),BaseDataExtract[#Headers],0))</f>
        <v>0.4221809050221238</v>
      </c>
    </row>
    <row r="681" spans="1:6">
      <c r="A681" s="174" t="s">
        <v>6084</v>
      </c>
      <c r="B681" s="91">
        <v>2029</v>
      </c>
      <c r="C681" s="167">
        <v>40.456991180430222</v>
      </c>
      <c r="D681" s="91" t="s">
        <v>5859</v>
      </c>
      <c r="E681" s="91" t="str" cm="1">
        <f t="array" ref="E6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1">
        <f>INDEX(BaseDataExtract[#Data],
MATCH(Table25[[#This Row],[Metric]],BaseDataExtract[Metric],0),
MATCH(TEXT(Table25[[#This Row],[Year]],"0"),BaseDataExtract[#Headers],0))</f>
        <v>40.456991180430222</v>
      </c>
    </row>
    <row r="682" spans="1:6">
      <c r="A682" s="175" t="s">
        <v>110</v>
      </c>
      <c r="B682" s="91">
        <v>2029</v>
      </c>
      <c r="C682" s="167">
        <v>5.9898460382965402</v>
      </c>
      <c r="D682" s="91" t="s">
        <v>5859</v>
      </c>
      <c r="E682" s="91" t="str" cm="1">
        <f t="array" ref="E6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2">
        <f>INDEX(BaseDataExtract[#Data],
MATCH(Table25[[#This Row],[Metric]],BaseDataExtract[Metric],0),
MATCH(TEXT(Table25[[#This Row],[Year]],"0"),BaseDataExtract[#Headers],0))</f>
        <v>5.9898460382965402</v>
      </c>
    </row>
    <row r="683" spans="1:6">
      <c r="A683" s="175" t="s">
        <v>6017</v>
      </c>
      <c r="B683" s="91">
        <v>2029</v>
      </c>
      <c r="C683" s="167">
        <v>0.21199999999999999</v>
      </c>
      <c r="D683" s="91" t="s">
        <v>5859</v>
      </c>
      <c r="E683" s="91" t="str" cm="1">
        <f t="array" ref="E6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683">
        <f>INDEX(BaseDataExtract[#Data],
MATCH(Table25[[#This Row],[Metric]],BaseDataExtract[Metric],0),
MATCH(TEXT(Table25[[#This Row],[Year]],"0"),BaseDataExtract[#Headers],0))</f>
        <v>0.21199999999999999</v>
      </c>
    </row>
    <row r="684" spans="1:6">
      <c r="A684" s="175" t="s">
        <v>6018</v>
      </c>
      <c r="B684" s="91">
        <v>2029</v>
      </c>
      <c r="C684" s="167">
        <v>4.7199986781776735</v>
      </c>
      <c r="D684" s="91" t="s">
        <v>5859</v>
      </c>
      <c r="E684" s="91" t="str" cm="1">
        <f t="array" ref="E6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4">
        <f>INDEX(BaseDataExtract[#Data],
MATCH(Table25[[#This Row],[Metric]],BaseDataExtract[Metric],0),
MATCH(TEXT(Table25[[#This Row],[Year]],"0"),BaseDataExtract[#Headers],0))</f>
        <v>4.7199986781776735</v>
      </c>
    </row>
    <row r="685" spans="1:6">
      <c r="A685" s="175" t="s">
        <v>5909</v>
      </c>
      <c r="B685" s="91">
        <v>2029</v>
      </c>
      <c r="C685" s="167">
        <v>2.4581988111256026</v>
      </c>
      <c r="D685" s="91" t="s">
        <v>5859</v>
      </c>
      <c r="E685" s="91" t="str" cm="1">
        <f t="array" ref="E6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5">
        <f>INDEX(BaseDataExtract[#Data],
MATCH(Table25[[#This Row],[Metric]],BaseDataExtract[Metric],0),
MATCH(TEXT(Table25[[#This Row],[Year]],"0"),BaseDataExtract[#Headers],0))</f>
        <v>2.4581988111256026</v>
      </c>
    </row>
    <row r="686" spans="1:6">
      <c r="A686" s="175" t="s">
        <v>5899</v>
      </c>
      <c r="B686" s="91">
        <v>2029</v>
      </c>
      <c r="C686" s="167">
        <v>-3.8585292858099782</v>
      </c>
      <c r="D686" s="91" t="s">
        <v>5859</v>
      </c>
      <c r="E686" s="91" t="str" cm="1">
        <f t="array" ref="E6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6">
        <f>INDEX(BaseDataExtract[#Data],
MATCH(Table25[[#This Row],[Metric]],BaseDataExtract[Metric],0),
MATCH(TEXT(Table25[[#This Row],[Year]],"0"),BaseDataExtract[#Headers],0))</f>
        <v>-3.8585292858099782</v>
      </c>
    </row>
    <row r="687" spans="1:6">
      <c r="A687" s="175" t="s">
        <v>2667</v>
      </c>
      <c r="B687" s="91">
        <v>2029</v>
      </c>
      <c r="C687" s="167">
        <v>6.5620911104405377E-3</v>
      </c>
      <c r="D687" s="91" t="s">
        <v>5859</v>
      </c>
      <c r="E687" s="91" t="str" cm="1">
        <f t="array" ref="E6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7">
        <f>INDEX(BaseDataExtract[#Data],
MATCH(Table25[[#This Row],[Metric]],BaseDataExtract[Metric],0),
MATCH(TEXT(Table25[[#This Row],[Year]],"0"),BaseDataExtract[#Headers],0))</f>
        <v>6.5620911104405377E-3</v>
      </c>
    </row>
    <row r="688" spans="1:6">
      <c r="A688" s="175" t="s">
        <v>6019</v>
      </c>
      <c r="B688" s="91">
        <v>2029</v>
      </c>
      <c r="C688" s="167">
        <v>3.3131061123828571</v>
      </c>
      <c r="D688" s="91" t="s">
        <v>5859</v>
      </c>
      <c r="E688" s="91" t="str" cm="1">
        <f t="array" ref="E6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8">
        <f>INDEX(BaseDataExtract[#Data],
MATCH(Table25[[#This Row],[Metric]],BaseDataExtract[Metric],0),
MATCH(TEXT(Table25[[#This Row],[Year]],"0"),BaseDataExtract[#Headers],0))</f>
        <v>3.3131061123828571</v>
      </c>
    </row>
    <row r="689" spans="1:6">
      <c r="A689" s="176" t="s">
        <v>6057</v>
      </c>
      <c r="B689" s="91">
        <v>2029</v>
      </c>
      <c r="C689" s="167">
        <v>2.3689340604062554</v>
      </c>
      <c r="D689" s="91" t="s">
        <v>5859</v>
      </c>
      <c r="E689" s="91" t="str" cm="1">
        <f t="array" ref="E6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89">
        <f>INDEX(BaseDataExtract[#Data],
MATCH(Table25[[#This Row],[Metric]],BaseDataExtract[Metric],0),
MATCH(TEXT(Table25[[#This Row],[Year]],"0"),BaseDataExtract[#Headers],0))</f>
        <v>2.3689340604062554</v>
      </c>
    </row>
    <row r="690" spans="1:6">
      <c r="A690" s="173" t="s">
        <v>2772</v>
      </c>
      <c r="B690" s="91">
        <v>2029</v>
      </c>
      <c r="C690" s="167">
        <v>3.9808015552442719</v>
      </c>
      <c r="D690" s="91" t="s">
        <v>5859</v>
      </c>
      <c r="E690" s="91" t="str" cm="1">
        <f t="array" ref="E6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0">
        <f>INDEX(BaseDataExtract[#Data],
MATCH(Table25[[#This Row],[Metric]],BaseDataExtract[Metric],0),
MATCH(TEXT(Table25[[#This Row],[Year]],"0"),BaseDataExtract[#Headers],0))</f>
        <v>3.9808015552442719</v>
      </c>
    </row>
    <row r="691" spans="1:6">
      <c r="A691" s="173" t="s">
        <v>5909</v>
      </c>
      <c r="B691" s="91">
        <v>2029</v>
      </c>
      <c r="C691" s="167">
        <v>2.4581988111256026</v>
      </c>
      <c r="D691" s="91" t="s">
        <v>5859</v>
      </c>
      <c r="E691" s="91" t="str" cm="1">
        <f t="array" ref="E6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1">
        <f>INDEX(BaseDataExtract[#Data],
MATCH(Table25[[#This Row],[Metric]],BaseDataExtract[Metric],0),
MATCH(TEXT(Table25[[#This Row],[Year]],"0"),BaseDataExtract[#Headers],0))</f>
        <v>2.4581988111256026</v>
      </c>
    </row>
    <row r="692" spans="1:6">
      <c r="A692" s="173" t="s">
        <v>5968</v>
      </c>
      <c r="B692" s="91">
        <v>2029</v>
      </c>
      <c r="C692" s="167">
        <v>0.25077129414710825</v>
      </c>
      <c r="D692" s="91" t="s">
        <v>5859</v>
      </c>
      <c r="E692" s="91" t="str" cm="1">
        <f t="array" ref="E6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2">
        <f>INDEX(BaseDataExtract[#Data],
MATCH(Table25[[#This Row],[Metric]],BaseDataExtract[Metric],0),
MATCH(TEXT(Table25[[#This Row],[Year]],"0"),BaseDataExtract[#Headers],0))</f>
        <v>0.25077129414710825</v>
      </c>
    </row>
    <row r="693" spans="1:6">
      <c r="A693" s="173" t="s">
        <v>5969</v>
      </c>
      <c r="B693" s="91">
        <v>2029</v>
      </c>
      <c r="C693" s="167">
        <v>0.28216515011154314</v>
      </c>
      <c r="D693" s="91" t="s">
        <v>5859</v>
      </c>
      <c r="E693" s="91" t="str" cm="1">
        <f t="array" ref="E6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3">
        <f>INDEX(BaseDataExtract[#Data],
MATCH(Table25[[#This Row],[Metric]],BaseDataExtract[Metric],0),
MATCH(TEXT(Table25[[#This Row],[Year]],"0"),BaseDataExtract[#Headers],0))</f>
        <v>0.28216515011154314</v>
      </c>
    </row>
    <row r="694" spans="1:6">
      <c r="A694" s="173" t="s">
        <v>5970</v>
      </c>
      <c r="B694" s="91">
        <v>2029</v>
      </c>
      <c r="C694" s="167">
        <v>6.5620911104405377E-3</v>
      </c>
      <c r="D694" s="91" t="s">
        <v>5859</v>
      </c>
      <c r="E694" s="91" t="str" cm="1">
        <f t="array" ref="E6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4">
        <f>INDEX(BaseDataExtract[#Data],
MATCH(Table25[[#This Row],[Metric]],BaseDataExtract[Metric],0),
MATCH(TEXT(Table25[[#This Row],[Year]],"0"),BaseDataExtract[#Headers],0))</f>
        <v>6.5620911104405377E-3</v>
      </c>
    </row>
    <row r="695" spans="1:6">
      <c r="A695" s="173" t="s">
        <v>5971</v>
      </c>
      <c r="B695" s="91">
        <v>2029</v>
      </c>
      <c r="C695" s="167">
        <v>-3.8585292858099782</v>
      </c>
      <c r="D695" s="91" t="s">
        <v>5859</v>
      </c>
      <c r="E695" s="91" t="str" cm="1">
        <f t="array" ref="E6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5">
        <f>INDEX(BaseDataExtract[#Data],
MATCH(Table25[[#This Row],[Metric]],BaseDataExtract[Metric],0),
MATCH(TEXT(Table25[[#This Row],[Year]],"0"),BaseDataExtract[#Headers],0))</f>
        <v>-3.8585292858099782</v>
      </c>
    </row>
    <row r="696" spans="1:6">
      <c r="A696" s="173" t="s">
        <v>5972</v>
      </c>
      <c r="B696" s="91">
        <v>2029</v>
      </c>
      <c r="C696" s="167">
        <v>1.4563198061333561E-2</v>
      </c>
      <c r="D696" s="91" t="s">
        <v>5859</v>
      </c>
      <c r="E696" s="91" t="str" cm="1">
        <f t="array" ref="E6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6">
        <f>INDEX(BaseDataExtract[#Data],
MATCH(Table25[[#This Row],[Metric]],BaseDataExtract[Metric],0),
MATCH(TEXT(Table25[[#This Row],[Year]],"0"),BaseDataExtract[#Headers],0))</f>
        <v>1.4563198061333561E-2</v>
      </c>
    </row>
    <row r="697" spans="1:6">
      <c r="A697" s="173" t="s">
        <v>5973</v>
      </c>
      <c r="B697" s="91">
        <v>2029</v>
      </c>
      <c r="C697" s="167">
        <v>0.63900000000000001</v>
      </c>
      <c r="D697" s="91" t="s">
        <v>5859</v>
      </c>
      <c r="E697" s="91" t="str" cm="1">
        <f t="array" ref="E6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7">
        <f>INDEX(BaseDataExtract[#Data],
MATCH(Table25[[#This Row],[Metric]],BaseDataExtract[Metric],0),
MATCH(TEXT(Table25[[#This Row],[Year]],"0"),BaseDataExtract[#Headers],0))</f>
        <v>0.63900000000000001</v>
      </c>
    </row>
    <row r="698" spans="1:6">
      <c r="A698" s="173" t="s">
        <v>5974</v>
      </c>
      <c r="B698" s="91">
        <v>2029</v>
      </c>
      <c r="C698" s="167">
        <v>-1.8604271291645114</v>
      </c>
      <c r="D698" s="91" t="s">
        <v>5859</v>
      </c>
      <c r="E698" s="91" t="str" cm="1">
        <f t="array" ref="E6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8">
        <f>INDEX(BaseDataExtract[#Data],
MATCH(Table25[[#This Row],[Metric]],BaseDataExtract[Metric],0),
MATCH(TEXT(Table25[[#This Row],[Year]],"0"),BaseDataExtract[#Headers],0))</f>
        <v>-1.8604271291645114</v>
      </c>
    </row>
    <row r="699" spans="1:6">
      <c r="A699" s="173" t="s">
        <v>5975</v>
      </c>
      <c r="B699" s="91">
        <v>2029</v>
      </c>
      <c r="C699" s="167">
        <v>8.7302392610399612E-4</v>
      </c>
      <c r="D699" s="91" t="s">
        <v>5859</v>
      </c>
      <c r="E699" s="91" t="str" cm="1">
        <f t="array" ref="E6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699">
        <f>INDEX(BaseDataExtract[#Data],
MATCH(Table25[[#This Row],[Metric]],BaseDataExtract[Metric],0),
MATCH(TEXT(Table25[[#This Row],[Year]],"0"),BaseDataExtract[#Headers],0))</f>
        <v>8.7302392610399612E-4</v>
      </c>
    </row>
    <row r="700" spans="1:6">
      <c r="A700" s="173" t="s">
        <v>5976</v>
      </c>
      <c r="B700" s="91">
        <v>2029</v>
      </c>
      <c r="C700" s="167">
        <v>-0.14327664253725539</v>
      </c>
      <c r="D700" s="91" t="s">
        <v>5859</v>
      </c>
      <c r="E700" s="91" t="str" cm="1">
        <f t="array" ref="E7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0">
        <f>INDEX(BaseDataExtract[#Data],
MATCH(Table25[[#This Row],[Metric]],BaseDataExtract[Metric],0),
MATCH(TEXT(Table25[[#This Row],[Year]],"0"),BaseDataExtract[#Headers],0))</f>
        <v>-0.14327664253725539</v>
      </c>
    </row>
    <row r="701" spans="1:6">
      <c r="A701" s="173" t="s">
        <v>5977</v>
      </c>
      <c r="B701" s="91">
        <v>2029</v>
      </c>
      <c r="C701" s="167">
        <v>1.7707020662146586</v>
      </c>
      <c r="D701" s="91" t="s">
        <v>5859</v>
      </c>
      <c r="E701" s="91" t="str" cm="1">
        <f t="array" ref="E7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1">
        <f>INDEX(BaseDataExtract[#Data],
MATCH(Table25[[#This Row],[Metric]],BaseDataExtract[Metric],0),
MATCH(TEXT(Table25[[#This Row],[Year]],"0"),BaseDataExtract[#Headers],0))</f>
        <v>1.7707020662146586</v>
      </c>
    </row>
    <row r="702" spans="1:6">
      <c r="A702" s="173" t="s">
        <v>5978</v>
      </c>
      <c r="B702" s="91">
        <v>2029</v>
      </c>
      <c r="C702" s="167">
        <v>9.8113338001998702</v>
      </c>
      <c r="D702" s="91" t="s">
        <v>5859</v>
      </c>
      <c r="E702" s="91" t="str" cm="1">
        <f t="array" ref="E7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2">
        <f>INDEX(BaseDataExtract[#Data],
MATCH(Table25[[#This Row],[Metric]],BaseDataExtract[Metric],0),
MATCH(TEXT(Table25[[#This Row],[Year]],"0"),BaseDataExtract[#Headers],0))</f>
        <v>9.8113338001998702</v>
      </c>
    </row>
    <row r="703" spans="1:6">
      <c r="A703" s="174" t="s">
        <v>5979</v>
      </c>
      <c r="B703" s="91">
        <v>2029</v>
      </c>
      <c r="C703" s="167">
        <v>11.582035866414529</v>
      </c>
      <c r="D703" s="91" t="s">
        <v>5859</v>
      </c>
      <c r="E703" s="91" t="str" cm="1">
        <f t="array" ref="E7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3">
        <f>INDEX(BaseDataExtract[#Data],
MATCH(Table25[[#This Row],[Metric]],BaseDataExtract[Metric],0),
MATCH(TEXT(Table25[[#This Row],[Year]],"0"),BaseDataExtract[#Headers],0))</f>
        <v>11.582035866414529</v>
      </c>
    </row>
    <row r="704" spans="1:6">
      <c r="A704" s="175" t="s">
        <v>5919</v>
      </c>
      <c r="B704" s="91">
        <v>2029</v>
      </c>
      <c r="C704" s="167">
        <v>21.791999999999998</v>
      </c>
      <c r="D704" s="91" t="s">
        <v>5859</v>
      </c>
      <c r="E704" s="91" t="str" cm="1">
        <f t="array" ref="E7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4">
        <f>INDEX(BaseDataExtract[#Data],
MATCH(Table25[[#This Row],[Metric]],BaseDataExtract[Metric],0),
MATCH(TEXT(Table25[[#This Row],[Year]],"0"),BaseDataExtract[#Headers],0))</f>
        <v>21.791999999999998</v>
      </c>
    </row>
    <row r="705" spans="1:6">
      <c r="A705" s="175" t="s">
        <v>5923</v>
      </c>
      <c r="B705" s="91">
        <v>2029</v>
      </c>
      <c r="C705" s="167">
        <v>1.1220000000000001</v>
      </c>
      <c r="D705" s="91" t="s">
        <v>5859</v>
      </c>
      <c r="E705" s="91" t="str" cm="1">
        <f t="array" ref="E7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5">
        <f>INDEX(BaseDataExtract[#Data],
MATCH(Table25[[#This Row],[Metric]],BaseDataExtract[Metric],0),
MATCH(TEXT(Table25[[#This Row],[Year]],"0"),BaseDataExtract[#Headers],0))</f>
        <v>1.1220000000000001</v>
      </c>
    </row>
    <row r="706" spans="1:6">
      <c r="A706" s="175" t="s">
        <v>5924</v>
      </c>
      <c r="B706" s="91">
        <v>2029</v>
      </c>
      <c r="C706" s="167">
        <v>0.48300000000000004</v>
      </c>
      <c r="D706" s="91" t="s">
        <v>5859</v>
      </c>
      <c r="E706" s="91" t="str" cm="1">
        <f t="array" ref="E7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6">
        <f>INDEX(BaseDataExtract[#Data],
MATCH(Table25[[#This Row],[Metric]],BaseDataExtract[Metric],0),
MATCH(TEXT(Table25[[#This Row],[Year]],"0"),BaseDataExtract[#Headers],0))</f>
        <v>0.48300000000000004</v>
      </c>
    </row>
    <row r="707" spans="1:6">
      <c r="A707" s="175" t="s">
        <v>5940</v>
      </c>
      <c r="B707" s="91">
        <v>2029</v>
      </c>
      <c r="C707" s="167">
        <v>0.48300000000000004</v>
      </c>
      <c r="D707" s="91" t="s">
        <v>5859</v>
      </c>
      <c r="E707" s="91" t="str" cm="1">
        <f t="array" ref="E7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7">
        <f>INDEX(BaseDataExtract[#Data],
MATCH(Table25[[#This Row],[Metric]],BaseDataExtract[Metric],0),
MATCH(TEXT(Table25[[#This Row],[Year]],"0"),BaseDataExtract[#Headers],0))</f>
        <v>0.48300000000000004</v>
      </c>
    </row>
    <row r="708" spans="1:6">
      <c r="A708" s="175" t="s">
        <v>26</v>
      </c>
      <c r="B708" s="91">
        <v>2029</v>
      </c>
      <c r="C708" s="167">
        <v>21.947999999999997</v>
      </c>
      <c r="D708" s="91" t="s">
        <v>5859</v>
      </c>
      <c r="E708" s="91" t="str" cm="1">
        <f t="array" ref="E7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8">
        <f>INDEX(BaseDataExtract[#Data],
MATCH(Table25[[#This Row],[Metric]],BaseDataExtract[Metric],0),
MATCH(TEXT(Table25[[#This Row],[Year]],"0"),BaseDataExtract[#Headers],0))</f>
        <v>21.947999999999997</v>
      </c>
    </row>
    <row r="709" spans="1:6">
      <c r="A709" s="175" t="s">
        <v>5922</v>
      </c>
      <c r="B709" s="91">
        <v>2029</v>
      </c>
      <c r="C709" s="167">
        <v>22.430999999999997</v>
      </c>
      <c r="D709" s="91" t="s">
        <v>5859</v>
      </c>
      <c r="E709" s="91" t="str" cm="1">
        <f t="array" ref="E7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09">
        <f>INDEX(BaseDataExtract[#Data],
MATCH(Table25[[#This Row],[Metric]],BaseDataExtract[Metric],0),
MATCH(TEXT(Table25[[#This Row],[Year]],"0"),BaseDataExtract[#Headers],0))</f>
        <v>22.430999999999997</v>
      </c>
    </row>
    <row r="710" spans="1:6">
      <c r="A710" s="175" t="s">
        <v>5920</v>
      </c>
      <c r="B710" s="91">
        <v>2029</v>
      </c>
      <c r="C710" s="167">
        <v>22.111499999999999</v>
      </c>
      <c r="D710" s="91" t="s">
        <v>5859</v>
      </c>
      <c r="E710" s="91" t="str" cm="1">
        <f t="array" ref="E7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0">
        <f>INDEX(BaseDataExtract[#Data],
MATCH(Table25[[#This Row],[Metric]],BaseDataExtract[Metric],0),
MATCH(TEXT(Table25[[#This Row],[Year]],"0"),BaseDataExtract[#Headers],0))</f>
        <v>22.111499999999999</v>
      </c>
    </row>
    <row r="711" spans="1:6">
      <c r="A711" s="175" t="s">
        <v>5921</v>
      </c>
      <c r="B711" s="91">
        <v>2029</v>
      </c>
      <c r="C711" s="167">
        <v>4.2424413309368615E-2</v>
      </c>
      <c r="D711" s="91" t="s">
        <v>5859</v>
      </c>
      <c r="E711" s="91" t="str" cm="1">
        <f t="array" ref="E7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11">
        <f>INDEX(BaseDataExtract[#Data],
MATCH(Table25[[#This Row],[Metric]],BaseDataExtract[Metric],0),
MATCH(TEXT(Table25[[#This Row],[Year]],"0"),BaseDataExtract[#Headers],0))</f>
        <v>4.2424413309368615E-2</v>
      </c>
    </row>
    <row r="712" spans="1:6">
      <c r="A712" s="176" t="s">
        <v>2761</v>
      </c>
      <c r="B712" s="91">
        <v>2029</v>
      </c>
      <c r="C712" s="167">
        <v>0.93806741489010415</v>
      </c>
      <c r="D712" s="91" t="s">
        <v>5859</v>
      </c>
      <c r="E712" s="91" t="str" cm="1">
        <f t="array" ref="E7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2">
        <f>INDEX(BaseDataExtract[#Data],
MATCH(Table25[[#This Row],[Metric]],BaseDataExtract[Metric],0),
MATCH(TEXT(Table25[[#This Row],[Year]],"0"),BaseDataExtract[#Headers],0))</f>
        <v>0.93806741489010415</v>
      </c>
    </row>
    <row r="713" spans="1:6">
      <c r="A713" s="173" t="s">
        <v>6064</v>
      </c>
      <c r="B713" s="91">
        <v>2030</v>
      </c>
      <c r="C713" s="167">
        <v>107.28841334442194</v>
      </c>
      <c r="D713" s="91" t="s">
        <v>5859</v>
      </c>
      <c r="E713" s="91" t="str" cm="1">
        <f t="array" ref="E7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3">
        <f>INDEX(BaseDataExtract[#Data],
MATCH(Table25[[#This Row],[Metric]],BaseDataExtract[Metric],0),
MATCH(TEXT(Table25[[#This Row],[Year]],"0"),BaseDataExtract[#Headers],0))</f>
        <v>107.28841334442194</v>
      </c>
    </row>
    <row r="714" spans="1:6">
      <c r="A714" s="173" t="s">
        <v>109</v>
      </c>
      <c r="B714" s="91">
        <v>2030</v>
      </c>
      <c r="C714" s="167">
        <v>8.4543997467889049</v>
      </c>
      <c r="D714" s="91" t="s">
        <v>5859</v>
      </c>
      <c r="E714" s="91" t="str" cm="1">
        <f t="array" ref="E7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4">
        <f>INDEX(BaseDataExtract[#Data],
MATCH(Table25[[#This Row],[Metric]],BaseDataExtract[Metric],0),
MATCH(TEXT(Table25[[#This Row],[Year]],"0"),BaseDataExtract[#Headers],0))</f>
        <v>8.4543997467889049</v>
      </c>
    </row>
    <row r="715" spans="1:6">
      <c r="A715" s="173" t="s">
        <v>110</v>
      </c>
      <c r="B715" s="91">
        <v>2030</v>
      </c>
      <c r="C715" s="167">
        <v>6.101640210960964</v>
      </c>
      <c r="D715" s="91" t="s">
        <v>5859</v>
      </c>
      <c r="E715" s="91" t="str" cm="1">
        <f t="array" ref="E7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5">
        <f>INDEX(BaseDataExtract[#Data],
MATCH(Table25[[#This Row],[Metric]],BaseDataExtract[Metric],0),
MATCH(TEXT(Table25[[#This Row],[Year]],"0"),BaseDataExtract[#Headers],0))</f>
        <v>6.101640210960964</v>
      </c>
    </row>
    <row r="716" spans="1:6">
      <c r="A716" s="173" t="s">
        <v>2772</v>
      </c>
      <c r="B716" s="91">
        <v>2030</v>
      </c>
      <c r="C716" s="167">
        <v>4.0475333136213445</v>
      </c>
      <c r="D716" s="91" t="s">
        <v>5859</v>
      </c>
      <c r="E716" s="91" t="str" cm="1">
        <f t="array" ref="E7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6">
        <f>INDEX(BaseDataExtract[#Data],
MATCH(Table25[[#This Row],[Metric]],BaseDataExtract[Metric],0),
MATCH(TEXT(Table25[[#This Row],[Year]],"0"),BaseDataExtract[#Headers],0))</f>
        <v>4.0475333136213445</v>
      </c>
    </row>
    <row r="717" spans="1:6">
      <c r="A717" s="173" t="s">
        <v>2768</v>
      </c>
      <c r="B717" s="91">
        <v>2030</v>
      </c>
      <c r="C717" s="167">
        <v>9.8046180726517829</v>
      </c>
      <c r="D717" s="91" t="s">
        <v>5859</v>
      </c>
      <c r="E717" s="91" t="str" cm="1">
        <f t="array" ref="E7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17">
        <f>INDEX(BaseDataExtract[#Data],
MATCH(Table25[[#This Row],[Metric]],BaseDataExtract[Metric],0),
MATCH(TEXT(Table25[[#This Row],[Year]],"0"),BaseDataExtract[#Headers],0))</f>
        <v>9.8046180726517829</v>
      </c>
    </row>
    <row r="718" spans="1:6">
      <c r="A718" s="173" t="s">
        <v>6065</v>
      </c>
      <c r="B718" s="91">
        <v>2030</v>
      </c>
      <c r="C718" s="167">
        <v>3.3998480133077509</v>
      </c>
      <c r="D718" s="91" t="s">
        <v>5859</v>
      </c>
      <c r="E718" s="91" t="str" cm="1">
        <f t="array" ref="E7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18">
        <f>INDEX(BaseDataExtract[#Data],
MATCH(Table25[[#This Row],[Metric]],BaseDataExtract[Metric],0),
MATCH(TEXT(Table25[[#This Row],[Year]],"0"),BaseDataExtract[#Headers],0))</f>
        <v>3.3998480133077509</v>
      </c>
    </row>
    <row r="719" spans="1:6">
      <c r="A719" s="173" t="s">
        <v>6066</v>
      </c>
      <c r="B719" s="91">
        <v>2030</v>
      </c>
      <c r="C719" s="167">
        <v>7.8800678314145833E-2</v>
      </c>
      <c r="D719" s="91" t="s">
        <v>5859</v>
      </c>
      <c r="E719" s="91" t="str" cm="1">
        <f t="array" ref="E7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19">
        <f>INDEX(BaseDataExtract[#Data],
MATCH(Table25[[#This Row],[Metric]],BaseDataExtract[Metric],0),
MATCH(TEXT(Table25[[#This Row],[Year]],"0"),BaseDataExtract[#Headers],0))</f>
        <v>7.8800678314145833E-2</v>
      </c>
    </row>
    <row r="720" spans="1:6">
      <c r="A720" s="173" t="s">
        <v>6070</v>
      </c>
      <c r="B720" s="91">
        <v>2030</v>
      </c>
      <c r="C720" s="167">
        <v>3.1688864690294291E-2</v>
      </c>
      <c r="D720" s="91" t="s">
        <v>5859</v>
      </c>
      <c r="E720" s="91" t="str" cm="1">
        <f t="array" ref="E7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0">
        <f>INDEX(BaseDataExtract[#Data],
MATCH(Table25[[#This Row],[Metric]],BaseDataExtract[Metric],0),
MATCH(TEXT(Table25[[#This Row],[Year]],"0"),BaseDataExtract[#Headers],0))</f>
        <v>3.1688864690294291E-2</v>
      </c>
    </row>
    <row r="721" spans="1:6">
      <c r="A721" s="173" t="s">
        <v>6067</v>
      </c>
      <c r="B721" s="91">
        <v>2030</v>
      </c>
      <c r="C721" s="167">
        <v>9.7304295584405009E-2</v>
      </c>
      <c r="D721" s="91" t="s">
        <v>5859</v>
      </c>
      <c r="E721" s="91" t="str" cm="1">
        <f t="array" ref="E7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1">
        <f>INDEX(BaseDataExtract[#Data],
MATCH(Table25[[#This Row],[Metric]],BaseDataExtract[Metric],0),
MATCH(TEXT(Table25[[#This Row],[Year]],"0"),BaseDataExtract[#Headers],0))</f>
        <v>9.7304295584405009E-2</v>
      </c>
    </row>
    <row r="722" spans="1:6">
      <c r="A722" s="173" t="s">
        <v>6030</v>
      </c>
      <c r="B722" s="91">
        <v>2030</v>
      </c>
      <c r="C722" s="167">
        <v>8.7478284348801463E-2</v>
      </c>
      <c r="D722" s="91" t="s">
        <v>5859</v>
      </c>
      <c r="E722" s="91" t="str" cm="1">
        <f t="array" ref="E7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2">
        <f>INDEX(BaseDataExtract[#Data],
MATCH(Table25[[#This Row],[Metric]],BaseDataExtract[Metric],0),
MATCH(TEXT(Table25[[#This Row],[Year]],"0"),BaseDataExtract[#Headers],0))</f>
        <v>8.7478284348801463E-2</v>
      </c>
    </row>
    <row r="723" spans="1:6">
      <c r="A723" s="173" t="s">
        <v>6075</v>
      </c>
      <c r="B723" s="91">
        <v>2030</v>
      </c>
      <c r="C723" s="167">
        <v>9.8260112356035462E-3</v>
      </c>
      <c r="D723" s="91" t="s">
        <v>5859</v>
      </c>
      <c r="E723" s="91" t="str" cm="1">
        <f t="array" ref="E7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3">
        <f>INDEX(BaseDataExtract[#Data],
MATCH(Table25[[#This Row],[Metric]],BaseDataExtract[Metric],0),
MATCH(TEXT(Table25[[#This Row],[Year]],"0"),BaseDataExtract[#Headers],0))</f>
        <v>9.8260112356035462E-3</v>
      </c>
    </row>
    <row r="724" spans="1:6">
      <c r="A724" s="173" t="s">
        <v>6068</v>
      </c>
      <c r="B724" s="91">
        <v>2030</v>
      </c>
      <c r="C724" s="167">
        <v>0.15364767452763756</v>
      </c>
      <c r="D724" s="91" t="s">
        <v>5859</v>
      </c>
      <c r="E724" s="91" t="str" cm="1">
        <f t="array" ref="E7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4">
        <f>INDEX(BaseDataExtract[#Data],
MATCH(Table25[[#This Row],[Metric]],BaseDataExtract[Metric],0),
MATCH(TEXT(Table25[[#This Row],[Year]],"0"),BaseDataExtract[#Headers],0))</f>
        <v>0.15364767452763756</v>
      </c>
    </row>
    <row r="725" spans="1:6">
      <c r="A725" s="173" t="s">
        <v>6069</v>
      </c>
      <c r="B725" s="91">
        <v>2030</v>
      </c>
      <c r="C725" s="167">
        <v>5.8521825202388501E-2</v>
      </c>
      <c r="D725" s="91" t="s">
        <v>5859</v>
      </c>
      <c r="E725" s="91" t="str" cm="1">
        <f t="array" ref="E7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5">
        <f>INDEX(BaseDataExtract[#Data],
MATCH(Table25[[#This Row],[Metric]],BaseDataExtract[Metric],0),
MATCH(TEXT(Table25[[#This Row],[Year]],"0"),BaseDataExtract[#Headers],0))</f>
        <v>5.8521825202388501E-2</v>
      </c>
    </row>
    <row r="726" spans="1:6">
      <c r="A726" s="173" t="s">
        <v>6044</v>
      </c>
      <c r="B726" s="91">
        <v>2030</v>
      </c>
      <c r="C726" s="167">
        <v>48.622237017914316</v>
      </c>
      <c r="D726" s="91" t="s">
        <v>5859</v>
      </c>
      <c r="E726" s="91" t="str" cm="1">
        <f t="array" ref="E7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26">
        <f>INDEX(BaseDataExtract[#Data],
MATCH(Table25[[#This Row],[Metric]],BaseDataExtract[Metric],0),
MATCH(TEXT(Table25[[#This Row],[Year]],"0"),BaseDataExtract[#Headers],0))</f>
        <v>48.622237017914316</v>
      </c>
    </row>
    <row r="727" spans="1:6">
      <c r="A727" s="173" t="s">
        <v>6071</v>
      </c>
      <c r="B727" s="91">
        <v>2030</v>
      </c>
      <c r="C727" s="167">
        <v>2.7287567054967199</v>
      </c>
      <c r="D727" s="91" t="s">
        <v>5859</v>
      </c>
      <c r="E727" s="91" t="str" cm="1">
        <f t="array" ref="E7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27">
        <f>INDEX(BaseDataExtract[#Data],
MATCH(Table25[[#This Row],[Metric]],BaseDataExtract[Metric],0),
MATCH(TEXT(Table25[[#This Row],[Year]],"0"),BaseDataExtract[#Headers],0))</f>
        <v>2.7287567054967199</v>
      </c>
    </row>
    <row r="728" spans="1:6">
      <c r="A728" s="173" t="s">
        <v>6072</v>
      </c>
      <c r="B728" s="91">
        <v>2030</v>
      </c>
      <c r="C728" s="167">
        <v>6.3217862059307119</v>
      </c>
      <c r="D728" s="91" t="s">
        <v>5859</v>
      </c>
      <c r="E728" s="91" t="str" cm="1">
        <f t="array" ref="E7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28">
        <f>INDEX(BaseDataExtract[#Data],
MATCH(Table25[[#This Row],[Metric]],BaseDataExtract[Metric],0),
MATCH(TEXT(Table25[[#This Row],[Year]],"0"),BaseDataExtract[#Headers],0))</f>
        <v>6.3217862059307119</v>
      </c>
    </row>
    <row r="729" spans="1:6">
      <c r="A729" s="173" t="s">
        <v>6073</v>
      </c>
      <c r="B729" s="91">
        <v>2030</v>
      </c>
      <c r="C729" s="167">
        <v>-0.46734988000434274</v>
      </c>
      <c r="D729" s="91" t="s">
        <v>5859</v>
      </c>
      <c r="E729" s="91" t="str" cm="1">
        <f t="array" ref="E7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29">
        <f>INDEX(BaseDataExtract[#Data],
MATCH(Table25[[#This Row],[Metric]],BaseDataExtract[Metric],0),
MATCH(TEXT(Table25[[#This Row],[Year]],"0"),BaseDataExtract[#Headers],0))</f>
        <v>-0.46734988000434274</v>
      </c>
    </row>
    <row r="730" spans="1:6">
      <c r="A730" s="173" t="s">
        <v>6074</v>
      </c>
      <c r="B730" s="91">
        <v>2030</v>
      </c>
      <c r="C730" s="167">
        <v>259.89209598912362</v>
      </c>
      <c r="D730" s="91" t="s">
        <v>5859</v>
      </c>
      <c r="E730" s="91" t="str" cm="1">
        <f t="array" ref="E7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30">
        <f>INDEX(BaseDataExtract[#Data],
MATCH(Table25[[#This Row],[Metric]],BaseDataExtract[Metric],0),
MATCH(TEXT(Table25[[#This Row],[Year]],"0"),BaseDataExtract[#Headers],0))</f>
        <v>259.89209598912362</v>
      </c>
    </row>
    <row r="731" spans="1:6">
      <c r="A731" s="173" t="s">
        <v>6081</v>
      </c>
      <c r="B731" s="91">
        <v>2030</v>
      </c>
      <c r="C731" s="167">
        <v>94.29646164941407</v>
      </c>
      <c r="D731" s="91" t="s">
        <v>5859</v>
      </c>
      <c r="E731" s="91" t="str" cm="1">
        <f t="array" ref="E7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31">
        <f>INDEX(BaseDataExtract[#Data],
MATCH(Table25[[#This Row],[Metric]],BaseDataExtract[Metric],0),
MATCH(TEXT(Table25[[#This Row],[Year]],"0"),BaseDataExtract[#Headers],0))</f>
        <v>94.29646164941407</v>
      </c>
    </row>
    <row r="732" spans="1:6">
      <c r="A732" s="173" t="s">
        <v>2768</v>
      </c>
      <c r="B732" s="91">
        <v>2030</v>
      </c>
      <c r="C732" s="167">
        <v>9.8046180726517829</v>
      </c>
      <c r="D732" s="91" t="s">
        <v>5859</v>
      </c>
      <c r="E732" s="91" t="str" cm="1">
        <f t="array" ref="E7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32">
        <f>INDEX(BaseDataExtract[#Data],
MATCH(Table25[[#This Row],[Metric]],BaseDataExtract[Metric],0),
MATCH(TEXT(Table25[[#This Row],[Year]],"0"),BaseDataExtract[#Headers],0))</f>
        <v>9.8046180726517829</v>
      </c>
    </row>
    <row r="733" spans="1:6">
      <c r="A733" s="173" t="s">
        <v>6078</v>
      </c>
      <c r="B733" s="91">
        <v>2030</v>
      </c>
      <c r="C733" s="167">
        <v>9.6175558242739783</v>
      </c>
      <c r="D733" s="91" t="s">
        <v>5859</v>
      </c>
      <c r="E733" s="91" t="str" cm="1">
        <f t="array" ref="E7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33">
        <f>INDEX(BaseDataExtract[#Data],
MATCH(Table25[[#This Row],[Metric]],BaseDataExtract[Metric],0),
MATCH(TEXT(Table25[[#This Row],[Year]],"0"),BaseDataExtract[#Headers],0))</f>
        <v>9.6175558242739783</v>
      </c>
    </row>
    <row r="734" spans="1:6">
      <c r="A734" s="173" t="s">
        <v>6016</v>
      </c>
      <c r="B734" s="91">
        <v>2030</v>
      </c>
      <c r="C734" s="167">
        <v>0.41281906991473843</v>
      </c>
      <c r="D734" s="91" t="s">
        <v>5859</v>
      </c>
      <c r="E734" s="91" t="str" cm="1">
        <f t="array" ref="E7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734">
        <f>INDEX(BaseDataExtract[#Data],
MATCH(Table25[[#This Row],[Metric]],BaseDataExtract[Metric],0),
MATCH(TEXT(Table25[[#This Row],[Year]],"0"),BaseDataExtract[#Headers],0))</f>
        <v>0.41281906991473843</v>
      </c>
    </row>
    <row r="735" spans="1:6">
      <c r="A735" s="174" t="s">
        <v>6084</v>
      </c>
      <c r="B735" s="91">
        <v>2030</v>
      </c>
      <c r="C735" s="167">
        <v>38.927377594361921</v>
      </c>
      <c r="D735" s="91" t="s">
        <v>5859</v>
      </c>
      <c r="E735" s="91" t="str" cm="1">
        <f t="array" ref="E7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35">
        <f>INDEX(BaseDataExtract[#Data],
MATCH(Table25[[#This Row],[Metric]],BaseDataExtract[Metric],0),
MATCH(TEXT(Table25[[#This Row],[Year]],"0"),BaseDataExtract[#Headers],0))</f>
        <v>38.927377594361921</v>
      </c>
    </row>
    <row r="736" spans="1:6">
      <c r="A736" s="175" t="s">
        <v>110</v>
      </c>
      <c r="B736" s="91">
        <v>2030</v>
      </c>
      <c r="C736" s="167">
        <v>6.101640210960964</v>
      </c>
      <c r="D736" s="91" t="s">
        <v>5859</v>
      </c>
      <c r="E736" s="91" t="str" cm="1">
        <f t="array" ref="E7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36">
        <f>INDEX(BaseDataExtract[#Data],
MATCH(Table25[[#This Row],[Metric]],BaseDataExtract[Metric],0),
MATCH(TEXT(Table25[[#This Row],[Year]],"0"),BaseDataExtract[#Headers],0))</f>
        <v>6.101640210960964</v>
      </c>
    </row>
    <row r="737" spans="1:6">
      <c r="A737" s="175" t="s">
        <v>6017</v>
      </c>
      <c r="B737" s="91">
        <v>2030</v>
      </c>
      <c r="C737" s="167">
        <v>0.21199999999999999</v>
      </c>
      <c r="D737" s="91" t="s">
        <v>5859</v>
      </c>
      <c r="E737" s="91" t="str" cm="1">
        <f t="array" ref="E7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37">
        <f>INDEX(BaseDataExtract[#Data],
MATCH(Table25[[#This Row],[Metric]],BaseDataExtract[Metric],0),
MATCH(TEXT(Table25[[#This Row],[Year]],"0"),BaseDataExtract[#Headers],0))</f>
        <v>0.21199999999999999</v>
      </c>
    </row>
    <row r="738" spans="1:6">
      <c r="A738" s="175" t="s">
        <v>6018</v>
      </c>
      <c r="B738" s="91">
        <v>2030</v>
      </c>
      <c r="C738" s="167">
        <v>4.8080924862372401</v>
      </c>
      <c r="D738" s="91" t="s">
        <v>5859</v>
      </c>
      <c r="E738" s="91" t="str" cm="1">
        <f t="array" ref="E7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38">
        <f>INDEX(BaseDataExtract[#Data],
MATCH(Table25[[#This Row],[Metric]],BaseDataExtract[Metric],0),
MATCH(TEXT(Table25[[#This Row],[Year]],"0"),BaseDataExtract[#Headers],0))</f>
        <v>4.8080924862372401</v>
      </c>
    </row>
    <row r="739" spans="1:6">
      <c r="A739" s="175" t="s">
        <v>5909</v>
      </c>
      <c r="B739" s="91">
        <v>2030</v>
      </c>
      <c r="C739" s="167">
        <v>2.3527595358279405</v>
      </c>
      <c r="D739" s="91" t="s">
        <v>5859</v>
      </c>
      <c r="E739" s="91" t="str" cm="1">
        <f t="array" ref="E7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39">
        <f>INDEX(BaseDataExtract[#Data],
MATCH(Table25[[#This Row],[Metric]],BaseDataExtract[Metric],0),
MATCH(TEXT(Table25[[#This Row],[Year]],"0"),BaseDataExtract[#Headers],0))</f>
        <v>2.3527595358279405</v>
      </c>
    </row>
    <row r="740" spans="1:6">
      <c r="A740" s="175" t="s">
        <v>5899</v>
      </c>
      <c r="B740" s="91">
        <v>2030</v>
      </c>
      <c r="C740" s="167">
        <v>-3.7541433851812229</v>
      </c>
      <c r="D740" s="91" t="s">
        <v>5859</v>
      </c>
      <c r="E740" s="91" t="str" cm="1">
        <f t="array" ref="E7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0">
        <f>INDEX(BaseDataExtract[#Data],
MATCH(Table25[[#This Row],[Metric]],BaseDataExtract[Metric],0),
MATCH(TEXT(Table25[[#This Row],[Year]],"0"),BaseDataExtract[#Headers],0))</f>
        <v>-3.7541433851812229</v>
      </c>
    </row>
    <row r="741" spans="1:6">
      <c r="A741" s="175" t="s">
        <v>2667</v>
      </c>
      <c r="B741" s="91">
        <v>2030</v>
      </c>
      <c r="C741" s="167">
        <v>6.8606235762064816E-3</v>
      </c>
      <c r="D741" s="91" t="s">
        <v>5859</v>
      </c>
      <c r="E741" s="91" t="str" cm="1">
        <f t="array" ref="E7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1">
        <f>INDEX(BaseDataExtract[#Data],
MATCH(Table25[[#This Row],[Metric]],BaseDataExtract[Metric],0),
MATCH(TEXT(Table25[[#This Row],[Year]],"0"),BaseDataExtract[#Headers],0))</f>
        <v>6.8606235762064816E-3</v>
      </c>
    </row>
    <row r="742" spans="1:6">
      <c r="A742" s="175" t="s">
        <v>6019</v>
      </c>
      <c r="B742" s="91">
        <v>2030</v>
      </c>
      <c r="C742" s="167">
        <v>3.3998480133077509</v>
      </c>
      <c r="D742" s="91" t="s">
        <v>5859</v>
      </c>
      <c r="E742" s="91" t="str" cm="1">
        <f t="array" ref="E7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2">
        <f>INDEX(BaseDataExtract[#Data],
MATCH(Table25[[#This Row],[Metric]],BaseDataExtract[Metric],0),
MATCH(TEXT(Table25[[#This Row],[Year]],"0"),BaseDataExtract[#Headers],0))</f>
        <v>3.3998480133077509</v>
      </c>
    </row>
    <row r="743" spans="1:6">
      <c r="A743" s="176" t="s">
        <v>6057</v>
      </c>
      <c r="B743" s="91">
        <v>2030</v>
      </c>
      <c r="C743" s="167">
        <v>2.2354066365840546</v>
      </c>
      <c r="D743" s="91" t="s">
        <v>5859</v>
      </c>
      <c r="E743" s="91" t="str" cm="1">
        <f t="array" ref="E7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3">
        <f>INDEX(BaseDataExtract[#Data],
MATCH(Table25[[#This Row],[Metric]],BaseDataExtract[Metric],0),
MATCH(TEXT(Table25[[#This Row],[Year]],"0"),BaseDataExtract[#Headers],0))</f>
        <v>2.2354066365840546</v>
      </c>
    </row>
    <row r="744" spans="1:6">
      <c r="A744" s="173" t="s">
        <v>2772</v>
      </c>
      <c r="B744" s="91">
        <v>2030</v>
      </c>
      <c r="C744" s="167">
        <v>4.0475333136213445</v>
      </c>
      <c r="D744" s="91" t="s">
        <v>5859</v>
      </c>
      <c r="E744" s="91" t="str" cm="1">
        <f t="array" ref="E7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4">
        <f>INDEX(BaseDataExtract[#Data],
MATCH(Table25[[#This Row],[Metric]],BaseDataExtract[Metric],0),
MATCH(TEXT(Table25[[#This Row],[Year]],"0"),BaseDataExtract[#Headers],0))</f>
        <v>4.0475333136213445</v>
      </c>
    </row>
    <row r="745" spans="1:6">
      <c r="A745" s="173" t="s">
        <v>5909</v>
      </c>
      <c r="B745" s="91">
        <v>2030</v>
      </c>
      <c r="C745" s="167">
        <v>2.3527595358279405</v>
      </c>
      <c r="D745" s="91" t="s">
        <v>5859</v>
      </c>
      <c r="E745" s="91" t="str" cm="1">
        <f t="array" ref="E7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5">
        <f>INDEX(BaseDataExtract[#Data],
MATCH(Table25[[#This Row],[Metric]],BaseDataExtract[Metric],0),
MATCH(TEXT(Table25[[#This Row],[Year]],"0"),BaseDataExtract[#Headers],0))</f>
        <v>2.3527595358279405</v>
      </c>
    </row>
    <row r="746" spans="1:6">
      <c r="A746" s="173" t="s">
        <v>5968</v>
      </c>
      <c r="B746" s="91">
        <v>2030</v>
      </c>
      <c r="C746" s="167">
        <v>0.25095993256762328</v>
      </c>
      <c r="D746" s="91" t="s">
        <v>5859</v>
      </c>
      <c r="E746" s="91" t="str" cm="1">
        <f t="array" ref="E7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6">
        <f>INDEX(BaseDataExtract[#Data],
MATCH(Table25[[#This Row],[Metric]],BaseDataExtract[Metric],0),
MATCH(TEXT(Table25[[#This Row],[Year]],"0"),BaseDataExtract[#Headers],0))</f>
        <v>0.25095993256762328</v>
      </c>
    </row>
    <row r="747" spans="1:6">
      <c r="A747" s="173" t="s">
        <v>5969</v>
      </c>
      <c r="B747" s="91">
        <v>2030</v>
      </c>
      <c r="C747" s="167">
        <v>0.27006226860034666</v>
      </c>
      <c r="D747" s="91" t="s">
        <v>5859</v>
      </c>
      <c r="E747" s="91" t="str" cm="1">
        <f t="array" ref="E7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7">
        <f>INDEX(BaseDataExtract[#Data],
MATCH(Table25[[#This Row],[Metric]],BaseDataExtract[Metric],0),
MATCH(TEXT(Table25[[#This Row],[Year]],"0"),BaseDataExtract[#Headers],0))</f>
        <v>0.27006226860034666</v>
      </c>
    </row>
    <row r="748" spans="1:6">
      <c r="A748" s="173" t="s">
        <v>5970</v>
      </c>
      <c r="B748" s="91">
        <v>2030</v>
      </c>
      <c r="C748" s="167">
        <v>6.8606235762064816E-3</v>
      </c>
      <c r="D748" s="91" t="s">
        <v>5859</v>
      </c>
      <c r="E748" s="91" t="str" cm="1">
        <f t="array" ref="E7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8">
        <f>INDEX(BaseDataExtract[#Data],
MATCH(Table25[[#This Row],[Metric]],BaseDataExtract[Metric],0),
MATCH(TEXT(Table25[[#This Row],[Year]],"0"),BaseDataExtract[#Headers],0))</f>
        <v>6.8606235762064816E-3</v>
      </c>
    </row>
    <row r="749" spans="1:6">
      <c r="A749" s="173" t="s">
        <v>5971</v>
      </c>
      <c r="B749" s="91">
        <v>2030</v>
      </c>
      <c r="C749" s="167">
        <v>-3.7541433851812229</v>
      </c>
      <c r="D749" s="91" t="s">
        <v>5859</v>
      </c>
      <c r="E749" s="91" t="str" cm="1">
        <f t="array" ref="E7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49">
        <f>INDEX(BaseDataExtract[#Data],
MATCH(Table25[[#This Row],[Metric]],BaseDataExtract[Metric],0),
MATCH(TEXT(Table25[[#This Row],[Year]],"0"),BaseDataExtract[#Headers],0))</f>
        <v>-3.7541433851812229</v>
      </c>
    </row>
    <row r="750" spans="1:6">
      <c r="A750" s="173" t="s">
        <v>5972</v>
      </c>
      <c r="B750" s="91">
        <v>2030</v>
      </c>
      <c r="C750" s="167">
        <v>1.4169215682799371E-2</v>
      </c>
      <c r="D750" s="91" t="s">
        <v>5859</v>
      </c>
      <c r="E750" s="91" t="str" cm="1">
        <f t="array" ref="E7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0">
        <f>INDEX(BaseDataExtract[#Data],
MATCH(Table25[[#This Row],[Metric]],BaseDataExtract[Metric],0),
MATCH(TEXT(Table25[[#This Row],[Year]],"0"),BaseDataExtract[#Headers],0))</f>
        <v>1.4169215682799371E-2</v>
      </c>
    </row>
    <row r="751" spans="1:6">
      <c r="A751" s="173" t="s">
        <v>5973</v>
      </c>
      <c r="B751" s="91">
        <v>2030</v>
      </c>
      <c r="C751" s="167">
        <v>0.63900000000000001</v>
      </c>
      <c r="D751" s="91" t="s">
        <v>5859</v>
      </c>
      <c r="E751" s="91" t="str" cm="1">
        <f t="array" ref="E7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1">
        <f>INDEX(BaseDataExtract[#Data],
MATCH(Table25[[#This Row],[Metric]],BaseDataExtract[Metric],0),
MATCH(TEXT(Table25[[#This Row],[Year]],"0"),BaseDataExtract[#Headers],0))</f>
        <v>0.63900000000000001</v>
      </c>
    </row>
    <row r="752" spans="1:6">
      <c r="A752" s="173" t="s">
        <v>5974</v>
      </c>
      <c r="B752" s="91">
        <v>2030</v>
      </c>
      <c r="C752" s="167">
        <v>-1.8916142084345151</v>
      </c>
      <c r="D752" s="91" t="s">
        <v>5859</v>
      </c>
      <c r="E752" s="91" t="str" cm="1">
        <f t="array" ref="E7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2">
        <f>INDEX(BaseDataExtract[#Data],
MATCH(Table25[[#This Row],[Metric]],BaseDataExtract[Metric],0),
MATCH(TEXT(Table25[[#This Row],[Year]],"0"),BaseDataExtract[#Headers],0))</f>
        <v>-1.8916142084345151</v>
      </c>
    </row>
    <row r="753" spans="1:6">
      <c r="A753" s="173" t="s">
        <v>5975</v>
      </c>
      <c r="B753" s="91">
        <v>2030</v>
      </c>
      <c r="C753" s="167">
        <v>9.0183371566542742E-4</v>
      </c>
      <c r="D753" s="91" t="s">
        <v>5859</v>
      </c>
      <c r="E753" s="91" t="str" cm="1">
        <f t="array" ref="E7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3">
        <f>INDEX(BaseDataExtract[#Data],
MATCH(Table25[[#This Row],[Metric]],BaseDataExtract[Metric],0),
MATCH(TEXT(Table25[[#This Row],[Year]],"0"),BaseDataExtract[#Headers],0))</f>
        <v>9.0183371566542742E-4</v>
      </c>
    </row>
    <row r="754" spans="1:6">
      <c r="A754" s="173" t="s">
        <v>5976</v>
      </c>
      <c r="B754" s="91">
        <v>2030</v>
      </c>
      <c r="C754" s="167">
        <v>-0.1433844199431058</v>
      </c>
      <c r="D754" s="91" t="s">
        <v>5859</v>
      </c>
      <c r="E754" s="91" t="str" cm="1">
        <f t="array" ref="E7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4">
        <f>INDEX(BaseDataExtract[#Data],
MATCH(Table25[[#This Row],[Metric]],BaseDataExtract[Metric],0),
MATCH(TEXT(Table25[[#This Row],[Year]],"0"),BaseDataExtract[#Headers],0))</f>
        <v>-0.1433844199431058</v>
      </c>
    </row>
    <row r="755" spans="1:6">
      <c r="A755" s="173" t="s">
        <v>5977</v>
      </c>
      <c r="B755" s="91">
        <v>2030</v>
      </c>
      <c r="C755" s="167">
        <v>1.7931047100330817</v>
      </c>
      <c r="D755" s="91" t="s">
        <v>5859</v>
      </c>
      <c r="E755" s="91" t="str" cm="1">
        <f t="array" ref="E7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5">
        <f>INDEX(BaseDataExtract[#Data],
MATCH(Table25[[#This Row],[Metric]],BaseDataExtract[Metric],0),
MATCH(TEXT(Table25[[#This Row],[Year]],"0"),BaseDataExtract[#Headers],0))</f>
        <v>1.7931047100330817</v>
      </c>
    </row>
    <row r="756" spans="1:6">
      <c r="A756" s="173" t="s">
        <v>5978</v>
      </c>
      <c r="B756" s="91">
        <v>2030</v>
      </c>
      <c r="C756" s="167">
        <v>11.582035866414529</v>
      </c>
      <c r="D756" s="91" t="s">
        <v>5859</v>
      </c>
      <c r="E756" s="91" t="str" cm="1">
        <f t="array" ref="E7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6">
        <f>INDEX(BaseDataExtract[#Data],
MATCH(Table25[[#This Row],[Metric]],BaseDataExtract[Metric],0),
MATCH(TEXT(Table25[[#This Row],[Year]],"0"),BaseDataExtract[#Headers],0))</f>
        <v>11.582035866414529</v>
      </c>
    </row>
    <row r="757" spans="1:6">
      <c r="A757" s="174" t="s">
        <v>5979</v>
      </c>
      <c r="B757" s="91">
        <v>2030</v>
      </c>
      <c r="C757" s="167">
        <v>13.37514057644761</v>
      </c>
      <c r="D757" s="91" t="s">
        <v>5859</v>
      </c>
      <c r="E757" s="91" t="str" cm="1">
        <f t="array" ref="E7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7">
        <f>INDEX(BaseDataExtract[#Data],
MATCH(Table25[[#This Row],[Metric]],BaseDataExtract[Metric],0),
MATCH(TEXT(Table25[[#This Row],[Year]],"0"),BaseDataExtract[#Headers],0))</f>
        <v>13.37514057644761</v>
      </c>
    </row>
    <row r="758" spans="1:6">
      <c r="A758" s="175" t="s">
        <v>5919</v>
      </c>
      <c r="B758" s="91">
        <v>2030</v>
      </c>
      <c r="C758" s="167">
        <v>22.430999999999997</v>
      </c>
      <c r="D758" s="91" t="s">
        <v>5859</v>
      </c>
      <c r="E758" s="91" t="str" cm="1">
        <f t="array" ref="E7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8">
        <f>INDEX(BaseDataExtract[#Data],
MATCH(Table25[[#This Row],[Metric]],BaseDataExtract[Metric],0),
MATCH(TEXT(Table25[[#This Row],[Year]],"0"),BaseDataExtract[#Headers],0))</f>
        <v>22.430999999999997</v>
      </c>
    </row>
    <row r="759" spans="1:6">
      <c r="A759" s="175" t="s">
        <v>5923</v>
      </c>
      <c r="B759" s="91">
        <v>2030</v>
      </c>
      <c r="C759" s="167">
        <v>1.1220000000000001</v>
      </c>
      <c r="D759" s="91" t="s">
        <v>5859</v>
      </c>
      <c r="E759" s="91" t="str" cm="1">
        <f t="array" ref="E7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59">
        <f>INDEX(BaseDataExtract[#Data],
MATCH(Table25[[#This Row],[Metric]],BaseDataExtract[Metric],0),
MATCH(TEXT(Table25[[#This Row],[Year]],"0"),BaseDataExtract[#Headers],0))</f>
        <v>1.1220000000000001</v>
      </c>
    </row>
    <row r="760" spans="1:6">
      <c r="A760" s="175" t="s">
        <v>5924</v>
      </c>
      <c r="B760" s="91">
        <v>2030</v>
      </c>
      <c r="C760" s="167">
        <v>0.48300000000000004</v>
      </c>
      <c r="D760" s="91" t="s">
        <v>5859</v>
      </c>
      <c r="E760" s="91" t="str" cm="1">
        <f t="array" ref="E7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0">
        <f>INDEX(BaseDataExtract[#Data],
MATCH(Table25[[#This Row],[Metric]],BaseDataExtract[Metric],0),
MATCH(TEXT(Table25[[#This Row],[Year]],"0"),BaseDataExtract[#Headers],0))</f>
        <v>0.48300000000000004</v>
      </c>
    </row>
    <row r="761" spans="1:6">
      <c r="A761" s="175" t="s">
        <v>5940</v>
      </c>
      <c r="B761" s="91">
        <v>2030</v>
      </c>
      <c r="C761" s="167">
        <v>0.48300000000000004</v>
      </c>
      <c r="D761" s="91" t="s">
        <v>5859</v>
      </c>
      <c r="E761" s="91" t="str" cm="1">
        <f t="array" ref="E7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1">
        <f>INDEX(BaseDataExtract[#Data],
MATCH(Table25[[#This Row],[Metric]],BaseDataExtract[Metric],0),
MATCH(TEXT(Table25[[#This Row],[Year]],"0"),BaseDataExtract[#Headers],0))</f>
        <v>0.48300000000000004</v>
      </c>
    </row>
    <row r="762" spans="1:6">
      <c r="A762" s="175" t="s">
        <v>26</v>
      </c>
      <c r="B762" s="91">
        <v>2030</v>
      </c>
      <c r="C762" s="167">
        <v>22.586999999999996</v>
      </c>
      <c r="D762" s="91" t="s">
        <v>5859</v>
      </c>
      <c r="E762" s="91" t="str" cm="1">
        <f t="array" ref="E7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2">
        <f>INDEX(BaseDataExtract[#Data],
MATCH(Table25[[#This Row],[Metric]],BaseDataExtract[Metric],0),
MATCH(TEXT(Table25[[#This Row],[Year]],"0"),BaseDataExtract[#Headers],0))</f>
        <v>22.586999999999996</v>
      </c>
    </row>
    <row r="763" spans="1:6">
      <c r="A763" s="175" t="s">
        <v>5922</v>
      </c>
      <c r="B763" s="91">
        <v>2030</v>
      </c>
      <c r="C763" s="167">
        <v>23.069999999999997</v>
      </c>
      <c r="D763" s="91" t="s">
        <v>5859</v>
      </c>
      <c r="E763" s="91" t="str" cm="1">
        <f t="array" ref="E7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3">
        <f>INDEX(BaseDataExtract[#Data],
MATCH(Table25[[#This Row],[Metric]],BaseDataExtract[Metric],0),
MATCH(TEXT(Table25[[#This Row],[Year]],"0"),BaseDataExtract[#Headers],0))</f>
        <v>23.069999999999997</v>
      </c>
    </row>
    <row r="764" spans="1:6">
      <c r="A764" s="175" t="s">
        <v>5920</v>
      </c>
      <c r="B764" s="91">
        <v>2030</v>
      </c>
      <c r="C764" s="167">
        <v>22.750499999999995</v>
      </c>
      <c r="D764" s="91" t="s">
        <v>5859</v>
      </c>
      <c r="E764" s="91" t="str" cm="1">
        <f t="array" ref="E7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4">
        <f>INDEX(BaseDataExtract[#Data],
MATCH(Table25[[#This Row],[Metric]],BaseDataExtract[Metric],0),
MATCH(TEXT(Table25[[#This Row],[Year]],"0"),BaseDataExtract[#Headers],0))</f>
        <v>22.750499999999995</v>
      </c>
    </row>
    <row r="765" spans="1:6">
      <c r="A765" s="175" t="s">
        <v>5921</v>
      </c>
      <c r="B765" s="91">
        <v>2030</v>
      </c>
      <c r="C765" s="167">
        <v>4.2424413309368615E-2</v>
      </c>
      <c r="D765" s="91" t="s">
        <v>5859</v>
      </c>
      <c r="E765" s="91" t="str" cm="1">
        <f t="array" ref="E7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65">
        <f>INDEX(BaseDataExtract[#Data],
MATCH(Table25[[#This Row],[Metric]],BaseDataExtract[Metric],0),
MATCH(TEXT(Table25[[#This Row],[Year]],"0"),BaseDataExtract[#Headers],0))</f>
        <v>4.2424413309368615E-2</v>
      </c>
    </row>
    <row r="766" spans="1:6">
      <c r="A766" s="176" t="s">
        <v>2761</v>
      </c>
      <c r="B766" s="91">
        <v>2030</v>
      </c>
      <c r="C766" s="167">
        <v>0.96517661499479046</v>
      </c>
      <c r="D766" s="91" t="s">
        <v>5859</v>
      </c>
      <c r="E766" s="91" t="str" cm="1">
        <f t="array" ref="E7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6">
        <f>INDEX(BaseDataExtract[#Data],
MATCH(Table25[[#This Row],[Metric]],BaseDataExtract[Metric],0),
MATCH(TEXT(Table25[[#This Row],[Year]],"0"),BaseDataExtract[#Headers],0))</f>
        <v>0.96517661499479046</v>
      </c>
    </row>
    <row r="767" spans="1:6">
      <c r="A767" s="173" t="s">
        <v>6064</v>
      </c>
      <c r="B767" s="91">
        <v>2026</v>
      </c>
      <c r="C767" s="167">
        <v>106.80524790021529</v>
      </c>
      <c r="D767" s="91" t="s">
        <v>5861</v>
      </c>
      <c r="E767" s="91" t="str" cm="1">
        <f t="array" ref="E7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7" s="153">
        <f>INDEX(BullDataExtract[#Data],
MATCH(Table25[[#This Row],[Metric]],BullDataExtract[Metric],0),
MATCH(TEXT(Table25[[#This Row],[Year]],"0"),BullDataExtract[#Headers],0))</f>
        <v>106.80524790021529</v>
      </c>
    </row>
    <row r="768" spans="1:6">
      <c r="A768" s="173" t="s">
        <v>109</v>
      </c>
      <c r="B768" s="91">
        <v>2026</v>
      </c>
      <c r="C768" s="167">
        <v>8.6688157615088883</v>
      </c>
      <c r="D768" s="91" t="s">
        <v>5861</v>
      </c>
      <c r="E768" s="91" t="str" cm="1">
        <f t="array" ref="E7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8" s="153">
        <f>INDEX(BullDataExtract[#Data],
MATCH(Table25[[#This Row],[Metric]],BullDataExtract[Metric],0),
MATCH(TEXT(Table25[[#This Row],[Year]],"0"),BullDataExtract[#Headers],0))</f>
        <v>8.6688157615088883</v>
      </c>
    </row>
    <row r="769" spans="1:6">
      <c r="A769" s="173" t="s">
        <v>110</v>
      </c>
      <c r="B769" s="91">
        <v>2026</v>
      </c>
      <c r="C769" s="167">
        <v>5.6778799089612271</v>
      </c>
      <c r="D769" s="91" t="s">
        <v>5861</v>
      </c>
      <c r="E769" s="91" t="str" cm="1">
        <f t="array" ref="E7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69" s="153">
        <f>INDEX(BullDataExtract[#Data],
MATCH(Table25[[#This Row],[Metric]],BullDataExtract[Metric],0),
MATCH(TEXT(Table25[[#This Row],[Year]],"0"),BullDataExtract[#Headers],0))</f>
        <v>5.6778799089612271</v>
      </c>
    </row>
    <row r="770" spans="1:6">
      <c r="A770" s="173" t="s">
        <v>2772</v>
      </c>
      <c r="B770" s="91">
        <v>2026</v>
      </c>
      <c r="C770" s="167">
        <v>3.887332448338281</v>
      </c>
      <c r="D770" s="91" t="s">
        <v>5861</v>
      </c>
      <c r="E770" s="91" t="str" cm="1">
        <f t="array" ref="E7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70" s="153">
        <f>INDEX(BullDataExtract[#Data],
MATCH(Table25[[#This Row],[Metric]],BullDataExtract[Metric],0),
MATCH(TEXT(Table25[[#This Row],[Year]],"0"),BullDataExtract[#Headers],0))</f>
        <v>3.887332448338281</v>
      </c>
    </row>
    <row r="771" spans="1:6">
      <c r="A771" s="173" t="s">
        <v>2768</v>
      </c>
      <c r="B771" s="91">
        <v>2026</v>
      </c>
      <c r="C771" s="167">
        <v>8.6086805114819178</v>
      </c>
      <c r="D771" s="91" t="s">
        <v>5861</v>
      </c>
      <c r="E771" s="91" t="str" cm="1">
        <f t="array" ref="E7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71" s="153">
        <f>INDEX(BullDataExtract[#Data],
MATCH(Table25[[#This Row],[Metric]],BullDataExtract[Metric],0),
MATCH(TEXT(Table25[[#This Row],[Year]],"0"),BullDataExtract[#Headers],0))</f>
        <v>8.6086805114819178</v>
      </c>
    </row>
    <row r="772" spans="1:6">
      <c r="A772" s="173" t="s">
        <v>6065</v>
      </c>
      <c r="B772" s="91">
        <v>2026</v>
      </c>
      <c r="C772" s="167">
        <v>4.1321885547510657</v>
      </c>
      <c r="D772" s="91" t="s">
        <v>5861</v>
      </c>
      <c r="E772" s="91" t="str" cm="1">
        <f t="array" ref="E7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72" s="153">
        <f>INDEX(BullDataExtract[#Data],
MATCH(Table25[[#This Row],[Metric]],BullDataExtract[Metric],0),
MATCH(TEXT(Table25[[#This Row],[Year]],"0"),BullDataExtract[#Headers],0))</f>
        <v>4.1321885547510657</v>
      </c>
    </row>
    <row r="773" spans="1:6">
      <c r="A773" s="173" t="s">
        <v>6066</v>
      </c>
      <c r="B773" s="91">
        <v>2026</v>
      </c>
      <c r="C773" s="167">
        <v>8.1164698663570206E-2</v>
      </c>
      <c r="D773" s="91" t="s">
        <v>5861</v>
      </c>
      <c r="E773" s="91" t="str" cm="1">
        <f t="array" ref="E7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3" s="153">
        <f>INDEX(BullDataExtract[#Data],
MATCH(Table25[[#This Row],[Metric]],BullDataExtract[Metric],0),
MATCH(TEXT(Table25[[#This Row],[Year]],"0"),BullDataExtract[#Headers],0))</f>
        <v>8.1164698663570206E-2</v>
      </c>
    </row>
    <row r="774" spans="1:6">
      <c r="A774" s="173" t="s">
        <v>6070</v>
      </c>
      <c r="B774" s="91">
        <v>2026</v>
      </c>
      <c r="C774" s="167">
        <v>3.8689002984306879E-2</v>
      </c>
      <c r="D774" s="91" t="s">
        <v>5861</v>
      </c>
      <c r="E774" s="91" t="str" cm="1">
        <f t="array" ref="E7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4" s="153">
        <f>INDEX(BullDataExtract[#Data],
MATCH(Table25[[#This Row],[Metric]],BullDataExtract[Metric],0),
MATCH(TEXT(Table25[[#This Row],[Year]],"0"),BullDataExtract[#Headers],0))</f>
        <v>3.8689002984306879E-2</v>
      </c>
    </row>
    <row r="775" spans="1:6">
      <c r="A775" s="173" t="s">
        <v>6067</v>
      </c>
      <c r="B775" s="91">
        <v>2026</v>
      </c>
      <c r="C775" s="167">
        <v>0.1184716454633349</v>
      </c>
      <c r="D775" s="91" t="s">
        <v>5861</v>
      </c>
      <c r="E775" s="91" t="str" cm="1">
        <f t="array" ref="E7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5" s="153">
        <f>INDEX(BullDataExtract[#Data],
MATCH(Table25[[#This Row],[Metric]],BullDataExtract[Metric],0),
MATCH(TEXT(Table25[[#This Row],[Year]],"0"),BullDataExtract[#Headers],0))</f>
        <v>0.1184716454633349</v>
      </c>
    </row>
    <row r="776" spans="1:6">
      <c r="A776" s="173" t="s">
        <v>6030</v>
      </c>
      <c r="B776" s="91">
        <v>2026</v>
      </c>
      <c r="C776" s="167">
        <v>7.4092483707799001E-2</v>
      </c>
      <c r="D776" s="91" t="s">
        <v>5861</v>
      </c>
      <c r="E776" s="91" t="str" cm="1">
        <f t="array" ref="E7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6" s="153">
        <f>INDEX(BullDataExtract[#Data],
MATCH(Table25[[#This Row],[Metric]],BullDataExtract[Metric],0),
MATCH(TEXT(Table25[[#This Row],[Year]],"0"),BullDataExtract[#Headers],0))</f>
        <v>7.4092483707799001E-2</v>
      </c>
    </row>
    <row r="777" spans="1:6">
      <c r="A777" s="173" t="s">
        <v>6075</v>
      </c>
      <c r="B777" s="91">
        <v>2026</v>
      </c>
      <c r="C777" s="167">
        <v>4.4379161755535898E-2</v>
      </c>
      <c r="D777" s="91" t="s">
        <v>5861</v>
      </c>
      <c r="E777" s="91" t="str" cm="1">
        <f t="array" ref="E7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7" s="153">
        <f>INDEX(BullDataExtract[#Data],
MATCH(Table25[[#This Row],[Metric]],BullDataExtract[Metric],0),
MATCH(TEXT(Table25[[#This Row],[Year]],"0"),BullDataExtract[#Headers],0))</f>
        <v>4.4379161755535898E-2</v>
      </c>
    </row>
    <row r="778" spans="1:6">
      <c r="A778" s="173" t="s">
        <v>6068</v>
      </c>
      <c r="B778" s="91">
        <v>2026</v>
      </c>
      <c r="C778" s="167">
        <v>0.21775650065730054</v>
      </c>
      <c r="D778" s="91" t="s">
        <v>5861</v>
      </c>
      <c r="E778" s="91" t="str" cm="1">
        <f t="array" ref="E7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8" s="153">
        <f>INDEX(BullDataExtract[#Data],
MATCH(Table25[[#This Row],[Metric]],BullDataExtract[Metric],0),
MATCH(TEXT(Table25[[#This Row],[Year]],"0"),BullDataExtract[#Headers],0))</f>
        <v>0.21775650065730054</v>
      </c>
    </row>
    <row r="779" spans="1:6">
      <c r="A779" s="173" t="s">
        <v>6069</v>
      </c>
      <c r="B779" s="91">
        <v>2026</v>
      </c>
      <c r="C779" s="167">
        <v>6.8056225038221563E-2</v>
      </c>
      <c r="D779" s="91" t="s">
        <v>5861</v>
      </c>
      <c r="E779" s="91" t="str" cm="1">
        <f t="array" ref="E7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79" s="153">
        <f>INDEX(BullDataExtract[#Data],
MATCH(Table25[[#This Row],[Metric]],BullDataExtract[Metric],0),
MATCH(TEXT(Table25[[#This Row],[Year]],"0"),BullDataExtract[#Headers],0))</f>
        <v>6.8056225038221563E-2</v>
      </c>
    </row>
    <row r="780" spans="1:6">
      <c r="A780" s="173" t="s">
        <v>6044</v>
      </c>
      <c r="B780" s="91">
        <v>2026</v>
      </c>
      <c r="C780" s="167">
        <v>62.710721749353354</v>
      </c>
      <c r="D780" s="91" t="s">
        <v>5861</v>
      </c>
      <c r="E780" s="91" t="str" cm="1">
        <f t="array" ref="E7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80" s="153">
        <f>INDEX(BullDataExtract[#Data],
MATCH(Table25[[#This Row],[Metric]],BullDataExtract[Metric],0),
MATCH(TEXT(Table25[[#This Row],[Year]],"0"),BullDataExtract[#Headers],0))</f>
        <v>62.710721749353354</v>
      </c>
    </row>
    <row r="781" spans="1:6">
      <c r="A781" s="173" t="s">
        <v>6071</v>
      </c>
      <c r="B781" s="91">
        <v>2026</v>
      </c>
      <c r="C781" s="167">
        <v>2.2971995884860958</v>
      </c>
      <c r="D781" s="91" t="s">
        <v>5861</v>
      </c>
      <c r="E781" s="91" t="str" cm="1">
        <f t="array" ref="E7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81" s="153">
        <f>INDEX(BullDataExtract[#Data],
MATCH(Table25[[#This Row],[Metric]],BullDataExtract[Metric],0),
MATCH(TEXT(Table25[[#This Row],[Year]],"0"),BullDataExtract[#Headers],0))</f>
        <v>2.2971995884860958</v>
      </c>
    </row>
    <row r="782" spans="1:6">
      <c r="A782" s="173" t="s">
        <v>6072</v>
      </c>
      <c r="B782" s="91">
        <v>2026</v>
      </c>
      <c r="C782" s="167">
        <v>7.6242124794180377</v>
      </c>
      <c r="D782" s="91" t="s">
        <v>5861</v>
      </c>
      <c r="E782" s="91" t="str" cm="1">
        <f t="array" ref="E7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82" s="153">
        <f>INDEX(BullDataExtract[#Data],
MATCH(Table25[[#This Row],[Metric]],BullDataExtract[Metric],0),
MATCH(TEXT(Table25[[#This Row],[Year]],"0"),BullDataExtract[#Headers],0))</f>
        <v>7.6242124794180377</v>
      </c>
    </row>
    <row r="783" spans="1:6">
      <c r="A783" s="173" t="s">
        <v>6073</v>
      </c>
      <c r="B783" s="91">
        <v>2026</v>
      </c>
      <c r="C783" s="167">
        <v>-0.35051241000325706</v>
      </c>
      <c r="D783" s="91" t="s">
        <v>5861</v>
      </c>
      <c r="E783" s="91" t="str" cm="1">
        <f t="array" ref="E7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83" s="153">
        <f>INDEX(BullDataExtract[#Data],
MATCH(Table25[[#This Row],[Metric]],BullDataExtract[Metric],0),
MATCH(TEXT(Table25[[#This Row],[Year]],"0"),BullDataExtract[#Headers],0))</f>
        <v>-0.35051241000325706</v>
      </c>
    </row>
    <row r="784" spans="1:6">
      <c r="A784" s="173" t="s">
        <v>6074</v>
      </c>
      <c r="B784" s="91">
        <v>2026</v>
      </c>
      <c r="C784" s="167">
        <v>236.52524406952048</v>
      </c>
      <c r="D784" s="91" t="s">
        <v>5861</v>
      </c>
      <c r="E784" s="91" t="str" cm="1">
        <f t="array" ref="E7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84" s="153">
        <f>INDEX(BullDataExtract[#Data],
MATCH(Table25[[#This Row],[Metric]],BullDataExtract[Metric],0),
MATCH(TEXT(Table25[[#This Row],[Year]],"0"),BullDataExtract[#Headers],0))</f>
        <v>236.52524406952048</v>
      </c>
    </row>
    <row r="785" spans="1:6">
      <c r="A785" s="173" t="s">
        <v>6081</v>
      </c>
      <c r="B785" s="91">
        <v>2026</v>
      </c>
      <c r="C785" s="167">
        <v>104.30068838102771</v>
      </c>
      <c r="D785" s="91" t="s">
        <v>5861</v>
      </c>
      <c r="E785" s="91" t="str" cm="1">
        <f t="array" ref="E7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85" s="153">
        <f>INDEX(BullDataExtract[#Data],
MATCH(Table25[[#This Row],[Metric]],BullDataExtract[Metric],0),
MATCH(TEXT(Table25[[#This Row],[Year]],"0"),BullDataExtract[#Headers],0))</f>
        <v>104.30068838102771</v>
      </c>
    </row>
    <row r="786" spans="1:6">
      <c r="A786" s="173" t="s">
        <v>2768</v>
      </c>
      <c r="B786" s="91">
        <v>2026</v>
      </c>
      <c r="C786" s="167">
        <v>8.6086805114819178</v>
      </c>
      <c r="D786" s="91" t="s">
        <v>5861</v>
      </c>
      <c r="E786" s="91" t="str" cm="1">
        <f t="array" ref="E7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786" s="153">
        <f>INDEX(BullDataExtract[#Data],
MATCH(Table25[[#This Row],[Metric]],BullDataExtract[Metric],0),
MATCH(TEXT(Table25[[#This Row],[Year]],"0"),BullDataExtract[#Headers],0))</f>
        <v>8.6086805114819178</v>
      </c>
    </row>
    <row r="787" spans="1:6">
      <c r="A787" s="173" t="s">
        <v>6078</v>
      </c>
      <c r="B787" s="91">
        <v>2026</v>
      </c>
      <c r="C787" s="167">
        <v>12.115757837907397</v>
      </c>
      <c r="D787" s="91" t="s">
        <v>5861</v>
      </c>
      <c r="E787" s="91" t="str" cm="1">
        <f t="array" ref="E7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787" s="153">
        <f>INDEX(BullDataExtract[#Data],
MATCH(Table25[[#This Row],[Metric]],BullDataExtract[Metric],0),
MATCH(TEXT(Table25[[#This Row],[Year]],"0"),BullDataExtract[#Headers],0))</f>
        <v>12.115757837907397</v>
      </c>
    </row>
    <row r="788" spans="1:6">
      <c r="A788" s="173" t="s">
        <v>6016</v>
      </c>
      <c r="B788" s="91">
        <v>2026</v>
      </c>
      <c r="C788" s="167">
        <v>0.45155961394472827</v>
      </c>
      <c r="D788" s="91" t="s">
        <v>5861</v>
      </c>
      <c r="E788" s="91" t="str" cm="1">
        <f t="array" ref="E7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788" s="153">
        <f>INDEX(BullDataExtract[#Data],
MATCH(Table25[[#This Row],[Metric]],BullDataExtract[Metric],0),
MATCH(TEXT(Table25[[#This Row],[Year]],"0"),BullDataExtract[#Headers],0))</f>
        <v>0.45155961394472827</v>
      </c>
    </row>
    <row r="789" spans="1:6">
      <c r="A789" s="174" t="s">
        <v>6084</v>
      </c>
      <c r="B789" s="91">
        <v>2026</v>
      </c>
      <c r="C789" s="167">
        <v>47.097978579506275</v>
      </c>
      <c r="D789" s="91" t="s">
        <v>5861</v>
      </c>
      <c r="E789" s="91" t="str" cm="1">
        <f t="array" ref="E7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89" s="153">
        <f>INDEX(BullDataExtract[#Data],
MATCH(Table25[[#This Row],[Metric]],BullDataExtract[Metric],0),
MATCH(TEXT(Table25[[#This Row],[Year]],"0"),BullDataExtract[#Headers],0))</f>
        <v>47.097978579506275</v>
      </c>
    </row>
    <row r="790" spans="1:6">
      <c r="A790" s="175" t="s">
        <v>110</v>
      </c>
      <c r="B790" s="91">
        <v>2026</v>
      </c>
      <c r="C790" s="167">
        <v>5.6778799089612271</v>
      </c>
      <c r="D790" s="91" t="s">
        <v>5861</v>
      </c>
      <c r="E790" s="91" t="str" cm="1">
        <f t="array" ref="E7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0" s="153">
        <f>INDEX(BullDataExtract[#Data],
MATCH(Table25[[#This Row],[Metric]],BullDataExtract[Metric],0),
MATCH(TEXT(Table25[[#This Row],[Year]],"0"),BullDataExtract[#Headers],0))</f>
        <v>5.6778799089612271</v>
      </c>
    </row>
    <row r="791" spans="1:6">
      <c r="A791" s="175" t="s">
        <v>6017</v>
      </c>
      <c r="B791" s="91">
        <v>2026</v>
      </c>
      <c r="C791" s="167">
        <v>0.21199999999999999</v>
      </c>
      <c r="D791" s="91" t="s">
        <v>5861</v>
      </c>
      <c r="E791" s="91" t="str" cm="1">
        <f t="array" ref="E7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791" s="153">
        <f>INDEX(BullDataExtract[#Data],
MATCH(Table25[[#This Row],[Metric]],BullDataExtract[Metric],0),
MATCH(TEXT(Table25[[#This Row],[Year]],"0"),BullDataExtract[#Headers],0))</f>
        <v>0.21199999999999999</v>
      </c>
    </row>
    <row r="792" spans="1:6">
      <c r="A792" s="175" t="s">
        <v>6018</v>
      </c>
      <c r="B792" s="91">
        <v>2026</v>
      </c>
      <c r="C792" s="167">
        <v>4.474169368261447</v>
      </c>
      <c r="D792" s="91" t="s">
        <v>5861</v>
      </c>
      <c r="E792" s="91" t="str" cm="1">
        <f t="array" ref="E7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2" s="153">
        <f>INDEX(BullDataExtract[#Data],
MATCH(Table25[[#This Row],[Metric]],BullDataExtract[Metric],0),
MATCH(TEXT(Table25[[#This Row],[Year]],"0"),BullDataExtract[#Headers],0))</f>
        <v>4.474169368261447</v>
      </c>
    </row>
    <row r="793" spans="1:6">
      <c r="A793" s="175" t="s">
        <v>5909</v>
      </c>
      <c r="B793" s="91">
        <v>2026</v>
      </c>
      <c r="C793" s="167">
        <v>2.9909358525476617</v>
      </c>
      <c r="D793" s="91" t="s">
        <v>5861</v>
      </c>
      <c r="E793" s="91" t="str" cm="1">
        <f t="array" ref="E7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3" s="153">
        <f>INDEX(BullDataExtract[#Data],
MATCH(Table25[[#This Row],[Metric]],BullDataExtract[Metric],0),
MATCH(TEXT(Table25[[#This Row],[Year]],"0"),BullDataExtract[#Headers],0))</f>
        <v>2.9909358525476617</v>
      </c>
    </row>
    <row r="794" spans="1:6">
      <c r="A794" s="175" t="s">
        <v>5899</v>
      </c>
      <c r="B794" s="91">
        <v>2026</v>
      </c>
      <c r="C794" s="167">
        <v>-4.7891265497660855</v>
      </c>
      <c r="D794" s="91" t="s">
        <v>5861</v>
      </c>
      <c r="E794" s="91" t="str" cm="1">
        <f t="array" ref="E7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4" s="153">
        <f>INDEX(BullDataExtract[#Data],
MATCH(Table25[[#This Row],[Metric]],BullDataExtract[Metric],0),
MATCH(TEXT(Table25[[#This Row],[Year]],"0"),BullDataExtract[#Headers],0))</f>
        <v>-4.7891265497660855</v>
      </c>
    </row>
    <row r="795" spans="1:6">
      <c r="A795" s="175" t="s">
        <v>2667</v>
      </c>
      <c r="B795" s="91">
        <v>2026</v>
      </c>
      <c r="C795" s="167">
        <v>-1.4562098837080419</v>
      </c>
      <c r="D795" s="91" t="s">
        <v>5861</v>
      </c>
      <c r="E795" s="91" t="str" cm="1">
        <f t="array" ref="E7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5" s="153">
        <f>INDEX(BullDataExtract[#Data],
MATCH(Table25[[#This Row],[Metric]],BullDataExtract[Metric],0),
MATCH(TEXT(Table25[[#This Row],[Year]],"0"),BullDataExtract[#Headers],0))</f>
        <v>-1.4562098837080419</v>
      </c>
    </row>
    <row r="796" spans="1:6">
      <c r="A796" s="175" t="s">
        <v>6019</v>
      </c>
      <c r="B796" s="91">
        <v>2026</v>
      </c>
      <c r="C796" s="167">
        <v>4.1321885547510657</v>
      </c>
      <c r="D796" s="91" t="s">
        <v>5861</v>
      </c>
      <c r="E796" s="91" t="str" cm="1">
        <f t="array" ref="E7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6" s="153">
        <f>INDEX(BullDataExtract[#Data],
MATCH(Table25[[#This Row],[Metric]],BullDataExtract[Metric],0),
MATCH(TEXT(Table25[[#This Row],[Year]],"0"),BullDataExtract[#Headers],0))</f>
        <v>4.1321885547510657</v>
      </c>
    </row>
    <row r="797" spans="1:6">
      <c r="A797" s="176" t="s">
        <v>6057</v>
      </c>
      <c r="B797" s="91">
        <v>2026</v>
      </c>
      <c r="C797" s="167">
        <v>3.8471440936693169</v>
      </c>
      <c r="D797" s="91" t="s">
        <v>5861</v>
      </c>
      <c r="E797" s="91" t="str" cm="1">
        <f t="array" ref="E7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7" s="153">
        <f>INDEX(BullDataExtract[#Data],
MATCH(Table25[[#This Row],[Metric]],BullDataExtract[Metric],0),
MATCH(TEXT(Table25[[#This Row],[Year]],"0"),BullDataExtract[#Headers],0))</f>
        <v>3.8471440936693169</v>
      </c>
    </row>
    <row r="798" spans="1:6">
      <c r="A798" s="173" t="s">
        <v>2772</v>
      </c>
      <c r="B798" s="91">
        <v>2026</v>
      </c>
      <c r="C798" s="167">
        <v>3.887332448338281</v>
      </c>
      <c r="D798" s="91" t="s">
        <v>5861</v>
      </c>
      <c r="E798" s="91" t="str" cm="1">
        <f t="array" ref="E7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8" s="153">
        <f>INDEX(BullDataExtract[#Data],
MATCH(Table25[[#This Row],[Metric]],BullDataExtract[Metric],0),
MATCH(TEXT(Table25[[#This Row],[Year]],"0"),BullDataExtract[#Headers],0))</f>
        <v>3.887332448338281</v>
      </c>
    </row>
    <row r="799" spans="1:6">
      <c r="A799" s="173" t="s">
        <v>5909</v>
      </c>
      <c r="B799" s="91">
        <v>2026</v>
      </c>
      <c r="C799" s="167">
        <v>2.9909358525476617</v>
      </c>
      <c r="D799" s="91" t="s">
        <v>5861</v>
      </c>
      <c r="E799" s="91" t="str" cm="1">
        <f t="array" ref="E7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799" s="153">
        <f>INDEX(BullDataExtract[#Data],
MATCH(Table25[[#This Row],[Metric]],BullDataExtract[Metric],0),
MATCH(TEXT(Table25[[#This Row],[Year]],"0"),BullDataExtract[#Headers],0))</f>
        <v>2.9909358525476617</v>
      </c>
    </row>
    <row r="800" spans="1:6">
      <c r="A800" s="173" t="s">
        <v>5968</v>
      </c>
      <c r="B800" s="91">
        <v>2026</v>
      </c>
      <c r="C800" s="167">
        <v>0.18737231478710195</v>
      </c>
      <c r="D800" s="91" t="s">
        <v>5861</v>
      </c>
      <c r="E800" s="91" t="str" cm="1">
        <f t="array" ref="E8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0" s="153">
        <f>INDEX(BullDataExtract[#Data],
MATCH(Table25[[#This Row],[Metric]],BullDataExtract[Metric],0),
MATCH(TEXT(Table25[[#This Row],[Year]],"0"),BullDataExtract[#Headers],0))</f>
        <v>0.18737231478710195</v>
      </c>
    </row>
    <row r="801" spans="1:6">
      <c r="A801" s="173" t="s">
        <v>5969</v>
      </c>
      <c r="B801" s="91">
        <v>2026</v>
      </c>
      <c r="C801" s="167">
        <v>0.17165777234707683</v>
      </c>
      <c r="D801" s="91" t="s">
        <v>5861</v>
      </c>
      <c r="E801" s="91" t="str" cm="1">
        <f t="array" ref="E8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1" s="153">
        <f>INDEX(BullDataExtract[#Data],
MATCH(Table25[[#This Row],[Metric]],BullDataExtract[Metric],0),
MATCH(TEXT(Table25[[#This Row],[Year]],"0"),BullDataExtract[#Headers],0))</f>
        <v>0.17165777234707683</v>
      </c>
    </row>
    <row r="802" spans="1:6">
      <c r="A802" s="173" t="s">
        <v>5970</v>
      </c>
      <c r="B802" s="91">
        <v>2026</v>
      </c>
      <c r="C802" s="167">
        <v>-1.4562098837080419</v>
      </c>
      <c r="D802" s="91" t="s">
        <v>5861</v>
      </c>
      <c r="E802" s="91" t="str" cm="1">
        <f t="array" ref="E8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2" s="153">
        <f>INDEX(BullDataExtract[#Data],
MATCH(Table25[[#This Row],[Metric]],BullDataExtract[Metric],0),
MATCH(TEXT(Table25[[#This Row],[Year]],"0"),BullDataExtract[#Headers],0))</f>
        <v>-1.4562098837080419</v>
      </c>
    </row>
    <row r="803" spans="1:6">
      <c r="A803" s="173" t="s">
        <v>5971</v>
      </c>
      <c r="B803" s="91">
        <v>2026</v>
      </c>
      <c r="C803" s="167">
        <v>-4.7891265497660855</v>
      </c>
      <c r="D803" s="91" t="s">
        <v>5861</v>
      </c>
      <c r="E803" s="91" t="str" cm="1">
        <f t="array" ref="E8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3" s="153">
        <f>INDEX(BullDataExtract[#Data],
MATCH(Table25[[#This Row],[Metric]],BullDataExtract[Metric],0),
MATCH(TEXT(Table25[[#This Row],[Year]],"0"),BullDataExtract[#Headers],0))</f>
        <v>-4.7891265497660855</v>
      </c>
    </row>
    <row r="804" spans="1:6">
      <c r="A804" s="173" t="s">
        <v>5972</v>
      </c>
      <c r="B804" s="91">
        <v>2026</v>
      </c>
      <c r="C804" s="167">
        <v>2.7113309237353795E-2</v>
      </c>
      <c r="D804" s="91" t="s">
        <v>5861</v>
      </c>
      <c r="E804" s="91" t="str" cm="1">
        <f t="array" ref="E8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4" s="153">
        <f>INDEX(BullDataExtract[#Data],
MATCH(Table25[[#This Row],[Metric]],BullDataExtract[Metric],0),
MATCH(TEXT(Table25[[#This Row],[Year]],"0"),BullDataExtract[#Headers],0))</f>
        <v>2.7113309237353795E-2</v>
      </c>
    </row>
    <row r="805" spans="1:6">
      <c r="A805" s="173" t="s">
        <v>5973</v>
      </c>
      <c r="B805" s="91">
        <v>2026</v>
      </c>
      <c r="C805" s="167">
        <v>3.9000000000000035E-2</v>
      </c>
      <c r="D805" s="91" t="s">
        <v>5861</v>
      </c>
      <c r="E805" s="91" t="str" cm="1">
        <f t="array" ref="E8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5" s="153">
        <f>INDEX(BullDataExtract[#Data],
MATCH(Table25[[#This Row],[Metric]],BullDataExtract[Metric],0),
MATCH(TEXT(Table25[[#This Row],[Year]],"0"),BullDataExtract[#Headers],0))</f>
        <v>3.9000000000000035E-2</v>
      </c>
    </row>
    <row r="806" spans="1:6">
      <c r="A806" s="173" t="s">
        <v>5974</v>
      </c>
      <c r="B806" s="91">
        <v>2026</v>
      </c>
      <c r="C806" s="167">
        <v>-1.3625582649509127</v>
      </c>
      <c r="D806" s="91" t="s">
        <v>5861</v>
      </c>
      <c r="E806" s="91" t="str" cm="1">
        <f t="array" ref="E8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6" s="153">
        <f>INDEX(BullDataExtract[#Data],
MATCH(Table25[[#This Row],[Metric]],BullDataExtract[Metric],0),
MATCH(TEXT(Table25[[#This Row],[Year]],"0"),BullDataExtract[#Headers],0))</f>
        <v>-1.3625582649509127</v>
      </c>
    </row>
    <row r="807" spans="1:6">
      <c r="A807" s="173" t="s">
        <v>5975</v>
      </c>
      <c r="B807" s="91">
        <v>2026</v>
      </c>
      <c r="C807" s="167">
        <v>7.5240000000000029E-4</v>
      </c>
      <c r="D807" s="91" t="s">
        <v>5861</v>
      </c>
      <c r="E807" s="91" t="str" cm="1">
        <f t="array" ref="E8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7" s="153">
        <f>INDEX(BullDataExtract[#Data],
MATCH(Table25[[#This Row],[Metric]],BullDataExtract[Metric],0),
MATCH(TEXT(Table25[[#This Row],[Year]],"0"),BullDataExtract[#Headers],0))</f>
        <v>7.5240000000000029E-4</v>
      </c>
    </row>
    <row r="808" spans="1:6">
      <c r="A808" s="173" t="s">
        <v>5976</v>
      </c>
      <c r="B808" s="91">
        <v>2026</v>
      </c>
      <c r="C808" s="167">
        <v>-0.15701256867951449</v>
      </c>
      <c r="D808" s="91" t="s">
        <v>5861</v>
      </c>
      <c r="E808" s="91" t="str" cm="1">
        <f t="array" ref="E8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8" s="153">
        <f>INDEX(BullDataExtract[#Data],
MATCH(Table25[[#This Row],[Metric]],BullDataExtract[Metric],0),
MATCH(TEXT(Table25[[#This Row],[Year]],"0"),BullDataExtract[#Headers],0))</f>
        <v>-0.15701256867951449</v>
      </c>
    </row>
    <row r="809" spans="1:6">
      <c r="A809" s="173" t="s">
        <v>5977</v>
      </c>
      <c r="B809" s="91">
        <v>2026</v>
      </c>
      <c r="C809" s="167">
        <v>-0.46074316984707986</v>
      </c>
      <c r="D809" s="91" t="s">
        <v>5861</v>
      </c>
      <c r="E809" s="91" t="str" cm="1">
        <f t="array" ref="E8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09" s="153">
        <f>INDEX(BullDataExtract[#Data],
MATCH(Table25[[#This Row],[Metric]],BullDataExtract[Metric],0),
MATCH(TEXT(Table25[[#This Row],[Year]],"0"),BullDataExtract[#Headers],0))</f>
        <v>-0.46074316984707986</v>
      </c>
    </row>
    <row r="810" spans="1:6">
      <c r="A810" s="173" t="s">
        <v>5978</v>
      </c>
      <c r="B810" s="91">
        <v>2026</v>
      </c>
      <c r="C810" s="167">
        <v>4.7619999999999996</v>
      </c>
      <c r="D810" s="91" t="s">
        <v>5861</v>
      </c>
      <c r="E810" s="91" t="str" cm="1">
        <f t="array" ref="E8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0" s="153">
        <f>INDEX(BullDataExtract[#Data],
MATCH(Table25[[#This Row],[Metric]],BullDataExtract[Metric],0),
MATCH(TEXT(Table25[[#This Row],[Year]],"0"),BullDataExtract[#Headers],0))</f>
        <v>4.7619999999999996</v>
      </c>
    </row>
    <row r="811" spans="1:6">
      <c r="A811" s="174" t="s">
        <v>5979</v>
      </c>
      <c r="B811" s="91">
        <v>2026</v>
      </c>
      <c r="C811" s="167">
        <v>4.3012568301529193</v>
      </c>
      <c r="D811" s="91" t="s">
        <v>5861</v>
      </c>
      <c r="E811" s="91" t="str" cm="1">
        <f t="array" ref="E8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1" s="153">
        <f>INDEX(BullDataExtract[#Data],
MATCH(Table25[[#This Row],[Metric]],BullDataExtract[Metric],0),
MATCH(TEXT(Table25[[#This Row],[Year]],"0"),BullDataExtract[#Headers],0))</f>
        <v>4.3012568301529193</v>
      </c>
    </row>
    <row r="812" spans="1:6">
      <c r="A812" s="175" t="s">
        <v>5919</v>
      </c>
      <c r="B812" s="91">
        <v>2026</v>
      </c>
      <c r="C812" s="167">
        <v>19.875</v>
      </c>
      <c r="D812" s="91" t="s">
        <v>5861</v>
      </c>
      <c r="E812" s="91" t="str" cm="1">
        <f t="array" ref="E8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2" s="153">
        <f>INDEX(BullDataExtract[#Data],
MATCH(Table25[[#This Row],[Metric]],BullDataExtract[Metric],0),
MATCH(TEXT(Table25[[#This Row],[Year]],"0"),BullDataExtract[#Headers],0))</f>
        <v>19.875</v>
      </c>
    </row>
    <row r="813" spans="1:6">
      <c r="A813" s="175" t="s">
        <v>5923</v>
      </c>
      <c r="B813" s="91">
        <v>2026</v>
      </c>
      <c r="C813" s="167">
        <v>0.82200000000000006</v>
      </c>
      <c r="D813" s="91" t="s">
        <v>5861</v>
      </c>
      <c r="E813" s="91" t="str" cm="1">
        <f t="array" ref="E8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3" s="153">
        <f>INDEX(BullDataExtract[#Data],
MATCH(Table25[[#This Row],[Metric]],BullDataExtract[Metric],0),
MATCH(TEXT(Table25[[#This Row],[Year]],"0"),BullDataExtract[#Headers],0))</f>
        <v>0.82200000000000006</v>
      </c>
    </row>
    <row r="814" spans="1:6">
      <c r="A814" s="175" t="s">
        <v>5924</v>
      </c>
      <c r="B814" s="91">
        <v>2026</v>
      </c>
      <c r="C814" s="167">
        <v>0.78300000000000003</v>
      </c>
      <c r="D814" s="91" t="s">
        <v>5861</v>
      </c>
      <c r="E814" s="91" t="str" cm="1">
        <f t="array" ref="E8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4" s="153">
        <f>INDEX(BullDataExtract[#Data],
MATCH(Table25[[#This Row],[Metric]],BullDataExtract[Metric],0),
MATCH(TEXT(Table25[[#This Row],[Year]],"0"),BullDataExtract[#Headers],0))</f>
        <v>0.78300000000000003</v>
      </c>
    </row>
    <row r="815" spans="1:6">
      <c r="A815" s="175" t="s">
        <v>5940</v>
      </c>
      <c r="B815" s="91">
        <v>2026</v>
      </c>
      <c r="C815" s="167">
        <v>0.78300000000000003</v>
      </c>
      <c r="D815" s="91" t="s">
        <v>5861</v>
      </c>
      <c r="E815" s="91" t="str" cm="1">
        <f t="array" ref="E8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5" s="153">
        <f>INDEX(BullDataExtract[#Data],
MATCH(Table25[[#This Row],[Metric]],BullDataExtract[Metric],0),
MATCH(TEXT(Table25[[#This Row],[Year]],"0"),BullDataExtract[#Headers],0))</f>
        <v>0.78300000000000003</v>
      </c>
    </row>
    <row r="816" spans="1:6">
      <c r="A816" s="175" t="s">
        <v>26</v>
      </c>
      <c r="B816" s="91">
        <v>2026</v>
      </c>
      <c r="C816" s="167">
        <v>19.130999999999997</v>
      </c>
      <c r="D816" s="91" t="s">
        <v>5861</v>
      </c>
      <c r="E816" s="91" t="str" cm="1">
        <f t="array" ref="E8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6" s="153">
        <f>INDEX(BullDataExtract[#Data],
MATCH(Table25[[#This Row],[Metric]],BullDataExtract[Metric],0),
MATCH(TEXT(Table25[[#This Row],[Year]],"0"),BullDataExtract[#Headers],0))</f>
        <v>19.130999999999997</v>
      </c>
    </row>
    <row r="817" spans="1:6">
      <c r="A817" s="175" t="s">
        <v>5922</v>
      </c>
      <c r="B817" s="91">
        <v>2026</v>
      </c>
      <c r="C817" s="167">
        <v>19.913999999999998</v>
      </c>
      <c r="D817" s="91" t="s">
        <v>5861</v>
      </c>
      <c r="E817" s="91" t="str" cm="1">
        <f t="array" ref="E8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7" s="153">
        <f>INDEX(BullDataExtract[#Data],
MATCH(Table25[[#This Row],[Metric]],BullDataExtract[Metric],0),
MATCH(TEXT(Table25[[#This Row],[Year]],"0"),BullDataExtract[#Headers],0))</f>
        <v>19.913999999999998</v>
      </c>
    </row>
    <row r="818" spans="1:6">
      <c r="A818" s="175" t="s">
        <v>5920</v>
      </c>
      <c r="B818" s="91">
        <v>2026</v>
      </c>
      <c r="C818" s="167">
        <v>19.894500000000001</v>
      </c>
      <c r="D818" s="91" t="s">
        <v>5861</v>
      </c>
      <c r="E818" s="91" t="str" cm="1">
        <f t="array" ref="E8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18" s="153">
        <f>INDEX(BullDataExtract[#Data],
MATCH(Table25[[#This Row],[Metric]],BullDataExtract[Metric],0),
MATCH(TEXT(Table25[[#This Row],[Year]],"0"),BullDataExtract[#Headers],0))</f>
        <v>19.894500000000001</v>
      </c>
    </row>
    <row r="819" spans="1:6">
      <c r="A819" s="175" t="s">
        <v>5921</v>
      </c>
      <c r="B819" s="91">
        <v>2026</v>
      </c>
      <c r="C819" s="167">
        <v>3.7433305861207598E-2</v>
      </c>
      <c r="D819" s="91" t="s">
        <v>5861</v>
      </c>
      <c r="E819" s="91" t="str" cm="1">
        <f t="array" ref="E8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19" s="153">
        <f>INDEX(BullDataExtract[#Data],
MATCH(Table25[[#This Row],[Metric]],BullDataExtract[Metric],0),
MATCH(TEXT(Table25[[#This Row],[Year]],"0"),BullDataExtract[#Headers],0))</f>
        <v>3.7433305861207598E-2</v>
      </c>
    </row>
    <row r="820" spans="1:6">
      <c r="A820" s="176" t="s">
        <v>2761</v>
      </c>
      <c r="B820" s="91">
        <v>2026</v>
      </c>
      <c r="C820" s="167">
        <v>0.74471690345579455</v>
      </c>
      <c r="D820" s="91" t="s">
        <v>5861</v>
      </c>
      <c r="E820" s="91" t="str" cm="1">
        <f t="array" ref="E8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0" s="153">
        <f>INDEX(BullDataExtract[#Data],
MATCH(Table25[[#This Row],[Metric]],BullDataExtract[Metric],0),
MATCH(TEXT(Table25[[#This Row],[Year]],"0"),BullDataExtract[#Headers],0))</f>
        <v>0.74471690345579455</v>
      </c>
    </row>
    <row r="821" spans="1:6">
      <c r="A821" s="173" t="s">
        <v>6064</v>
      </c>
      <c r="B821" s="91">
        <v>2027</v>
      </c>
      <c r="C821" s="167">
        <v>107.01299135382882</v>
      </c>
      <c r="D821" s="91" t="s">
        <v>5861</v>
      </c>
      <c r="E821" s="91" t="str" cm="1">
        <f t="array" ref="E8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1" s="153">
        <f>INDEX(BullDataExtract[#Data],
MATCH(Table25[[#This Row],[Metric]],BullDataExtract[Metric],0),
MATCH(TEXT(Table25[[#This Row],[Year]],"0"),BullDataExtract[#Headers],0))</f>
        <v>107.01299135382882</v>
      </c>
    </row>
    <row r="822" spans="1:6">
      <c r="A822" s="173" t="s">
        <v>109</v>
      </c>
      <c r="B822" s="91">
        <v>2027</v>
      </c>
      <c r="C822" s="167">
        <v>8.6856771963207606</v>
      </c>
      <c r="D822" s="91" t="s">
        <v>5861</v>
      </c>
      <c r="E822" s="91" t="str" cm="1">
        <f t="array" ref="E8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2" s="153">
        <f>INDEX(BullDataExtract[#Data],
MATCH(Table25[[#This Row],[Metric]],BullDataExtract[Metric],0),
MATCH(TEXT(Table25[[#This Row],[Year]],"0"),BullDataExtract[#Headers],0))</f>
        <v>8.6856771963207606</v>
      </c>
    </row>
    <row r="823" spans="1:6">
      <c r="A823" s="173" t="s">
        <v>110</v>
      </c>
      <c r="B823" s="91">
        <v>2027</v>
      </c>
      <c r="C823" s="167">
        <v>5.7959367619668027</v>
      </c>
      <c r="D823" s="91" t="s">
        <v>5861</v>
      </c>
      <c r="E823" s="91" t="str" cm="1">
        <f t="array" ref="E8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3" s="153">
        <f>INDEX(BullDataExtract[#Data],
MATCH(Table25[[#This Row],[Metric]],BullDataExtract[Metric],0),
MATCH(TEXT(Table25[[#This Row],[Year]],"0"),BullDataExtract[#Headers],0))</f>
        <v>5.7959367619668027</v>
      </c>
    </row>
    <row r="824" spans="1:6">
      <c r="A824" s="173" t="s">
        <v>2772</v>
      </c>
      <c r="B824" s="91">
        <v>2027</v>
      </c>
      <c r="C824" s="167">
        <v>3.9792108481509478</v>
      </c>
      <c r="D824" s="91" t="s">
        <v>5861</v>
      </c>
      <c r="E824" s="91" t="str" cm="1">
        <f t="array" ref="E8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4" s="153">
        <f>INDEX(BullDataExtract[#Data],
MATCH(Table25[[#This Row],[Metric]],BullDataExtract[Metric],0),
MATCH(TEXT(Table25[[#This Row],[Year]],"0"),BullDataExtract[#Headers],0))</f>
        <v>3.9792108481509478</v>
      </c>
    </row>
    <row r="825" spans="1:6">
      <c r="A825" s="173" t="s">
        <v>2768</v>
      </c>
      <c r="B825" s="91">
        <v>2027</v>
      </c>
      <c r="C825" s="167">
        <v>9.0119898587800744</v>
      </c>
      <c r="D825" s="91" t="s">
        <v>5861</v>
      </c>
      <c r="E825" s="91" t="str" cm="1">
        <f t="array" ref="E8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25" s="153">
        <f>INDEX(BullDataExtract[#Data],
MATCH(Table25[[#This Row],[Metric]],BullDataExtract[Metric],0),
MATCH(TEXT(Table25[[#This Row],[Year]],"0"),BullDataExtract[#Headers],0))</f>
        <v>9.0119898587800744</v>
      </c>
    </row>
    <row r="826" spans="1:6">
      <c r="A826" s="173" t="s">
        <v>6065</v>
      </c>
      <c r="B826" s="91">
        <v>2027</v>
      </c>
      <c r="C826" s="167">
        <v>2.7646843325386503</v>
      </c>
      <c r="D826" s="91" t="s">
        <v>5861</v>
      </c>
      <c r="E826" s="91" t="str" cm="1">
        <f t="array" ref="E8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26" s="153">
        <f>INDEX(BullDataExtract[#Data],
MATCH(Table25[[#This Row],[Metric]],BullDataExtract[Metric],0),
MATCH(TEXT(Table25[[#This Row],[Year]],"0"),BullDataExtract[#Headers],0))</f>
        <v>2.7646843325386503</v>
      </c>
    </row>
    <row r="827" spans="1:6">
      <c r="A827" s="173" t="s">
        <v>6066</v>
      </c>
      <c r="B827" s="91">
        <v>2027</v>
      </c>
      <c r="C827" s="167">
        <v>8.1164698663570206E-2</v>
      </c>
      <c r="D827" s="91" t="s">
        <v>5861</v>
      </c>
      <c r="E827" s="91" t="str" cm="1">
        <f t="array" ref="E8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27" s="153">
        <f>INDEX(BullDataExtract[#Data],
MATCH(Table25[[#This Row],[Metric]],BullDataExtract[Metric],0),
MATCH(TEXT(Table25[[#This Row],[Year]],"0"),BullDataExtract[#Headers],0))</f>
        <v>8.1164698663570206E-2</v>
      </c>
    </row>
    <row r="828" spans="1:6">
      <c r="A828" s="173" t="s">
        <v>6070</v>
      </c>
      <c r="B828" s="91">
        <v>2027</v>
      </c>
      <c r="C828" s="167">
        <v>2.5835034583768155E-2</v>
      </c>
      <c r="D828" s="91" t="s">
        <v>5861</v>
      </c>
      <c r="E828" s="91" t="str" cm="1">
        <f t="array" ref="E8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28" s="153">
        <f>INDEX(BullDataExtract[#Data],
MATCH(Table25[[#This Row],[Metric]],BullDataExtract[Metric],0),
MATCH(TEXT(Table25[[#This Row],[Year]],"0"),BullDataExtract[#Headers],0))</f>
        <v>2.5835034583768155E-2</v>
      </c>
    </row>
    <row r="829" spans="1:6">
      <c r="A829" s="173" t="s">
        <v>6067</v>
      </c>
      <c r="B829" s="91">
        <v>2027</v>
      </c>
      <c r="C829" s="167">
        <v>0.11275316437226009</v>
      </c>
      <c r="D829" s="91" t="s">
        <v>5861</v>
      </c>
      <c r="E829" s="91" t="str" cm="1">
        <f t="array" ref="E8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29" s="153">
        <f>INDEX(BullDataExtract[#Data],
MATCH(Table25[[#This Row],[Metric]],BullDataExtract[Metric],0),
MATCH(TEXT(Table25[[#This Row],[Year]],"0"),BullDataExtract[#Headers],0))</f>
        <v>0.11275316437226009</v>
      </c>
    </row>
    <row r="830" spans="1:6">
      <c r="A830" s="173" t="s">
        <v>6030</v>
      </c>
      <c r="B830" s="91">
        <v>2027</v>
      </c>
      <c r="C830" s="167">
        <v>7.4092483707799001E-2</v>
      </c>
      <c r="D830" s="91" t="s">
        <v>5861</v>
      </c>
      <c r="E830" s="91" t="str" cm="1">
        <f t="array" ref="E8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30" s="153">
        <f>INDEX(BullDataExtract[#Data],
MATCH(Table25[[#This Row],[Metric]],BullDataExtract[Metric],0),
MATCH(TEXT(Table25[[#This Row],[Year]],"0"),BullDataExtract[#Headers],0))</f>
        <v>7.4092483707799001E-2</v>
      </c>
    </row>
    <row r="831" spans="1:6">
      <c r="A831" s="173" t="s">
        <v>6075</v>
      </c>
      <c r="B831" s="91">
        <v>2027</v>
      </c>
      <c r="C831" s="167">
        <v>3.8660680664461086E-2</v>
      </c>
      <c r="D831" s="91" t="s">
        <v>5861</v>
      </c>
      <c r="E831" s="91" t="str" cm="1">
        <f t="array" ref="E8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31" s="153">
        <f>INDEX(BullDataExtract[#Data],
MATCH(Table25[[#This Row],[Metric]],BullDataExtract[Metric],0),
MATCH(TEXT(Table25[[#This Row],[Year]],"0"),BullDataExtract[#Headers],0))</f>
        <v>3.8660680664461086E-2</v>
      </c>
    </row>
    <row r="832" spans="1:6">
      <c r="A832" s="173" t="s">
        <v>6068</v>
      </c>
      <c r="B832" s="91">
        <v>2027</v>
      </c>
      <c r="C832" s="167">
        <v>0.19360575562451923</v>
      </c>
      <c r="D832" s="91" t="s">
        <v>5861</v>
      </c>
      <c r="E832" s="91" t="str" cm="1">
        <f t="array" ref="E8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32" s="153">
        <f>INDEX(BullDataExtract[#Data],
MATCH(Table25[[#This Row],[Metric]],BullDataExtract[Metric],0),
MATCH(TEXT(Table25[[#This Row],[Year]],"0"),BullDataExtract[#Headers],0))</f>
        <v>0.19360575562451923</v>
      </c>
    </row>
    <row r="833" spans="1:6">
      <c r="A833" s="173" t="s">
        <v>6069</v>
      </c>
      <c r="B833" s="91">
        <v>2027</v>
      </c>
      <c r="C833" s="167">
        <v>6.6425100975660734E-2</v>
      </c>
      <c r="D833" s="91" t="s">
        <v>5861</v>
      </c>
      <c r="E833" s="91" t="str" cm="1">
        <f t="array" ref="E8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33" s="153">
        <f>INDEX(BullDataExtract[#Data],
MATCH(Table25[[#This Row],[Metric]],BullDataExtract[Metric],0),
MATCH(TEXT(Table25[[#This Row],[Year]],"0"),BullDataExtract[#Headers],0))</f>
        <v>6.6425100975660734E-2</v>
      </c>
    </row>
    <row r="834" spans="1:6">
      <c r="A834" s="173" t="s">
        <v>6044</v>
      </c>
      <c r="B834" s="91">
        <v>2027</v>
      </c>
      <c r="C834" s="167">
        <v>61.601155586381168</v>
      </c>
      <c r="D834" s="91" t="s">
        <v>5861</v>
      </c>
      <c r="E834" s="91" t="str" cm="1">
        <f t="array" ref="E8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34" s="153">
        <f>INDEX(BullDataExtract[#Data],
MATCH(Table25[[#This Row],[Metric]],BullDataExtract[Metric],0),
MATCH(TEXT(Table25[[#This Row],[Year]],"0"),BullDataExtract[#Headers],0))</f>
        <v>61.601155586381168</v>
      </c>
    </row>
    <row r="835" spans="1:6">
      <c r="A835" s="173" t="s">
        <v>6071</v>
      </c>
      <c r="B835" s="91">
        <v>2027</v>
      </c>
      <c r="C835" s="167">
        <v>2.2972302042783785</v>
      </c>
      <c r="D835" s="91" t="s">
        <v>5861</v>
      </c>
      <c r="E835" s="91" t="str" cm="1">
        <f t="array" ref="E8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35" s="153">
        <f>INDEX(BullDataExtract[#Data],
MATCH(Table25[[#This Row],[Metric]],BullDataExtract[Metric],0),
MATCH(TEXT(Table25[[#This Row],[Year]],"0"),BullDataExtract[#Headers],0))</f>
        <v>2.2972302042783785</v>
      </c>
    </row>
    <row r="836" spans="1:6">
      <c r="A836" s="173" t="s">
        <v>6072</v>
      </c>
      <c r="B836" s="91">
        <v>2027</v>
      </c>
      <c r="C836" s="167">
        <v>7.7675113236515703</v>
      </c>
      <c r="D836" s="91" t="s">
        <v>5861</v>
      </c>
      <c r="E836" s="91" t="str" cm="1">
        <f t="array" ref="E8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36" s="153">
        <f>INDEX(BullDataExtract[#Data],
MATCH(Table25[[#This Row],[Metric]],BullDataExtract[Metric],0),
MATCH(TEXT(Table25[[#This Row],[Year]],"0"),BullDataExtract[#Headers],0))</f>
        <v>7.7675113236515703</v>
      </c>
    </row>
    <row r="837" spans="1:6">
      <c r="A837" s="173" t="s">
        <v>6073</v>
      </c>
      <c r="B837" s="91">
        <v>2027</v>
      </c>
      <c r="C837" s="167">
        <v>-0.35051241000325706</v>
      </c>
      <c r="D837" s="91" t="s">
        <v>5861</v>
      </c>
      <c r="E837" s="91" t="str" cm="1">
        <f t="array" ref="E8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37" s="153">
        <f>INDEX(BullDataExtract[#Data],
MATCH(Table25[[#This Row],[Metric]],BullDataExtract[Metric],0),
MATCH(TEXT(Table25[[#This Row],[Year]],"0"),BullDataExtract[#Headers],0))</f>
        <v>-0.35051241000325706</v>
      </c>
    </row>
    <row r="838" spans="1:6">
      <c r="A838" s="173" t="s">
        <v>6074</v>
      </c>
      <c r="B838" s="91">
        <v>2027</v>
      </c>
      <c r="C838" s="167">
        <v>242.35961089786451</v>
      </c>
      <c r="D838" s="91" t="s">
        <v>5861</v>
      </c>
      <c r="E838" s="91" t="str" cm="1">
        <f t="array" ref="E8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38" s="153">
        <f>INDEX(BullDataExtract[#Data],
MATCH(Table25[[#This Row],[Metric]],BullDataExtract[Metric],0),
MATCH(TEXT(Table25[[#This Row],[Year]],"0"),BullDataExtract[#Headers],0))</f>
        <v>242.35961089786451</v>
      </c>
    </row>
    <row r="839" spans="1:6">
      <c r="A839" s="173" t="s">
        <v>6081</v>
      </c>
      <c r="B839" s="91">
        <v>2027</v>
      </c>
      <c r="C839" s="167">
        <v>106.43414239506522</v>
      </c>
      <c r="D839" s="91" t="s">
        <v>5861</v>
      </c>
      <c r="E839" s="91" t="str" cm="1">
        <f t="array" ref="E8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39" s="153">
        <f>INDEX(BullDataExtract[#Data],
MATCH(Table25[[#This Row],[Metric]],BullDataExtract[Metric],0),
MATCH(TEXT(Table25[[#This Row],[Year]],"0"),BullDataExtract[#Headers],0))</f>
        <v>106.43414239506522</v>
      </c>
    </row>
    <row r="840" spans="1:6">
      <c r="A840" s="173" t="s">
        <v>2768</v>
      </c>
      <c r="B840" s="91">
        <v>2027</v>
      </c>
      <c r="C840" s="167">
        <v>9.0119898587800744</v>
      </c>
      <c r="D840" s="91" t="s">
        <v>5861</v>
      </c>
      <c r="E840" s="91" t="str" cm="1">
        <f t="array" ref="E8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40" s="153">
        <f>INDEX(BullDataExtract[#Data],
MATCH(Table25[[#This Row],[Metric]],BullDataExtract[Metric],0),
MATCH(TEXT(Table25[[#This Row],[Year]],"0"),BullDataExtract[#Headers],0))</f>
        <v>9.0119898587800744</v>
      </c>
    </row>
    <row r="841" spans="1:6">
      <c r="A841" s="173" t="s">
        <v>6078</v>
      </c>
      <c r="B841" s="91">
        <v>2027</v>
      </c>
      <c r="C841" s="167">
        <v>11.810282086743591</v>
      </c>
      <c r="D841" s="91" t="s">
        <v>5861</v>
      </c>
      <c r="E841" s="91" t="str" cm="1">
        <f t="array" ref="E8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41" s="153">
        <f>INDEX(BullDataExtract[#Data],
MATCH(Table25[[#This Row],[Metric]],BullDataExtract[Metric],0),
MATCH(TEXT(Table25[[#This Row],[Year]],"0"),BullDataExtract[#Headers],0))</f>
        <v>11.810282086743591</v>
      </c>
    </row>
    <row r="842" spans="1:6">
      <c r="A842" s="173" t="s">
        <v>6016</v>
      </c>
      <c r="B842" s="91">
        <v>2027</v>
      </c>
      <c r="C842" s="167">
        <v>0.44154630780838466</v>
      </c>
      <c r="D842" s="91" t="s">
        <v>5861</v>
      </c>
      <c r="E842" s="91" t="str" cm="1">
        <f t="array" ref="E8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842" s="153">
        <f>INDEX(BullDataExtract[#Data],
MATCH(Table25[[#This Row],[Metric]],BullDataExtract[Metric],0),
MATCH(TEXT(Table25[[#This Row],[Year]],"0"),BullDataExtract[#Headers],0))</f>
        <v>0.44154630780838466</v>
      </c>
    </row>
    <row r="843" spans="1:6">
      <c r="A843" s="174" t="s">
        <v>6084</v>
      </c>
      <c r="B843" s="91">
        <v>2027</v>
      </c>
      <c r="C843" s="167">
        <v>46.995602599292916</v>
      </c>
      <c r="D843" s="91" t="s">
        <v>5861</v>
      </c>
      <c r="E843" s="91" t="str" cm="1">
        <f t="array" ref="E8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3" s="153">
        <f>INDEX(BullDataExtract[#Data],
MATCH(Table25[[#This Row],[Metric]],BullDataExtract[Metric],0),
MATCH(TEXT(Table25[[#This Row],[Year]],"0"),BullDataExtract[#Headers],0))</f>
        <v>46.995602599292916</v>
      </c>
    </row>
    <row r="844" spans="1:6">
      <c r="A844" s="175" t="s">
        <v>110</v>
      </c>
      <c r="B844" s="91">
        <v>2027</v>
      </c>
      <c r="C844" s="167">
        <v>5.7959367619668027</v>
      </c>
      <c r="D844" s="91" t="s">
        <v>5861</v>
      </c>
      <c r="E844" s="91" t="str" cm="1">
        <f t="array" ref="E8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4" s="153">
        <f>INDEX(BullDataExtract[#Data],
MATCH(Table25[[#This Row],[Metric]],BullDataExtract[Metric],0),
MATCH(TEXT(Table25[[#This Row],[Year]],"0"),BullDataExtract[#Headers],0))</f>
        <v>5.7959367619668027</v>
      </c>
    </row>
    <row r="845" spans="1:6">
      <c r="A845" s="175" t="s">
        <v>6017</v>
      </c>
      <c r="B845" s="91">
        <v>2027</v>
      </c>
      <c r="C845" s="167">
        <v>0.21199999999999999</v>
      </c>
      <c r="D845" s="91" t="s">
        <v>5861</v>
      </c>
      <c r="E845" s="91" t="str" cm="1">
        <f t="array" ref="E8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45" s="153">
        <f>INDEX(BullDataExtract[#Data],
MATCH(Table25[[#This Row],[Metric]],BullDataExtract[Metric],0),
MATCH(TEXT(Table25[[#This Row],[Year]],"0"),BullDataExtract[#Headers],0))</f>
        <v>0.21199999999999999</v>
      </c>
    </row>
    <row r="846" spans="1:6">
      <c r="A846" s="175" t="s">
        <v>6018</v>
      </c>
      <c r="B846" s="91">
        <v>2027</v>
      </c>
      <c r="C846" s="167">
        <v>4.5671981684298411</v>
      </c>
      <c r="D846" s="91" t="s">
        <v>5861</v>
      </c>
      <c r="E846" s="91" t="str" cm="1">
        <f t="array" ref="E8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6" s="153">
        <f>INDEX(BullDataExtract[#Data],
MATCH(Table25[[#This Row],[Metric]],BullDataExtract[Metric],0),
MATCH(TEXT(Table25[[#This Row],[Year]],"0"),BullDataExtract[#Headers],0))</f>
        <v>4.5671981684298411</v>
      </c>
    </row>
    <row r="847" spans="1:6">
      <c r="A847" s="175" t="s">
        <v>5909</v>
      </c>
      <c r="B847" s="91">
        <v>2027</v>
      </c>
      <c r="C847" s="167">
        <v>2.8897404343539579</v>
      </c>
      <c r="D847" s="91" t="s">
        <v>5861</v>
      </c>
      <c r="E847" s="91" t="str" cm="1">
        <f t="array" ref="E8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7" s="153">
        <f>INDEX(BullDataExtract[#Data],
MATCH(Table25[[#This Row],[Metric]],BullDataExtract[Metric],0),
MATCH(TEXT(Table25[[#This Row],[Year]],"0"),BullDataExtract[#Headers],0))</f>
        <v>2.8897404343539579</v>
      </c>
    </row>
    <row r="848" spans="1:6">
      <c r="A848" s="175" t="s">
        <v>5899</v>
      </c>
      <c r="B848" s="91">
        <v>2027</v>
      </c>
      <c r="C848" s="167">
        <v>-4.6914287344808541</v>
      </c>
      <c r="D848" s="91" t="s">
        <v>5861</v>
      </c>
      <c r="E848" s="91" t="str" cm="1">
        <f t="array" ref="E8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8" s="153">
        <f>INDEX(BullDataExtract[#Data],
MATCH(Table25[[#This Row],[Metric]],BullDataExtract[Metric],0),
MATCH(TEXT(Table25[[#This Row],[Year]],"0"),BullDataExtract[#Headers],0))</f>
        <v>-4.6914287344808541</v>
      </c>
    </row>
    <row r="849" spans="1:6">
      <c r="A849" s="175" t="s">
        <v>2667</v>
      </c>
      <c r="B849" s="91">
        <v>2027</v>
      </c>
      <c r="C849" s="167">
        <v>8.2553576429461595E-4</v>
      </c>
      <c r="D849" s="91" t="s">
        <v>5861</v>
      </c>
      <c r="E849" s="91" t="str" cm="1">
        <f t="array" ref="E8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49" s="153">
        <f>INDEX(BullDataExtract[#Data],
MATCH(Table25[[#This Row],[Metric]],BullDataExtract[Metric],0),
MATCH(TEXT(Table25[[#This Row],[Year]],"0"),BullDataExtract[#Headers],0))</f>
        <v>8.2553576429461595E-4</v>
      </c>
    </row>
    <row r="850" spans="1:6">
      <c r="A850" s="175" t="s">
        <v>6019</v>
      </c>
      <c r="B850" s="91">
        <v>2027</v>
      </c>
      <c r="C850" s="167">
        <v>2.7646843325386503</v>
      </c>
      <c r="D850" s="91" t="s">
        <v>5861</v>
      </c>
      <c r="E850" s="91" t="str" cm="1">
        <f t="array" ref="E8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0" s="153">
        <f>INDEX(BullDataExtract[#Data],
MATCH(Table25[[#This Row],[Metric]],BullDataExtract[Metric],0),
MATCH(TEXT(Table25[[#This Row],[Year]],"0"),BullDataExtract[#Headers],0))</f>
        <v>2.7646843325386503</v>
      </c>
    </row>
    <row r="851" spans="1:6">
      <c r="A851" s="176" t="s">
        <v>6057</v>
      </c>
      <c r="B851" s="91">
        <v>2027</v>
      </c>
      <c r="C851" s="167">
        <v>2.39641592198375</v>
      </c>
      <c r="D851" s="91" t="s">
        <v>5861</v>
      </c>
      <c r="E851" s="91" t="str" cm="1">
        <f t="array" ref="E8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1" s="153">
        <f>INDEX(BullDataExtract[#Data],
MATCH(Table25[[#This Row],[Metric]],BullDataExtract[Metric],0),
MATCH(TEXT(Table25[[#This Row],[Year]],"0"),BullDataExtract[#Headers],0))</f>
        <v>2.39641592198375</v>
      </c>
    </row>
    <row r="852" spans="1:6">
      <c r="A852" s="173" t="s">
        <v>2772</v>
      </c>
      <c r="B852" s="91">
        <v>2027</v>
      </c>
      <c r="C852" s="167">
        <v>3.9792108481509478</v>
      </c>
      <c r="D852" s="91" t="s">
        <v>5861</v>
      </c>
      <c r="E852" s="91" t="str" cm="1">
        <f t="array" ref="E8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2" s="153">
        <f>INDEX(BullDataExtract[#Data],
MATCH(Table25[[#This Row],[Metric]],BullDataExtract[Metric],0),
MATCH(TEXT(Table25[[#This Row],[Year]],"0"),BullDataExtract[#Headers],0))</f>
        <v>3.9792108481509478</v>
      </c>
    </row>
    <row r="853" spans="1:6">
      <c r="A853" s="173" t="s">
        <v>5909</v>
      </c>
      <c r="B853" s="91">
        <v>2027</v>
      </c>
      <c r="C853" s="167">
        <v>2.8897404343539579</v>
      </c>
      <c r="D853" s="91" t="s">
        <v>5861</v>
      </c>
      <c r="E853" s="91" t="str" cm="1">
        <f t="array" ref="E8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3" s="153">
        <f>INDEX(BullDataExtract[#Data],
MATCH(Table25[[#This Row],[Metric]],BullDataExtract[Metric],0),
MATCH(TEXT(Table25[[#This Row],[Year]],"0"),BullDataExtract[#Headers],0))</f>
        <v>2.8897404343539579</v>
      </c>
    </row>
    <row r="854" spans="1:6">
      <c r="A854" s="173" t="s">
        <v>5968</v>
      </c>
      <c r="B854" s="91">
        <v>2027</v>
      </c>
      <c r="C854" s="167">
        <v>0.18773676665206837</v>
      </c>
      <c r="D854" s="91" t="s">
        <v>5861</v>
      </c>
      <c r="E854" s="91" t="str" cm="1">
        <f t="array" ref="E8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4" s="153">
        <f>INDEX(BullDataExtract[#Data],
MATCH(Table25[[#This Row],[Metric]],BullDataExtract[Metric],0),
MATCH(TEXT(Table25[[#This Row],[Year]],"0"),BullDataExtract[#Headers],0))</f>
        <v>0.18773676665206837</v>
      </c>
    </row>
    <row r="855" spans="1:6">
      <c r="A855" s="173" t="s">
        <v>5969</v>
      </c>
      <c r="B855" s="91">
        <v>2027</v>
      </c>
      <c r="C855" s="167">
        <v>0.16584989785051563</v>
      </c>
      <c r="D855" s="91" t="s">
        <v>5861</v>
      </c>
      <c r="E855" s="91" t="str" cm="1">
        <f t="array" ref="E8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5" s="153">
        <f>INDEX(BullDataExtract[#Data],
MATCH(Table25[[#This Row],[Metric]],BullDataExtract[Metric],0),
MATCH(TEXT(Table25[[#This Row],[Year]],"0"),BullDataExtract[#Headers],0))</f>
        <v>0.16584989785051563</v>
      </c>
    </row>
    <row r="856" spans="1:6">
      <c r="A856" s="173" t="s">
        <v>5970</v>
      </c>
      <c r="B856" s="91">
        <v>2027</v>
      </c>
      <c r="C856" s="167">
        <v>8.2553576429461595E-4</v>
      </c>
      <c r="D856" s="91" t="s">
        <v>5861</v>
      </c>
      <c r="E856" s="91" t="str" cm="1">
        <f t="array" ref="E8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6" s="153">
        <f>INDEX(BullDataExtract[#Data],
MATCH(Table25[[#This Row],[Metric]],BullDataExtract[Metric],0),
MATCH(TEXT(Table25[[#This Row],[Year]],"0"),BullDataExtract[#Headers],0))</f>
        <v>8.2553576429461595E-4</v>
      </c>
    </row>
    <row r="857" spans="1:6">
      <c r="A857" s="173" t="s">
        <v>5971</v>
      </c>
      <c r="B857" s="91">
        <v>2027</v>
      </c>
      <c r="C857" s="167">
        <v>-4.6914287344808541</v>
      </c>
      <c r="D857" s="91" t="s">
        <v>5861</v>
      </c>
      <c r="E857" s="91" t="str" cm="1">
        <f t="array" ref="E8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7" s="153">
        <f>INDEX(BullDataExtract[#Data],
MATCH(Table25[[#This Row],[Metric]],BullDataExtract[Metric],0),
MATCH(TEXT(Table25[[#This Row],[Year]],"0"),BullDataExtract[#Headers],0))</f>
        <v>-4.6914287344808541</v>
      </c>
    </row>
    <row r="858" spans="1:6">
      <c r="A858" s="173" t="s">
        <v>5972</v>
      </c>
      <c r="B858" s="91">
        <v>2027</v>
      </c>
      <c r="C858" s="167">
        <v>2.6560199802863754E-2</v>
      </c>
      <c r="D858" s="91" t="s">
        <v>5861</v>
      </c>
      <c r="E858" s="91" t="str" cm="1">
        <f t="array" ref="E8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8" s="153">
        <f>INDEX(BullDataExtract[#Data],
MATCH(Table25[[#This Row],[Metric]],BullDataExtract[Metric],0),
MATCH(TEXT(Table25[[#This Row],[Year]],"0"),BullDataExtract[#Headers],0))</f>
        <v>2.6560199802863754E-2</v>
      </c>
    </row>
    <row r="859" spans="1:6">
      <c r="A859" s="173" t="s">
        <v>5973</v>
      </c>
      <c r="B859" s="91">
        <v>2027</v>
      </c>
      <c r="C859" s="167">
        <v>3.9000000000000035E-2</v>
      </c>
      <c r="D859" s="91" t="s">
        <v>5861</v>
      </c>
      <c r="E859" s="91" t="str" cm="1">
        <f t="array" ref="E8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59" s="153">
        <f>INDEX(BullDataExtract[#Data],
MATCH(Table25[[#This Row],[Metric]],BullDataExtract[Metric],0),
MATCH(TEXT(Table25[[#This Row],[Year]],"0"),BullDataExtract[#Headers],0))</f>
        <v>3.9000000000000035E-2</v>
      </c>
    </row>
    <row r="860" spans="1:6">
      <c r="A860" s="173" t="s">
        <v>5974</v>
      </c>
      <c r="B860" s="91">
        <v>2027</v>
      </c>
      <c r="C860" s="167">
        <v>-1.3947627842964934</v>
      </c>
      <c r="D860" s="91" t="s">
        <v>5861</v>
      </c>
      <c r="E860" s="91" t="str" cm="1">
        <f t="array" ref="E8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0" s="153">
        <f>INDEX(BullDataExtract[#Data],
MATCH(Table25[[#This Row],[Metric]],BullDataExtract[Metric],0),
MATCH(TEXT(Table25[[#This Row],[Year]],"0"),BullDataExtract[#Headers],0))</f>
        <v>-1.3947627842964934</v>
      </c>
    </row>
    <row r="861" spans="1:6">
      <c r="A861" s="173" t="s">
        <v>5975</v>
      </c>
      <c r="B861" s="91">
        <v>2027</v>
      </c>
      <c r="C861" s="167">
        <v>7.7598773999999759E-4</v>
      </c>
      <c r="D861" s="91" t="s">
        <v>5861</v>
      </c>
      <c r="E861" s="91" t="str" cm="1">
        <f t="array" ref="E8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1" s="153">
        <f>INDEX(BullDataExtract[#Data],
MATCH(Table25[[#This Row],[Metric]],BullDataExtract[Metric],0),
MATCH(TEXT(Table25[[#This Row],[Year]],"0"),BullDataExtract[#Headers],0))</f>
        <v>7.7598773999999759E-4</v>
      </c>
    </row>
    <row r="862" spans="1:6">
      <c r="A862" s="173" t="s">
        <v>5976</v>
      </c>
      <c r="B862" s="91">
        <v>2027</v>
      </c>
      <c r="C862" s="167">
        <v>-0.15731796877847487</v>
      </c>
      <c r="D862" s="91" t="s">
        <v>5861</v>
      </c>
      <c r="E862" s="91" t="str" cm="1">
        <f t="array" ref="E8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2" s="153">
        <f>INDEX(BullDataExtract[#Data],
MATCH(Table25[[#This Row],[Metric]],BullDataExtract[Metric],0),
MATCH(TEXT(Table25[[#This Row],[Year]],"0"),BullDataExtract[#Headers],0))</f>
        <v>-0.15731796877847487</v>
      </c>
    </row>
    <row r="863" spans="1:6">
      <c r="A863" s="173" t="s">
        <v>5977</v>
      </c>
      <c r="B863" s="91">
        <v>2027</v>
      </c>
      <c r="C863" s="167">
        <v>1.0461901827588258</v>
      </c>
      <c r="D863" s="91" t="s">
        <v>5861</v>
      </c>
      <c r="E863" s="91" t="str" cm="1">
        <f t="array" ref="E8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3" s="153">
        <f>INDEX(BullDataExtract[#Data],
MATCH(Table25[[#This Row],[Metric]],BullDataExtract[Metric],0),
MATCH(TEXT(Table25[[#This Row],[Year]],"0"),BullDataExtract[#Headers],0))</f>
        <v>1.0461901827588258</v>
      </c>
    </row>
    <row r="864" spans="1:6">
      <c r="A864" s="173" t="s">
        <v>5978</v>
      </c>
      <c r="B864" s="91">
        <v>2027</v>
      </c>
      <c r="C864" s="167">
        <v>4.3012568301529193</v>
      </c>
      <c r="D864" s="91" t="s">
        <v>5861</v>
      </c>
      <c r="E864" s="91" t="str" cm="1">
        <f t="array" ref="E8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4" s="153">
        <f>INDEX(BullDataExtract[#Data],
MATCH(Table25[[#This Row],[Metric]],BullDataExtract[Metric],0),
MATCH(TEXT(Table25[[#This Row],[Year]],"0"),BullDataExtract[#Headers],0))</f>
        <v>4.3012568301529193</v>
      </c>
    </row>
    <row r="865" spans="1:6">
      <c r="A865" s="174" t="s">
        <v>5979</v>
      </c>
      <c r="B865" s="91">
        <v>2027</v>
      </c>
      <c r="C865" s="167">
        <v>5.3474470129117453</v>
      </c>
      <c r="D865" s="91" t="s">
        <v>5861</v>
      </c>
      <c r="E865" s="91" t="str" cm="1">
        <f t="array" ref="E8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5" s="153">
        <f>INDEX(BullDataExtract[#Data],
MATCH(Table25[[#This Row],[Metric]],BullDataExtract[Metric],0),
MATCH(TEXT(Table25[[#This Row],[Year]],"0"),BullDataExtract[#Headers],0))</f>
        <v>5.3474470129117453</v>
      </c>
    </row>
    <row r="866" spans="1:6">
      <c r="A866" s="175" t="s">
        <v>5919</v>
      </c>
      <c r="B866" s="91">
        <v>2027</v>
      </c>
      <c r="C866" s="167">
        <v>19.913999999999998</v>
      </c>
      <c r="D866" s="91" t="s">
        <v>5861</v>
      </c>
      <c r="E866" s="91" t="str" cm="1">
        <f t="array" ref="E8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6" s="153">
        <f>INDEX(BullDataExtract[#Data],
MATCH(Table25[[#This Row],[Metric]],BullDataExtract[Metric],0),
MATCH(TEXT(Table25[[#This Row],[Year]],"0"),BullDataExtract[#Headers],0))</f>
        <v>19.913999999999998</v>
      </c>
    </row>
    <row r="867" spans="1:6">
      <c r="A867" s="175" t="s">
        <v>5923</v>
      </c>
      <c r="B867" s="91">
        <v>2027</v>
      </c>
      <c r="C867" s="167">
        <v>0.82200000000000006</v>
      </c>
      <c r="D867" s="91" t="s">
        <v>5861</v>
      </c>
      <c r="E867" s="91" t="str" cm="1">
        <f t="array" ref="E8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7" s="153">
        <f>INDEX(BullDataExtract[#Data],
MATCH(Table25[[#This Row],[Metric]],BullDataExtract[Metric],0),
MATCH(TEXT(Table25[[#This Row],[Year]],"0"),BullDataExtract[#Headers],0))</f>
        <v>0.82200000000000006</v>
      </c>
    </row>
    <row r="868" spans="1:6">
      <c r="A868" s="175" t="s">
        <v>5924</v>
      </c>
      <c r="B868" s="91">
        <v>2027</v>
      </c>
      <c r="C868" s="167">
        <v>0.78300000000000003</v>
      </c>
      <c r="D868" s="91" t="s">
        <v>5861</v>
      </c>
      <c r="E868" s="91" t="str" cm="1">
        <f t="array" ref="E8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8" s="153">
        <f>INDEX(BullDataExtract[#Data],
MATCH(Table25[[#This Row],[Metric]],BullDataExtract[Metric],0),
MATCH(TEXT(Table25[[#This Row],[Year]],"0"),BullDataExtract[#Headers],0))</f>
        <v>0.78300000000000003</v>
      </c>
    </row>
    <row r="869" spans="1:6">
      <c r="A869" s="175" t="s">
        <v>5940</v>
      </c>
      <c r="B869" s="91">
        <v>2027</v>
      </c>
      <c r="C869" s="167">
        <v>0.78300000000000003</v>
      </c>
      <c r="D869" s="91" t="s">
        <v>5861</v>
      </c>
      <c r="E869" s="91" t="str" cm="1">
        <f t="array" ref="E8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69" s="153">
        <f>INDEX(BullDataExtract[#Data],
MATCH(Table25[[#This Row],[Metric]],BullDataExtract[Metric],0),
MATCH(TEXT(Table25[[#This Row],[Year]],"0"),BullDataExtract[#Headers],0))</f>
        <v>0.78300000000000003</v>
      </c>
    </row>
    <row r="870" spans="1:6">
      <c r="A870" s="175" t="s">
        <v>26</v>
      </c>
      <c r="B870" s="91">
        <v>2027</v>
      </c>
      <c r="C870" s="167">
        <v>19.169999999999995</v>
      </c>
      <c r="D870" s="91" t="s">
        <v>5861</v>
      </c>
      <c r="E870" s="91" t="str" cm="1">
        <f t="array" ref="E8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0" s="153">
        <f>INDEX(BullDataExtract[#Data],
MATCH(Table25[[#This Row],[Metric]],BullDataExtract[Metric],0),
MATCH(TEXT(Table25[[#This Row],[Year]],"0"),BullDataExtract[#Headers],0))</f>
        <v>19.169999999999995</v>
      </c>
    </row>
    <row r="871" spans="1:6">
      <c r="A871" s="175" t="s">
        <v>5922</v>
      </c>
      <c r="B871" s="91">
        <v>2027</v>
      </c>
      <c r="C871" s="167">
        <v>19.952999999999996</v>
      </c>
      <c r="D871" s="91" t="s">
        <v>5861</v>
      </c>
      <c r="E871" s="91" t="str" cm="1">
        <f t="array" ref="E8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1" s="153">
        <f>INDEX(BullDataExtract[#Data],
MATCH(Table25[[#This Row],[Metric]],BullDataExtract[Metric],0),
MATCH(TEXT(Table25[[#This Row],[Year]],"0"),BullDataExtract[#Headers],0))</f>
        <v>19.952999999999996</v>
      </c>
    </row>
    <row r="872" spans="1:6">
      <c r="A872" s="175" t="s">
        <v>5920</v>
      </c>
      <c r="B872" s="91">
        <v>2027</v>
      </c>
      <c r="C872" s="167">
        <v>19.933499999999995</v>
      </c>
      <c r="D872" s="91" t="s">
        <v>5861</v>
      </c>
      <c r="E872" s="91" t="str" cm="1">
        <f t="array" ref="E8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2" s="153">
        <f>INDEX(BullDataExtract[#Data],
MATCH(Table25[[#This Row],[Metric]],BullDataExtract[Metric],0),
MATCH(TEXT(Table25[[#This Row],[Year]],"0"),BullDataExtract[#Headers],0))</f>
        <v>19.933499999999995</v>
      </c>
    </row>
    <row r="873" spans="1:6">
      <c r="A873" s="175" t="s">
        <v>5921</v>
      </c>
      <c r="B873" s="91">
        <v>2027</v>
      </c>
      <c r="C873" s="167">
        <v>3.7433305861207598E-2</v>
      </c>
      <c r="D873" s="91" t="s">
        <v>5861</v>
      </c>
      <c r="E873" s="91" t="str" cm="1">
        <f t="array" ref="E8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73" s="153">
        <f>INDEX(BullDataExtract[#Data],
MATCH(Table25[[#This Row],[Metric]],BullDataExtract[Metric],0),
MATCH(TEXT(Table25[[#This Row],[Year]],"0"),BullDataExtract[#Headers],0))</f>
        <v>3.7433305861207598E-2</v>
      </c>
    </row>
    <row r="874" spans="1:6">
      <c r="A874" s="176" t="s">
        <v>2761</v>
      </c>
      <c r="B874" s="91">
        <v>2027</v>
      </c>
      <c r="C874" s="167">
        <v>0.74617680238438144</v>
      </c>
      <c r="D874" s="91" t="s">
        <v>5861</v>
      </c>
      <c r="E874" s="91" t="str" cm="1">
        <f t="array" ref="E8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4" s="153">
        <f>INDEX(BullDataExtract[#Data],
MATCH(Table25[[#This Row],[Metric]],BullDataExtract[Metric],0),
MATCH(TEXT(Table25[[#This Row],[Year]],"0"),BullDataExtract[#Headers],0))</f>
        <v>0.74617680238438144</v>
      </c>
    </row>
    <row r="875" spans="1:6">
      <c r="A875" s="173" t="s">
        <v>6064</v>
      </c>
      <c r="B875" s="91">
        <v>2028</v>
      </c>
      <c r="C875" s="167">
        <v>107.18903498514831</v>
      </c>
      <c r="D875" s="91" t="s">
        <v>5861</v>
      </c>
      <c r="E875" s="91" t="str" cm="1">
        <f t="array" ref="E8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5" s="153">
        <f>INDEX(BullDataExtract[#Data],
MATCH(Table25[[#This Row],[Metric]],BullDataExtract[Metric],0),
MATCH(TEXT(Table25[[#This Row],[Year]],"0"),BullDataExtract[#Headers],0))</f>
        <v>107.18903498514831</v>
      </c>
    </row>
    <row r="876" spans="1:6">
      <c r="A876" s="173" t="s">
        <v>109</v>
      </c>
      <c r="B876" s="91">
        <v>2028</v>
      </c>
      <c r="C876" s="167">
        <v>8.6999657246084467</v>
      </c>
      <c r="D876" s="91" t="s">
        <v>5861</v>
      </c>
      <c r="E876" s="91" t="str" cm="1">
        <f t="array" ref="E8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6" s="153">
        <f>INDEX(BullDataExtract[#Data],
MATCH(Table25[[#This Row],[Metric]],BullDataExtract[Metric],0),
MATCH(TEXT(Table25[[#This Row],[Year]],"0"),BullDataExtract[#Headers],0))</f>
        <v>8.6999657246084467</v>
      </c>
    </row>
    <row r="877" spans="1:6">
      <c r="A877" s="173" t="s">
        <v>110</v>
      </c>
      <c r="B877" s="91">
        <v>2028</v>
      </c>
      <c r="C877" s="167">
        <v>5.9126605061640412</v>
      </c>
      <c r="D877" s="91" t="s">
        <v>5861</v>
      </c>
      <c r="E877" s="91" t="str" cm="1">
        <f t="array" ref="E8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7" s="153">
        <f>INDEX(BullDataExtract[#Data],
MATCH(Table25[[#This Row],[Metric]],BullDataExtract[Metric],0),
MATCH(TEXT(Table25[[#This Row],[Year]],"0"),BullDataExtract[#Headers],0))</f>
        <v>5.9126605061640412</v>
      </c>
    </row>
    <row r="878" spans="1:6">
      <c r="A878" s="173" t="s">
        <v>2772</v>
      </c>
      <c r="B878" s="91">
        <v>2028</v>
      </c>
      <c r="C878" s="167">
        <v>4.0700387582226449</v>
      </c>
      <c r="D878" s="91" t="s">
        <v>5861</v>
      </c>
      <c r="E878" s="91" t="str" cm="1">
        <f t="array" ref="E8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78" s="153">
        <f>INDEX(BullDataExtract[#Data],
MATCH(Table25[[#This Row],[Metric]],BullDataExtract[Metric],0),
MATCH(TEXT(Table25[[#This Row],[Year]],"0"),BullDataExtract[#Headers],0))</f>
        <v>4.0700387582226449</v>
      </c>
    </row>
    <row r="879" spans="1:6">
      <c r="A879" s="173" t="s">
        <v>2768</v>
      </c>
      <c r="B879" s="91">
        <v>2028</v>
      </c>
      <c r="C879" s="167">
        <v>9.4267311868419004</v>
      </c>
      <c r="D879" s="91" t="s">
        <v>5861</v>
      </c>
      <c r="E879" s="91" t="str" cm="1">
        <f t="array" ref="E8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79" s="153">
        <f>INDEX(BullDataExtract[#Data],
MATCH(Table25[[#This Row],[Metric]],BullDataExtract[Metric],0),
MATCH(TEXT(Table25[[#This Row],[Year]],"0"),BullDataExtract[#Headers],0))</f>
        <v>9.4267311868419004</v>
      </c>
    </row>
    <row r="880" spans="1:6">
      <c r="A880" s="173" t="s">
        <v>6065</v>
      </c>
      <c r="B880" s="91">
        <v>2028</v>
      </c>
      <c r="C880" s="167">
        <v>2.8529958754456604</v>
      </c>
      <c r="D880" s="91" t="s">
        <v>5861</v>
      </c>
      <c r="E880" s="91" t="str" cm="1">
        <f t="array" ref="E8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80" s="153">
        <f>INDEX(BullDataExtract[#Data],
MATCH(Table25[[#This Row],[Metric]],BullDataExtract[Metric],0),
MATCH(TEXT(Table25[[#This Row],[Year]],"0"),BullDataExtract[#Headers],0))</f>
        <v>2.8529958754456604</v>
      </c>
    </row>
    <row r="881" spans="1:6">
      <c r="A881" s="173" t="s">
        <v>6066</v>
      </c>
      <c r="B881" s="91">
        <v>2028</v>
      </c>
      <c r="C881" s="167">
        <v>8.1164698663570206E-2</v>
      </c>
      <c r="D881" s="91" t="s">
        <v>5861</v>
      </c>
      <c r="E881" s="91" t="str" cm="1">
        <f t="array" ref="E8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1" s="153">
        <f>INDEX(BullDataExtract[#Data],
MATCH(Table25[[#This Row],[Metric]],BullDataExtract[Metric],0),
MATCH(TEXT(Table25[[#This Row],[Year]],"0"),BullDataExtract[#Headers],0))</f>
        <v>8.1164698663570206E-2</v>
      </c>
    </row>
    <row r="882" spans="1:6">
      <c r="A882" s="173" t="s">
        <v>6070</v>
      </c>
      <c r="B882" s="91">
        <v>2028</v>
      </c>
      <c r="C882" s="167">
        <v>2.6616489978111661E-2</v>
      </c>
      <c r="D882" s="91" t="s">
        <v>5861</v>
      </c>
      <c r="E882" s="91" t="str" cm="1">
        <f t="array" ref="E8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2" s="153">
        <f>INDEX(BullDataExtract[#Data],
MATCH(Table25[[#This Row],[Metric]],BullDataExtract[Metric],0),
MATCH(TEXT(Table25[[#This Row],[Year]],"0"),BullDataExtract[#Headers],0))</f>
        <v>2.6616489978111661E-2</v>
      </c>
    </row>
    <row r="883" spans="1:6">
      <c r="A883" s="173" t="s">
        <v>6067</v>
      </c>
      <c r="B883" s="91">
        <v>2028</v>
      </c>
      <c r="C883" s="167">
        <v>0.10757070408602974</v>
      </c>
      <c r="D883" s="91" t="s">
        <v>5861</v>
      </c>
      <c r="E883" s="91" t="str" cm="1">
        <f t="array" ref="E8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3" s="153">
        <f>INDEX(BullDataExtract[#Data],
MATCH(Table25[[#This Row],[Metric]],BullDataExtract[Metric],0),
MATCH(TEXT(Table25[[#This Row],[Year]],"0"),BullDataExtract[#Headers],0))</f>
        <v>0.10757070408602974</v>
      </c>
    </row>
    <row r="884" spans="1:6">
      <c r="A884" s="173" t="s">
        <v>6030</v>
      </c>
      <c r="B884" s="91">
        <v>2028</v>
      </c>
      <c r="C884" s="167">
        <v>7.4092483707799001E-2</v>
      </c>
      <c r="D884" s="91" t="s">
        <v>5861</v>
      </c>
      <c r="E884" s="91" t="str" cm="1">
        <f t="array" ref="E8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4" s="153">
        <f>INDEX(BullDataExtract[#Data],
MATCH(Table25[[#This Row],[Metric]],BullDataExtract[Metric],0),
MATCH(TEXT(Table25[[#This Row],[Year]],"0"),BullDataExtract[#Headers],0))</f>
        <v>7.4092483707799001E-2</v>
      </c>
    </row>
    <row r="885" spans="1:6">
      <c r="A885" s="173" t="s">
        <v>6075</v>
      </c>
      <c r="B885" s="91">
        <v>2028</v>
      </c>
      <c r="C885" s="167">
        <v>3.3478220378230741E-2</v>
      </c>
      <c r="D885" s="91" t="s">
        <v>5861</v>
      </c>
      <c r="E885" s="91" t="str" cm="1">
        <f t="array" ref="E8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5" s="153">
        <f>INDEX(BullDataExtract[#Data],
MATCH(Table25[[#This Row],[Metric]],BullDataExtract[Metric],0),
MATCH(TEXT(Table25[[#This Row],[Year]],"0"),BullDataExtract[#Headers],0))</f>
        <v>3.3478220378230741E-2</v>
      </c>
    </row>
    <row r="886" spans="1:6">
      <c r="A886" s="173" t="s">
        <v>6068</v>
      </c>
      <c r="B886" s="91">
        <v>2028</v>
      </c>
      <c r="C886" s="167">
        <v>0.17452480559139838</v>
      </c>
      <c r="D886" s="91" t="s">
        <v>5861</v>
      </c>
      <c r="E886" s="91" t="str" cm="1">
        <f t="array" ref="E8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6" s="153">
        <f>INDEX(BullDataExtract[#Data],
MATCH(Table25[[#This Row],[Metric]],BullDataExtract[Metric],0),
MATCH(TEXT(Table25[[#This Row],[Year]],"0"),BullDataExtract[#Headers],0))</f>
        <v>0.17452480559139838</v>
      </c>
    </row>
    <row r="887" spans="1:6">
      <c r="A887" s="173" t="s">
        <v>6069</v>
      </c>
      <c r="B887" s="91">
        <v>2028</v>
      </c>
      <c r="C887" s="167">
        <v>6.4858930620096303E-2</v>
      </c>
      <c r="D887" s="91" t="s">
        <v>5861</v>
      </c>
      <c r="E887" s="91" t="str" cm="1">
        <f t="array" ref="E8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87" s="153">
        <f>INDEX(BullDataExtract[#Data],
MATCH(Table25[[#This Row],[Metric]],BullDataExtract[Metric],0),
MATCH(TEXT(Table25[[#This Row],[Year]],"0"),BullDataExtract[#Headers],0))</f>
        <v>6.4858930620096303E-2</v>
      </c>
    </row>
    <row r="888" spans="1:6">
      <c r="A888" s="173" t="s">
        <v>6044</v>
      </c>
      <c r="B888" s="91">
        <v>2028</v>
      </c>
      <c r="C888" s="167">
        <v>60.441449198754668</v>
      </c>
      <c r="D888" s="91" t="s">
        <v>5861</v>
      </c>
      <c r="E888" s="91" t="str" cm="1">
        <f t="array" ref="E8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88" s="153">
        <f>INDEX(BullDataExtract[#Data],
MATCH(Table25[[#This Row],[Metric]],BullDataExtract[Metric],0),
MATCH(TEXT(Table25[[#This Row],[Year]],"0"),BullDataExtract[#Headers],0))</f>
        <v>60.441449198754668</v>
      </c>
    </row>
    <row r="889" spans="1:6">
      <c r="A889" s="173" t="s">
        <v>6071</v>
      </c>
      <c r="B889" s="91">
        <v>2028</v>
      </c>
      <c r="C889" s="167">
        <v>2.2979400876777314</v>
      </c>
      <c r="D889" s="91" t="s">
        <v>5861</v>
      </c>
      <c r="E889" s="91" t="str" cm="1">
        <f t="array" ref="E8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89" s="153">
        <f>INDEX(BullDataExtract[#Data],
MATCH(Table25[[#This Row],[Metric]],BullDataExtract[Metric],0),
MATCH(TEXT(Table25[[#This Row],[Year]],"0"),BullDataExtract[#Headers],0))</f>
        <v>2.2979400876777314</v>
      </c>
    </row>
    <row r="890" spans="1:6">
      <c r="A890" s="173" t="s">
        <v>6072</v>
      </c>
      <c r="B890" s="91">
        <v>2028</v>
      </c>
      <c r="C890" s="167">
        <v>7.9084674358287534</v>
      </c>
      <c r="D890" s="91" t="s">
        <v>5861</v>
      </c>
      <c r="E890" s="91" t="str" cm="1">
        <f t="array" ref="E8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90" s="153">
        <f>INDEX(BullDataExtract[#Data],
MATCH(Table25[[#This Row],[Metric]],BullDataExtract[Metric],0),
MATCH(TEXT(Table25[[#This Row],[Year]],"0"),BullDataExtract[#Headers],0))</f>
        <v>7.9084674358287534</v>
      </c>
    </row>
    <row r="891" spans="1:6">
      <c r="A891" s="173" t="s">
        <v>6073</v>
      </c>
      <c r="B891" s="91">
        <v>2028</v>
      </c>
      <c r="C891" s="167">
        <v>-0.35051241000325706</v>
      </c>
      <c r="D891" s="91" t="s">
        <v>5861</v>
      </c>
      <c r="E891" s="91" t="str" cm="1">
        <f t="array" ref="E8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91" s="153">
        <f>INDEX(BullDataExtract[#Data],
MATCH(Table25[[#This Row],[Metric]],BullDataExtract[Metric],0),
MATCH(TEXT(Table25[[#This Row],[Year]],"0"),BullDataExtract[#Headers],0))</f>
        <v>-0.35051241000325706</v>
      </c>
    </row>
    <row r="892" spans="1:6">
      <c r="A892" s="173" t="s">
        <v>6074</v>
      </c>
      <c r="B892" s="91">
        <v>2028</v>
      </c>
      <c r="C892" s="167">
        <v>248.26353727973773</v>
      </c>
      <c r="D892" s="91" t="s">
        <v>5861</v>
      </c>
      <c r="E892" s="91" t="str" cm="1">
        <f t="array" ref="E8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92" s="153">
        <f>INDEX(BullDataExtract[#Data],
MATCH(Table25[[#This Row],[Metric]],BullDataExtract[Metric],0),
MATCH(TEXT(Table25[[#This Row],[Year]],"0"),BullDataExtract[#Headers],0))</f>
        <v>248.26353727973773</v>
      </c>
    </row>
    <row r="893" spans="1:6">
      <c r="A893" s="173" t="s">
        <v>6081</v>
      </c>
      <c r="B893" s="91">
        <v>2028</v>
      </c>
      <c r="C893" s="167">
        <v>108.61123587208868</v>
      </c>
      <c r="D893" s="91" t="s">
        <v>5861</v>
      </c>
      <c r="E893" s="91" t="str" cm="1">
        <f t="array" ref="E8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93" s="153">
        <f>INDEX(BullDataExtract[#Data],
MATCH(Table25[[#This Row],[Metric]],BullDataExtract[Metric],0),
MATCH(TEXT(Table25[[#This Row],[Year]],"0"),BullDataExtract[#Headers],0))</f>
        <v>108.61123587208868</v>
      </c>
    </row>
    <row r="894" spans="1:6">
      <c r="A894" s="173" t="s">
        <v>2768</v>
      </c>
      <c r="B894" s="91">
        <v>2028</v>
      </c>
      <c r="C894" s="167">
        <v>9.4267311868419004</v>
      </c>
      <c r="D894" s="91" t="s">
        <v>5861</v>
      </c>
      <c r="E894" s="91" t="str" cm="1">
        <f t="array" ref="E8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894" s="153">
        <f>INDEX(BullDataExtract[#Data],
MATCH(Table25[[#This Row],[Metric]],BullDataExtract[Metric],0),
MATCH(TEXT(Table25[[#This Row],[Year]],"0"),BullDataExtract[#Headers],0))</f>
        <v>9.4267311868419004</v>
      </c>
    </row>
    <row r="895" spans="1:6">
      <c r="A895" s="173" t="s">
        <v>6078</v>
      </c>
      <c r="B895" s="91">
        <v>2028</v>
      </c>
      <c r="C895" s="167">
        <v>11.521622259017139</v>
      </c>
      <c r="D895" s="91" t="s">
        <v>5861</v>
      </c>
      <c r="E895" s="91" t="str" cm="1">
        <f t="array" ref="E8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895" s="153">
        <f>INDEX(BullDataExtract[#Data],
MATCH(Table25[[#This Row],[Metric]],BullDataExtract[Metric],0),
MATCH(TEXT(Table25[[#This Row],[Year]],"0"),BullDataExtract[#Headers],0))</f>
        <v>11.521622259017139</v>
      </c>
    </row>
    <row r="896" spans="1:6">
      <c r="A896" s="173" t="s">
        <v>6016</v>
      </c>
      <c r="B896" s="91">
        <v>2028</v>
      </c>
      <c r="C896" s="167">
        <v>0.43175504610799986</v>
      </c>
      <c r="D896" s="91" t="s">
        <v>5861</v>
      </c>
      <c r="E896" s="91" t="str" cm="1">
        <f t="array" ref="E8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896" s="153">
        <f>INDEX(BullDataExtract[#Data],
MATCH(Table25[[#This Row],[Metric]],BullDataExtract[Metric],0),
MATCH(TEXT(Table25[[#This Row],[Year]],"0"),BullDataExtract[#Headers],0))</f>
        <v>0.43175504610799986</v>
      </c>
    </row>
    <row r="897" spans="1:6">
      <c r="A897" s="174" t="s">
        <v>6084</v>
      </c>
      <c r="B897" s="91">
        <v>2028</v>
      </c>
      <c r="C897" s="167">
        <v>46.893449151800496</v>
      </c>
      <c r="D897" s="91" t="s">
        <v>5861</v>
      </c>
      <c r="E897" s="91" t="str" cm="1">
        <f t="array" ref="E8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97" s="153">
        <f>INDEX(BullDataExtract[#Data],
MATCH(Table25[[#This Row],[Metric]],BullDataExtract[Metric],0),
MATCH(TEXT(Table25[[#This Row],[Year]],"0"),BullDataExtract[#Headers],0))</f>
        <v>46.893449151800496</v>
      </c>
    </row>
    <row r="898" spans="1:6">
      <c r="A898" s="175" t="s">
        <v>110</v>
      </c>
      <c r="B898" s="91">
        <v>2028</v>
      </c>
      <c r="C898" s="167">
        <v>5.9126605061640412</v>
      </c>
      <c r="D898" s="91" t="s">
        <v>5861</v>
      </c>
      <c r="E898" s="91" t="str" cm="1">
        <f t="array" ref="E8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898" s="153">
        <f>INDEX(BullDataExtract[#Data],
MATCH(Table25[[#This Row],[Metric]],BullDataExtract[Metric],0),
MATCH(TEXT(Table25[[#This Row],[Year]],"0"),BullDataExtract[#Headers],0))</f>
        <v>5.9126605061640412</v>
      </c>
    </row>
    <row r="899" spans="1:6">
      <c r="A899" s="175" t="s">
        <v>6017</v>
      </c>
      <c r="B899" s="91">
        <v>2028</v>
      </c>
      <c r="C899" s="167">
        <v>0.21199999999999999</v>
      </c>
      <c r="D899" s="91" t="s">
        <v>5861</v>
      </c>
      <c r="E899" s="91" t="str" cm="1">
        <f t="array" ref="E8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899" s="153">
        <f>INDEX(BullDataExtract[#Data],
MATCH(Table25[[#This Row],[Metric]],BullDataExtract[Metric],0),
MATCH(TEXT(Table25[[#This Row],[Year]],"0"),BullDataExtract[#Headers],0))</f>
        <v>0.21199999999999999</v>
      </c>
    </row>
    <row r="900" spans="1:6">
      <c r="A900" s="175" t="s">
        <v>6018</v>
      </c>
      <c r="B900" s="91">
        <v>2028</v>
      </c>
      <c r="C900" s="167">
        <v>4.6591764788572645</v>
      </c>
      <c r="D900" s="91" t="s">
        <v>5861</v>
      </c>
      <c r="E900" s="91" t="str" cm="1">
        <f t="array" ref="E9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0" s="153">
        <f>INDEX(BullDataExtract[#Data],
MATCH(Table25[[#This Row],[Metric]],BullDataExtract[Metric],0),
MATCH(TEXT(Table25[[#This Row],[Year]],"0"),BullDataExtract[#Headers],0))</f>
        <v>4.6591764788572645</v>
      </c>
    </row>
    <row r="901" spans="1:6">
      <c r="A901" s="175" t="s">
        <v>5909</v>
      </c>
      <c r="B901" s="91">
        <v>2028</v>
      </c>
      <c r="C901" s="167">
        <v>2.7873052184444056</v>
      </c>
      <c r="D901" s="91" t="s">
        <v>5861</v>
      </c>
      <c r="E901" s="91" t="str" cm="1">
        <f t="array" ref="E9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1" s="153">
        <f>INDEX(BullDataExtract[#Data],
MATCH(Table25[[#This Row],[Metric]],BullDataExtract[Metric],0),
MATCH(TEXT(Table25[[#This Row],[Year]],"0"),BullDataExtract[#Headers],0))</f>
        <v>2.7873052184444056</v>
      </c>
    </row>
    <row r="902" spans="1:6">
      <c r="A902" s="175" t="s">
        <v>5899</v>
      </c>
      <c r="B902" s="91">
        <v>2028</v>
      </c>
      <c r="C902" s="167">
        <v>-4.5919574180646956</v>
      </c>
      <c r="D902" s="91" t="s">
        <v>5861</v>
      </c>
      <c r="E902" s="91" t="str" cm="1">
        <f t="array" ref="E9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2" s="153">
        <f>INDEX(BullDataExtract[#Data],
MATCH(Table25[[#This Row],[Metric]],BullDataExtract[Metric],0),
MATCH(TEXT(Table25[[#This Row],[Year]],"0"),BullDataExtract[#Headers],0))</f>
        <v>-4.5919574180646956</v>
      </c>
    </row>
    <row r="903" spans="1:6">
      <c r="A903" s="175" t="s">
        <v>2667</v>
      </c>
      <c r="B903" s="91">
        <v>2028</v>
      </c>
      <c r="C903" s="167">
        <v>1.5284037913139981E-3</v>
      </c>
      <c r="D903" s="91" t="s">
        <v>5861</v>
      </c>
      <c r="E903" s="91" t="str" cm="1">
        <f t="array" ref="E9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3" s="153">
        <f>INDEX(BullDataExtract[#Data],
MATCH(Table25[[#This Row],[Metric]],BullDataExtract[Metric],0),
MATCH(TEXT(Table25[[#This Row],[Year]],"0"),BullDataExtract[#Headers],0))</f>
        <v>1.5284037913139981E-3</v>
      </c>
    </row>
    <row r="904" spans="1:6">
      <c r="A904" s="175" t="s">
        <v>6019</v>
      </c>
      <c r="B904" s="91">
        <v>2028</v>
      </c>
      <c r="C904" s="167">
        <v>2.8529958754456604</v>
      </c>
      <c r="D904" s="91" t="s">
        <v>5861</v>
      </c>
      <c r="E904" s="91" t="str" cm="1">
        <f t="array" ref="E9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4" s="153">
        <f>INDEX(BullDataExtract[#Data],
MATCH(Table25[[#This Row],[Metric]],BullDataExtract[Metric],0),
MATCH(TEXT(Table25[[#This Row],[Year]],"0"),BullDataExtract[#Headers],0))</f>
        <v>2.8529958754456604</v>
      </c>
    </row>
    <row r="905" spans="1:6">
      <c r="A905" s="176" t="s">
        <v>6057</v>
      </c>
      <c r="B905" s="91">
        <v>2028</v>
      </c>
      <c r="C905" s="167">
        <v>2.302375267457041</v>
      </c>
      <c r="D905" s="91" t="s">
        <v>5861</v>
      </c>
      <c r="E905" s="91" t="str" cm="1">
        <f t="array" ref="E9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5" s="153">
        <f>INDEX(BullDataExtract[#Data],
MATCH(Table25[[#This Row],[Metric]],BullDataExtract[Metric],0),
MATCH(TEXT(Table25[[#This Row],[Year]],"0"),BullDataExtract[#Headers],0))</f>
        <v>2.302375267457041</v>
      </c>
    </row>
    <row r="906" spans="1:6">
      <c r="A906" s="173" t="s">
        <v>2772</v>
      </c>
      <c r="B906" s="91">
        <v>2028</v>
      </c>
      <c r="C906" s="167">
        <v>4.0700387582226449</v>
      </c>
      <c r="D906" s="91" t="s">
        <v>5861</v>
      </c>
      <c r="E906" s="91" t="str" cm="1">
        <f t="array" ref="E9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6" s="153">
        <f>INDEX(BullDataExtract[#Data],
MATCH(Table25[[#This Row],[Metric]],BullDataExtract[Metric],0),
MATCH(TEXT(Table25[[#This Row],[Year]],"0"),BullDataExtract[#Headers],0))</f>
        <v>4.0700387582226449</v>
      </c>
    </row>
    <row r="907" spans="1:6">
      <c r="A907" s="173" t="s">
        <v>5909</v>
      </c>
      <c r="B907" s="91">
        <v>2028</v>
      </c>
      <c r="C907" s="167">
        <v>2.7873052184444056</v>
      </c>
      <c r="D907" s="91" t="s">
        <v>5861</v>
      </c>
      <c r="E907" s="91" t="str" cm="1">
        <f t="array" ref="E9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7" s="153">
        <f>INDEX(BullDataExtract[#Data],
MATCH(Table25[[#This Row],[Metric]],BullDataExtract[Metric],0),
MATCH(TEXT(Table25[[#This Row],[Year]],"0"),BullDataExtract[#Headers],0))</f>
        <v>2.7873052184444056</v>
      </c>
    </row>
    <row r="908" spans="1:6">
      <c r="A908" s="173" t="s">
        <v>5968</v>
      </c>
      <c r="B908" s="91">
        <v>2028</v>
      </c>
      <c r="C908" s="167">
        <v>0.18804560637064358</v>
      </c>
      <c r="D908" s="91" t="s">
        <v>5861</v>
      </c>
      <c r="E908" s="91" t="str" cm="1">
        <f t="array" ref="E9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8" s="153">
        <f>INDEX(BullDataExtract[#Data],
MATCH(Table25[[#This Row],[Metric]],BullDataExtract[Metric],0),
MATCH(TEXT(Table25[[#This Row],[Year]],"0"),BullDataExtract[#Headers],0))</f>
        <v>0.18804560637064358</v>
      </c>
    </row>
    <row r="909" spans="1:6">
      <c r="A909" s="173" t="s">
        <v>5969</v>
      </c>
      <c r="B909" s="91">
        <v>2028</v>
      </c>
      <c r="C909" s="167">
        <v>0.15997086806191357</v>
      </c>
      <c r="D909" s="91" t="s">
        <v>5861</v>
      </c>
      <c r="E909" s="91" t="str" cm="1">
        <f t="array" ref="E9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09" s="153">
        <f>INDEX(BullDataExtract[#Data],
MATCH(Table25[[#This Row],[Metric]],BullDataExtract[Metric],0),
MATCH(TEXT(Table25[[#This Row],[Year]],"0"),BullDataExtract[#Headers],0))</f>
        <v>0.15997086806191357</v>
      </c>
    </row>
    <row r="910" spans="1:6">
      <c r="A910" s="173" t="s">
        <v>5970</v>
      </c>
      <c r="B910" s="91">
        <v>2028</v>
      </c>
      <c r="C910" s="167">
        <v>1.5284037913139981E-3</v>
      </c>
      <c r="D910" s="91" t="s">
        <v>5861</v>
      </c>
      <c r="E910" s="91" t="str" cm="1">
        <f t="array" ref="E9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0" s="153">
        <f>INDEX(BullDataExtract[#Data],
MATCH(Table25[[#This Row],[Metric]],BullDataExtract[Metric],0),
MATCH(TEXT(Table25[[#This Row],[Year]],"0"),BullDataExtract[#Headers],0))</f>
        <v>1.5284037913139981E-3</v>
      </c>
    </row>
    <row r="911" spans="1:6">
      <c r="A911" s="173" t="s">
        <v>5971</v>
      </c>
      <c r="B911" s="91">
        <v>2028</v>
      </c>
      <c r="C911" s="167">
        <v>-4.5919574180646956</v>
      </c>
      <c r="D911" s="91" t="s">
        <v>5861</v>
      </c>
      <c r="E911" s="91" t="str" cm="1">
        <f t="array" ref="E9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1" s="153">
        <f>INDEX(BullDataExtract[#Data],
MATCH(Table25[[#This Row],[Metric]],BullDataExtract[Metric],0),
MATCH(TEXT(Table25[[#This Row],[Year]],"0"),BullDataExtract[#Headers],0))</f>
        <v>-4.5919574180646956</v>
      </c>
    </row>
    <row r="912" spans="1:6">
      <c r="A912" s="173" t="s">
        <v>5972</v>
      </c>
      <c r="B912" s="91">
        <v>2028</v>
      </c>
      <c r="C912" s="167">
        <v>2.5997049814194172E-2</v>
      </c>
      <c r="D912" s="91" t="s">
        <v>5861</v>
      </c>
      <c r="E912" s="91" t="str" cm="1">
        <f t="array" ref="E9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2" s="153">
        <f>INDEX(BullDataExtract[#Data],
MATCH(Table25[[#This Row],[Metric]],BullDataExtract[Metric],0),
MATCH(TEXT(Table25[[#This Row],[Year]],"0"),BullDataExtract[#Headers],0))</f>
        <v>2.5997049814194172E-2</v>
      </c>
    </row>
    <row r="913" spans="1:6">
      <c r="A913" s="173" t="s">
        <v>5973</v>
      </c>
      <c r="B913" s="91">
        <v>2028</v>
      </c>
      <c r="C913" s="167">
        <v>3.9000000000000035E-2</v>
      </c>
      <c r="D913" s="91" t="s">
        <v>5861</v>
      </c>
      <c r="E913" s="91" t="str" cm="1">
        <f t="array" ref="E9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3" s="153">
        <f>INDEX(BullDataExtract[#Data],
MATCH(Table25[[#This Row],[Metric]],BullDataExtract[Metric],0),
MATCH(TEXT(Table25[[#This Row],[Year]],"0"),BullDataExtract[#Headers],0))</f>
        <v>3.9000000000000035E-2</v>
      </c>
    </row>
    <row r="914" spans="1:6">
      <c r="A914" s="173" t="s">
        <v>5974</v>
      </c>
      <c r="B914" s="91">
        <v>2028</v>
      </c>
      <c r="C914" s="167">
        <v>-1.4265990939512829</v>
      </c>
      <c r="D914" s="91" t="s">
        <v>5861</v>
      </c>
      <c r="E914" s="91" t="str" cm="1">
        <f t="array" ref="E9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4" s="153">
        <f>INDEX(BullDataExtract[#Data],
MATCH(Table25[[#This Row],[Metric]],BullDataExtract[Metric],0),
MATCH(TEXT(Table25[[#This Row],[Year]],"0"),BullDataExtract[#Headers],0))</f>
        <v>-1.4265990939512829</v>
      </c>
    </row>
    <row r="915" spans="1:6">
      <c r="A915" s="173" t="s">
        <v>5975</v>
      </c>
      <c r="B915" s="91">
        <v>2028</v>
      </c>
      <c r="C915" s="167">
        <v>8.0031495564899732E-4</v>
      </c>
      <c r="D915" s="91" t="s">
        <v>5861</v>
      </c>
      <c r="E915" s="91" t="str" cm="1">
        <f t="array" ref="E9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5" s="153">
        <f>INDEX(BullDataExtract[#Data],
MATCH(Table25[[#This Row],[Metric]],BullDataExtract[Metric],0),
MATCH(TEXT(Table25[[#This Row],[Year]],"0"),BullDataExtract[#Headers],0))</f>
        <v>8.0031495564899732E-4</v>
      </c>
    </row>
    <row r="916" spans="1:6">
      <c r="A916" s="173" t="s">
        <v>5976</v>
      </c>
      <c r="B916" s="91">
        <v>2028</v>
      </c>
      <c r="C916" s="167">
        <v>-0.15757676751071475</v>
      </c>
      <c r="D916" s="91" t="s">
        <v>5861</v>
      </c>
      <c r="E916" s="91" t="str" cm="1">
        <f t="array" ref="E9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6" s="153">
        <f>INDEX(BullDataExtract[#Data],
MATCH(Table25[[#This Row],[Metric]],BullDataExtract[Metric],0),
MATCH(TEXT(Table25[[#This Row],[Year]],"0"),BullDataExtract[#Headers],0))</f>
        <v>-0.15757676751071475</v>
      </c>
    </row>
    <row r="917" spans="1:6">
      <c r="A917" s="173" t="s">
        <v>5977</v>
      </c>
      <c r="B917" s="91">
        <v>2028</v>
      </c>
      <c r="C917" s="167">
        <v>1.0965529401340706</v>
      </c>
      <c r="D917" s="91" t="s">
        <v>5861</v>
      </c>
      <c r="E917" s="91" t="str" cm="1">
        <f t="array" ref="E9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7" s="153">
        <f>INDEX(BullDataExtract[#Data],
MATCH(Table25[[#This Row],[Metric]],BullDataExtract[Metric],0),
MATCH(TEXT(Table25[[#This Row],[Year]],"0"),BullDataExtract[#Headers],0))</f>
        <v>1.0965529401340706</v>
      </c>
    </row>
    <row r="918" spans="1:6">
      <c r="A918" s="173" t="s">
        <v>5978</v>
      </c>
      <c r="B918" s="91">
        <v>2028</v>
      </c>
      <c r="C918" s="167">
        <v>5.3474470129117453</v>
      </c>
      <c r="D918" s="91" t="s">
        <v>5861</v>
      </c>
      <c r="E918" s="91" t="str" cm="1">
        <f t="array" ref="E9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8" s="153">
        <f>INDEX(BullDataExtract[#Data],
MATCH(Table25[[#This Row],[Metric]],BullDataExtract[Metric],0),
MATCH(TEXT(Table25[[#This Row],[Year]],"0"),BullDataExtract[#Headers],0))</f>
        <v>5.3474470129117453</v>
      </c>
    </row>
    <row r="919" spans="1:6">
      <c r="A919" s="174" t="s">
        <v>5979</v>
      </c>
      <c r="B919" s="91">
        <v>2028</v>
      </c>
      <c r="C919" s="167">
        <v>6.4439999530458163</v>
      </c>
      <c r="D919" s="91" t="s">
        <v>5861</v>
      </c>
      <c r="E919" s="91" t="str" cm="1">
        <f t="array" ref="E9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19" s="153">
        <f>INDEX(BullDataExtract[#Data],
MATCH(Table25[[#This Row],[Metric]],BullDataExtract[Metric],0),
MATCH(TEXT(Table25[[#This Row],[Year]],"0"),BullDataExtract[#Headers],0))</f>
        <v>6.4439999530458163</v>
      </c>
    </row>
    <row r="920" spans="1:6">
      <c r="A920" s="175" t="s">
        <v>5919</v>
      </c>
      <c r="B920" s="91">
        <v>2028</v>
      </c>
      <c r="C920" s="167">
        <v>19.952999999999996</v>
      </c>
      <c r="D920" s="91" t="s">
        <v>5861</v>
      </c>
      <c r="E920" s="91" t="str" cm="1">
        <f t="array" ref="E9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0" s="153">
        <f>INDEX(BullDataExtract[#Data],
MATCH(Table25[[#This Row],[Metric]],BullDataExtract[Metric],0),
MATCH(TEXT(Table25[[#This Row],[Year]],"0"),BullDataExtract[#Headers],0))</f>
        <v>19.952999999999996</v>
      </c>
    </row>
    <row r="921" spans="1:6">
      <c r="A921" s="175" t="s">
        <v>5923</v>
      </c>
      <c r="B921" s="91">
        <v>2028</v>
      </c>
      <c r="C921" s="167">
        <v>0.82200000000000006</v>
      </c>
      <c r="D921" s="91" t="s">
        <v>5861</v>
      </c>
      <c r="E921" s="91" t="str" cm="1">
        <f t="array" ref="E9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1" s="153">
        <f>INDEX(BullDataExtract[#Data],
MATCH(Table25[[#This Row],[Metric]],BullDataExtract[Metric],0),
MATCH(TEXT(Table25[[#This Row],[Year]],"0"),BullDataExtract[#Headers],0))</f>
        <v>0.82200000000000006</v>
      </c>
    </row>
    <row r="922" spans="1:6">
      <c r="A922" s="175" t="s">
        <v>5924</v>
      </c>
      <c r="B922" s="91">
        <v>2028</v>
      </c>
      <c r="C922" s="167">
        <v>0.78300000000000003</v>
      </c>
      <c r="D922" s="91" t="s">
        <v>5861</v>
      </c>
      <c r="E922" s="91" t="str" cm="1">
        <f t="array" ref="E9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2" s="153">
        <f>INDEX(BullDataExtract[#Data],
MATCH(Table25[[#This Row],[Metric]],BullDataExtract[Metric],0),
MATCH(TEXT(Table25[[#This Row],[Year]],"0"),BullDataExtract[#Headers],0))</f>
        <v>0.78300000000000003</v>
      </c>
    </row>
    <row r="923" spans="1:6">
      <c r="A923" s="175" t="s">
        <v>5940</v>
      </c>
      <c r="B923" s="91">
        <v>2028</v>
      </c>
      <c r="C923" s="167">
        <v>0.78300000000000003</v>
      </c>
      <c r="D923" s="91" t="s">
        <v>5861</v>
      </c>
      <c r="E923" s="91" t="str" cm="1">
        <f t="array" ref="E9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3" s="153">
        <f>INDEX(BullDataExtract[#Data],
MATCH(Table25[[#This Row],[Metric]],BullDataExtract[Metric],0),
MATCH(TEXT(Table25[[#This Row],[Year]],"0"),BullDataExtract[#Headers],0))</f>
        <v>0.78300000000000003</v>
      </c>
    </row>
    <row r="924" spans="1:6">
      <c r="A924" s="175" t="s">
        <v>26</v>
      </c>
      <c r="B924" s="91">
        <v>2028</v>
      </c>
      <c r="C924" s="167">
        <v>19.208999999999993</v>
      </c>
      <c r="D924" s="91" t="s">
        <v>5861</v>
      </c>
      <c r="E924" s="91" t="str" cm="1">
        <f t="array" ref="E9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4" s="153">
        <f>INDEX(BullDataExtract[#Data],
MATCH(Table25[[#This Row],[Metric]],BullDataExtract[Metric],0),
MATCH(TEXT(Table25[[#This Row],[Year]],"0"),BullDataExtract[#Headers],0))</f>
        <v>19.208999999999993</v>
      </c>
    </row>
    <row r="925" spans="1:6">
      <c r="A925" s="175" t="s">
        <v>5922</v>
      </c>
      <c r="B925" s="91">
        <v>2028</v>
      </c>
      <c r="C925" s="167">
        <v>19.991999999999994</v>
      </c>
      <c r="D925" s="91" t="s">
        <v>5861</v>
      </c>
      <c r="E925" s="91" t="str" cm="1">
        <f t="array" ref="E9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5" s="153">
        <f>INDEX(BullDataExtract[#Data],
MATCH(Table25[[#This Row],[Metric]],BullDataExtract[Metric],0),
MATCH(TEXT(Table25[[#This Row],[Year]],"0"),BullDataExtract[#Headers],0))</f>
        <v>19.991999999999994</v>
      </c>
    </row>
    <row r="926" spans="1:6">
      <c r="A926" s="175" t="s">
        <v>5920</v>
      </c>
      <c r="B926" s="91">
        <v>2028</v>
      </c>
      <c r="C926" s="167">
        <v>19.972499999999997</v>
      </c>
      <c r="D926" s="91" t="s">
        <v>5861</v>
      </c>
      <c r="E926" s="91" t="str" cm="1">
        <f t="array" ref="E9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6" s="153">
        <f>INDEX(BullDataExtract[#Data],
MATCH(Table25[[#This Row],[Metric]],BullDataExtract[Metric],0),
MATCH(TEXT(Table25[[#This Row],[Year]],"0"),BullDataExtract[#Headers],0))</f>
        <v>19.972499999999997</v>
      </c>
    </row>
    <row r="927" spans="1:6">
      <c r="A927" s="175" t="s">
        <v>5921</v>
      </c>
      <c r="B927" s="91">
        <v>2028</v>
      </c>
      <c r="C927" s="167">
        <v>3.7433305861207598E-2</v>
      </c>
      <c r="D927" s="91" t="s">
        <v>5861</v>
      </c>
      <c r="E927" s="91" t="str" cm="1">
        <f t="array" ref="E9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27" s="153">
        <f>INDEX(BullDataExtract[#Data],
MATCH(Table25[[#This Row],[Metric]],BullDataExtract[Metric],0),
MATCH(TEXT(Table25[[#This Row],[Year]],"0"),BullDataExtract[#Headers],0))</f>
        <v>3.7433305861207598E-2</v>
      </c>
    </row>
    <row r="928" spans="1:6">
      <c r="A928" s="176" t="s">
        <v>2761</v>
      </c>
      <c r="B928" s="91">
        <v>2028</v>
      </c>
      <c r="C928" s="167">
        <v>0.74763670131296867</v>
      </c>
      <c r="D928" s="91" t="s">
        <v>5861</v>
      </c>
      <c r="E928" s="91" t="str" cm="1">
        <f t="array" ref="E9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8" s="153">
        <f>INDEX(BullDataExtract[#Data],
MATCH(Table25[[#This Row],[Metric]],BullDataExtract[Metric],0),
MATCH(TEXT(Table25[[#This Row],[Year]],"0"),BullDataExtract[#Headers],0))</f>
        <v>0.74763670131296867</v>
      </c>
    </row>
    <row r="929" spans="1:6">
      <c r="A929" s="173" t="s">
        <v>6064</v>
      </c>
      <c r="B929" s="91">
        <v>2029</v>
      </c>
      <c r="C929" s="167">
        <v>107.33321150968987</v>
      </c>
      <c r="D929" s="91" t="s">
        <v>5861</v>
      </c>
      <c r="E929" s="91" t="str" cm="1">
        <f t="array" ref="E9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29" s="153">
        <f>INDEX(BullDataExtract[#Data],
MATCH(Table25[[#This Row],[Metric]],BullDataExtract[Metric],0),
MATCH(TEXT(Table25[[#This Row],[Year]],"0"),BullDataExtract[#Headers],0))</f>
        <v>107.33321150968987</v>
      </c>
    </row>
    <row r="930" spans="1:6">
      <c r="A930" s="173" t="s">
        <v>109</v>
      </c>
      <c r="B930" s="91">
        <v>2029</v>
      </c>
      <c r="C930" s="167">
        <v>8.7116677687772217</v>
      </c>
      <c r="D930" s="91" t="s">
        <v>5861</v>
      </c>
      <c r="E930" s="91" t="str" cm="1">
        <f t="array" ref="E9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30" s="153">
        <f>INDEX(BullDataExtract[#Data],
MATCH(Table25[[#This Row],[Metric]],BullDataExtract[Metric],0),
MATCH(TEXT(Table25[[#This Row],[Year]],"0"),BullDataExtract[#Headers],0))</f>
        <v>8.7116677687772217</v>
      </c>
    </row>
    <row r="931" spans="1:6">
      <c r="A931" s="173" t="s">
        <v>110</v>
      </c>
      <c r="B931" s="91">
        <v>2029</v>
      </c>
      <c r="C931" s="167">
        <v>6.0279466472125671</v>
      </c>
      <c r="D931" s="91" t="s">
        <v>5861</v>
      </c>
      <c r="E931" s="91" t="str" cm="1">
        <f t="array" ref="E9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31" s="153">
        <f>INDEX(BullDataExtract[#Data],
MATCH(Table25[[#This Row],[Metric]],BullDataExtract[Metric],0),
MATCH(TEXT(Table25[[#This Row],[Year]],"0"),BullDataExtract[#Headers],0))</f>
        <v>6.0279466472125671</v>
      </c>
    </row>
    <row r="932" spans="1:6">
      <c r="A932" s="173" t="s">
        <v>2772</v>
      </c>
      <c r="B932" s="91">
        <v>2029</v>
      </c>
      <c r="C932" s="167">
        <v>4.1597338370131567</v>
      </c>
      <c r="D932" s="91" t="s">
        <v>5861</v>
      </c>
      <c r="E932" s="91" t="str" cm="1">
        <f t="array" ref="E9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32" s="153">
        <f>INDEX(BullDataExtract[#Data],
MATCH(Table25[[#This Row],[Metric]],BullDataExtract[Metric],0),
MATCH(TEXT(Table25[[#This Row],[Year]],"0"),BullDataExtract[#Headers],0))</f>
        <v>4.1597338370131567</v>
      </c>
    </row>
    <row r="933" spans="1:6">
      <c r="A933" s="173" t="s">
        <v>2768</v>
      </c>
      <c r="B933" s="91">
        <v>2029</v>
      </c>
      <c r="C933" s="167">
        <v>9.8529653698932016</v>
      </c>
      <c r="D933" s="91" t="s">
        <v>5861</v>
      </c>
      <c r="E933" s="91" t="str" cm="1">
        <f t="array" ref="E9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933" s="153">
        <f>INDEX(BullDataExtract[#Data],
MATCH(Table25[[#This Row],[Metric]],BullDataExtract[Metric],0),
MATCH(TEXT(Table25[[#This Row],[Year]],"0"),BullDataExtract[#Headers],0))</f>
        <v>9.8529653698932016</v>
      </c>
    </row>
    <row r="934" spans="1:6">
      <c r="A934" s="173" t="s">
        <v>6065</v>
      </c>
      <c r="B934" s="91">
        <v>2029</v>
      </c>
      <c r="C934" s="167">
        <v>2.9407122401982755</v>
      </c>
      <c r="D934" s="91" t="s">
        <v>5861</v>
      </c>
      <c r="E934" s="91" t="str" cm="1">
        <f t="array" ref="E9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34" s="153">
        <f>INDEX(BullDataExtract[#Data],
MATCH(Table25[[#This Row],[Metric]],BullDataExtract[Metric],0),
MATCH(TEXT(Table25[[#This Row],[Year]],"0"),BullDataExtract[#Headers],0))</f>
        <v>2.9407122401982755</v>
      </c>
    </row>
    <row r="935" spans="1:6">
      <c r="A935" s="173" t="s">
        <v>6066</v>
      </c>
      <c r="B935" s="91">
        <v>2029</v>
      </c>
      <c r="C935" s="167">
        <v>8.1164698663570178E-2</v>
      </c>
      <c r="D935" s="91" t="s">
        <v>5861</v>
      </c>
      <c r="E935" s="91" t="str" cm="1">
        <f t="array" ref="E9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35" s="153">
        <f>INDEX(BullDataExtract[#Data],
MATCH(Table25[[#This Row],[Metric]],BullDataExtract[Metric],0),
MATCH(TEXT(Table25[[#This Row],[Year]],"0"),BullDataExtract[#Headers],0))</f>
        <v>8.1164698663570178E-2</v>
      </c>
    </row>
    <row r="936" spans="1:6">
      <c r="A936" s="173" t="s">
        <v>6070</v>
      </c>
      <c r="B936" s="91">
        <v>2029</v>
      </c>
      <c r="C936" s="167">
        <v>2.739797122284739E-2</v>
      </c>
      <c r="D936" s="91" t="s">
        <v>5861</v>
      </c>
      <c r="E936" s="91" t="str" cm="1">
        <f t="array" ref="E9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36" s="153">
        <f>INDEX(BullDataExtract[#Data],
MATCH(Table25[[#This Row],[Metric]],BullDataExtract[Metric],0),
MATCH(TEXT(Table25[[#This Row],[Year]],"0"),BullDataExtract[#Headers],0))</f>
        <v>2.739797122284739E-2</v>
      </c>
    </row>
    <row r="937" spans="1:6">
      <c r="A937" s="173" t="s">
        <v>6067</v>
      </c>
      <c r="B937" s="91">
        <v>2029</v>
      </c>
      <c r="C937" s="167">
        <v>0.10284808056896114</v>
      </c>
      <c r="D937" s="91" t="s">
        <v>5861</v>
      </c>
      <c r="E937" s="91" t="str" cm="1">
        <f t="array" ref="E9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37" s="153">
        <f>INDEX(BullDataExtract[#Data],
MATCH(Table25[[#This Row],[Metric]],BullDataExtract[Metric],0),
MATCH(TEXT(Table25[[#This Row],[Year]],"0"),BullDataExtract[#Headers],0))</f>
        <v>0.10284808056896114</v>
      </c>
    </row>
    <row r="938" spans="1:6">
      <c r="A938" s="173" t="s">
        <v>6030</v>
      </c>
      <c r="B938" s="91">
        <v>2029</v>
      </c>
      <c r="C938" s="167">
        <v>7.4092483707799001E-2</v>
      </c>
      <c r="D938" s="91" t="s">
        <v>5861</v>
      </c>
      <c r="E938" s="91" t="str" cm="1">
        <f t="array" ref="E9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38" s="153">
        <f>INDEX(BullDataExtract[#Data],
MATCH(Table25[[#This Row],[Metric]],BullDataExtract[Metric],0),
MATCH(TEXT(Table25[[#This Row],[Year]],"0"),BullDataExtract[#Headers],0))</f>
        <v>7.4092483707799001E-2</v>
      </c>
    </row>
    <row r="939" spans="1:6">
      <c r="A939" s="173" t="s">
        <v>6075</v>
      </c>
      <c r="B939" s="91">
        <v>2029</v>
      </c>
      <c r="C939" s="167">
        <v>2.8755596861162136E-2</v>
      </c>
      <c r="D939" s="91" t="s">
        <v>5861</v>
      </c>
      <c r="E939" s="91" t="str" cm="1">
        <f t="array" ref="E9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39" s="153">
        <f>INDEX(BullDataExtract[#Data],
MATCH(Table25[[#This Row],[Metric]],BullDataExtract[Metric],0),
MATCH(TEXT(Table25[[#This Row],[Year]],"0"),BullDataExtract[#Headers],0))</f>
        <v>2.8755596861162136E-2</v>
      </c>
    </row>
    <row r="940" spans="1:6">
      <c r="A940" s="173" t="s">
        <v>6068</v>
      </c>
      <c r="B940" s="91">
        <v>2029</v>
      </c>
      <c r="C940" s="167">
        <v>0.15904869521214896</v>
      </c>
      <c r="D940" s="91" t="s">
        <v>5861</v>
      </c>
      <c r="E940" s="91" t="str" cm="1">
        <f t="array" ref="E9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40" s="153">
        <f>INDEX(BullDataExtract[#Data],
MATCH(Table25[[#This Row],[Metric]],BullDataExtract[Metric],0),
MATCH(TEXT(Table25[[#This Row],[Year]],"0"),BullDataExtract[#Headers],0))</f>
        <v>0.15904869521214896</v>
      </c>
    </row>
    <row r="941" spans="1:6">
      <c r="A941" s="173" t="s">
        <v>6069</v>
      </c>
      <c r="B941" s="91">
        <v>2029</v>
      </c>
      <c r="C941" s="167">
        <v>6.335288180244357E-2</v>
      </c>
      <c r="D941" s="91" t="s">
        <v>5861</v>
      </c>
      <c r="E941" s="91" t="str" cm="1">
        <f t="array" ref="E9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41" s="153">
        <f>INDEX(BullDataExtract[#Data],
MATCH(Table25[[#This Row],[Metric]],BullDataExtract[Metric],0),
MATCH(TEXT(Table25[[#This Row],[Year]],"0"),BullDataExtract[#Headers],0))</f>
        <v>6.335288180244357E-2</v>
      </c>
    </row>
    <row r="942" spans="1:6">
      <c r="A942" s="173" t="s">
        <v>6044</v>
      </c>
      <c r="B942" s="91">
        <v>2029</v>
      </c>
      <c r="C942" s="167">
        <v>59.231886250846863</v>
      </c>
      <c r="D942" s="91" t="s">
        <v>5861</v>
      </c>
      <c r="E942" s="91" t="str" cm="1">
        <f t="array" ref="E9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42" s="153">
        <f>INDEX(BullDataExtract[#Data],
MATCH(Table25[[#This Row],[Metric]],BullDataExtract[Metric],0),
MATCH(TEXT(Table25[[#This Row],[Year]],"0"),BullDataExtract[#Headers],0))</f>
        <v>59.231886250846863</v>
      </c>
    </row>
    <row r="943" spans="1:6">
      <c r="A943" s="173" t="s">
        <v>6071</v>
      </c>
      <c r="B943" s="91">
        <v>2029</v>
      </c>
      <c r="C943" s="167">
        <v>2.2993301089593277</v>
      </c>
      <c r="D943" s="91" t="s">
        <v>5861</v>
      </c>
      <c r="E943" s="91" t="str" cm="1">
        <f t="array" ref="E9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43" s="153">
        <f>INDEX(BullDataExtract[#Data],
MATCH(Table25[[#This Row],[Metric]],BullDataExtract[Metric],0),
MATCH(TEXT(Table25[[#This Row],[Year]],"0"),BullDataExtract[#Headers],0))</f>
        <v>2.2993301089593277</v>
      </c>
    </row>
    <row r="944" spans="1:6">
      <c r="A944" s="173" t="s">
        <v>6072</v>
      </c>
      <c r="B944" s="91">
        <v>2029</v>
      </c>
      <c r="C944" s="167">
        <v>8.046955019244221</v>
      </c>
      <c r="D944" s="91" t="s">
        <v>5861</v>
      </c>
      <c r="E944" s="91" t="str" cm="1">
        <f t="array" ref="E9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44" s="153">
        <f>INDEX(BullDataExtract[#Data],
MATCH(Table25[[#This Row],[Metric]],BullDataExtract[Metric],0),
MATCH(TEXT(Table25[[#This Row],[Year]],"0"),BullDataExtract[#Headers],0))</f>
        <v>8.046955019244221</v>
      </c>
    </row>
    <row r="945" spans="1:6">
      <c r="A945" s="173" t="s">
        <v>6073</v>
      </c>
      <c r="B945" s="91">
        <v>2029</v>
      </c>
      <c r="C945" s="167">
        <v>-0.35051241000325706</v>
      </c>
      <c r="D945" s="91" t="s">
        <v>5861</v>
      </c>
      <c r="E945" s="91" t="str" cm="1">
        <f t="array" ref="E9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45" s="153">
        <f>INDEX(BullDataExtract[#Data],
MATCH(Table25[[#This Row],[Metric]],BullDataExtract[Metric],0),
MATCH(TEXT(Table25[[#This Row],[Year]],"0"),BullDataExtract[#Headers],0))</f>
        <v>-0.35051241000325706</v>
      </c>
    </row>
    <row r="946" spans="1:6">
      <c r="A946" s="173" t="s">
        <v>6074</v>
      </c>
      <c r="B946" s="91">
        <v>2029</v>
      </c>
      <c r="C946" s="167">
        <v>254.2351163515205</v>
      </c>
      <c r="D946" s="91" t="s">
        <v>5861</v>
      </c>
      <c r="E946" s="91" t="str" cm="1">
        <f t="array" ref="E9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946" s="153">
        <f>INDEX(BullDataExtract[#Data],
MATCH(Table25[[#This Row],[Metric]],BullDataExtract[Metric],0),
MATCH(TEXT(Table25[[#This Row],[Year]],"0"),BullDataExtract[#Headers],0))</f>
        <v>254.2351163515205</v>
      </c>
    </row>
    <row r="947" spans="1:6">
      <c r="A947" s="173" t="s">
        <v>6081</v>
      </c>
      <c r="B947" s="91">
        <v>2029</v>
      </c>
      <c r="C947" s="167">
        <v>110.83286145038191</v>
      </c>
      <c r="D947" s="91" t="s">
        <v>5861</v>
      </c>
      <c r="E947" s="91" t="str" cm="1">
        <f t="array" ref="E9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947" s="153">
        <f>INDEX(BullDataExtract[#Data],
MATCH(Table25[[#This Row],[Metric]],BullDataExtract[Metric],0),
MATCH(TEXT(Table25[[#This Row],[Year]],"0"),BullDataExtract[#Headers],0))</f>
        <v>110.83286145038191</v>
      </c>
    </row>
    <row r="948" spans="1:6">
      <c r="A948" s="173" t="s">
        <v>2768</v>
      </c>
      <c r="B948" s="91">
        <v>2029</v>
      </c>
      <c r="C948" s="167">
        <v>9.8529653698932016</v>
      </c>
      <c r="D948" s="91" t="s">
        <v>5861</v>
      </c>
      <c r="E948" s="91" t="str" cm="1">
        <f t="array" ref="E9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948" s="153">
        <f>INDEX(BullDataExtract[#Data],
MATCH(Table25[[#This Row],[Metric]],BullDataExtract[Metric],0),
MATCH(TEXT(Table25[[#This Row],[Year]],"0"),BullDataExtract[#Headers],0))</f>
        <v>9.8529653698932016</v>
      </c>
    </row>
    <row r="949" spans="1:6">
      <c r="A949" s="173" t="s">
        <v>6078</v>
      </c>
      <c r="B949" s="91">
        <v>2029</v>
      </c>
      <c r="C949" s="167">
        <v>11.2486807057136</v>
      </c>
      <c r="D949" s="91" t="s">
        <v>5861</v>
      </c>
      <c r="E949" s="91" t="str" cm="1">
        <f t="array" ref="E9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49" s="153">
        <f>INDEX(BullDataExtract[#Data],
MATCH(Table25[[#This Row],[Metric]],BullDataExtract[Metric],0),
MATCH(TEXT(Table25[[#This Row],[Year]],"0"),BullDataExtract[#Headers],0))</f>
        <v>11.2486807057136</v>
      </c>
    </row>
    <row r="950" spans="1:6">
      <c r="A950" s="173" t="s">
        <v>6016</v>
      </c>
      <c r="B950" s="91">
        <v>2029</v>
      </c>
      <c r="C950" s="167">
        <v>0.4221809050221238</v>
      </c>
      <c r="D950" s="91" t="s">
        <v>5861</v>
      </c>
      <c r="E950" s="91" t="str" cm="1">
        <f t="array" ref="E9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950" s="153">
        <f>INDEX(BullDataExtract[#Data],
MATCH(Table25[[#This Row],[Metric]],BullDataExtract[Metric],0),
MATCH(TEXT(Table25[[#This Row],[Year]],"0"),BullDataExtract[#Headers],0))</f>
        <v>0.4221809050221238</v>
      </c>
    </row>
    <row r="951" spans="1:6">
      <c r="A951" s="174" t="s">
        <v>6084</v>
      </c>
      <c r="B951" s="91">
        <v>2029</v>
      </c>
      <c r="C951" s="167">
        <v>46.79151775331389</v>
      </c>
      <c r="D951" s="91" t="s">
        <v>5861</v>
      </c>
      <c r="E951" s="91" t="str" cm="1">
        <f t="array" ref="E9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1" s="153">
        <f>INDEX(BullDataExtract[#Data],
MATCH(Table25[[#This Row],[Metric]],BullDataExtract[Metric],0),
MATCH(TEXT(Table25[[#This Row],[Year]],"0"),BullDataExtract[#Headers],0))</f>
        <v>46.79151775331389</v>
      </c>
    </row>
    <row r="952" spans="1:6">
      <c r="A952" s="175" t="s">
        <v>110</v>
      </c>
      <c r="B952" s="91">
        <v>2029</v>
      </c>
      <c r="C952" s="167">
        <v>6.0279466472125671</v>
      </c>
      <c r="D952" s="91" t="s">
        <v>5861</v>
      </c>
      <c r="E952" s="91" t="str" cm="1">
        <f t="array" ref="E9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2" s="153">
        <f>INDEX(BullDataExtract[#Data],
MATCH(Table25[[#This Row],[Metric]],BullDataExtract[Metric],0),
MATCH(TEXT(Table25[[#This Row],[Year]],"0"),BullDataExtract[#Headers],0))</f>
        <v>6.0279466472125671</v>
      </c>
    </row>
    <row r="953" spans="1:6">
      <c r="A953" s="175" t="s">
        <v>6017</v>
      </c>
      <c r="B953" s="91">
        <v>2029</v>
      </c>
      <c r="C953" s="167">
        <v>0.21199999999999999</v>
      </c>
      <c r="D953" s="91" t="s">
        <v>5861</v>
      </c>
      <c r="E953" s="91" t="str" cm="1">
        <f t="array" ref="E9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53" s="153">
        <f>INDEX(BullDataExtract[#Data],
MATCH(Table25[[#This Row],[Metric]],BullDataExtract[Metric],0),
MATCH(TEXT(Table25[[#This Row],[Year]],"0"),BullDataExtract[#Headers],0))</f>
        <v>0.21199999999999999</v>
      </c>
    </row>
    <row r="954" spans="1:6">
      <c r="A954" s="175" t="s">
        <v>6018</v>
      </c>
      <c r="B954" s="91">
        <v>2029</v>
      </c>
      <c r="C954" s="167">
        <v>4.7500219580035035</v>
      </c>
      <c r="D954" s="91" t="s">
        <v>5861</v>
      </c>
      <c r="E954" s="91" t="str" cm="1">
        <f t="array" ref="E9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4" s="153">
        <f>INDEX(BullDataExtract[#Data],
MATCH(Table25[[#This Row],[Metric]],BullDataExtract[Metric],0),
MATCH(TEXT(Table25[[#This Row],[Year]],"0"),BullDataExtract[#Headers],0))</f>
        <v>4.7500219580035035</v>
      </c>
    </row>
    <row r="955" spans="1:6">
      <c r="A955" s="175" t="s">
        <v>5909</v>
      </c>
      <c r="B955" s="91">
        <v>2029</v>
      </c>
      <c r="C955" s="167">
        <v>2.6837211215646546</v>
      </c>
      <c r="D955" s="91" t="s">
        <v>5861</v>
      </c>
      <c r="E955" s="91" t="str" cm="1">
        <f t="array" ref="E9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5" s="153">
        <f>INDEX(BullDataExtract[#Data],
MATCH(Table25[[#This Row],[Metric]],BullDataExtract[Metric],0),
MATCH(TEXT(Table25[[#This Row],[Year]],"0"),BullDataExtract[#Headers],0))</f>
        <v>2.6837211215646546</v>
      </c>
    </row>
    <row r="956" spans="1:6">
      <c r="A956" s="175" t="s">
        <v>5899</v>
      </c>
      <c r="B956" s="91">
        <v>2029</v>
      </c>
      <c r="C956" s="167">
        <v>-4.4908007008342121</v>
      </c>
      <c r="D956" s="91" t="s">
        <v>5861</v>
      </c>
      <c r="E956" s="91" t="str" cm="1">
        <f t="array" ref="E9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6" s="153">
        <f>INDEX(BullDataExtract[#Data],
MATCH(Table25[[#This Row],[Metric]],BullDataExtract[Metric],0),
MATCH(TEXT(Table25[[#This Row],[Year]],"0"),BullDataExtract[#Headers],0))</f>
        <v>-4.4908007008342121</v>
      </c>
    </row>
    <row r="957" spans="1:6">
      <c r="A957" s="175" t="s">
        <v>2667</v>
      </c>
      <c r="B957" s="91">
        <v>2029</v>
      </c>
      <c r="C957" s="167">
        <v>2.2301385356703896E-3</v>
      </c>
      <c r="D957" s="91" t="s">
        <v>5861</v>
      </c>
      <c r="E957" s="91" t="str" cm="1">
        <f t="array" ref="E9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7" s="153">
        <f>INDEX(BullDataExtract[#Data],
MATCH(Table25[[#This Row],[Metric]],BullDataExtract[Metric],0),
MATCH(TEXT(Table25[[#This Row],[Year]],"0"),BullDataExtract[#Headers],0))</f>
        <v>2.2301385356703896E-3</v>
      </c>
    </row>
    <row r="958" spans="1:6">
      <c r="A958" s="175" t="s">
        <v>6019</v>
      </c>
      <c r="B958" s="91">
        <v>2029</v>
      </c>
      <c r="C958" s="167">
        <v>2.9407122401982755</v>
      </c>
      <c r="D958" s="91" t="s">
        <v>5861</v>
      </c>
      <c r="E958" s="91" t="str" cm="1">
        <f t="array" ref="E9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8" s="153">
        <f>INDEX(BullDataExtract[#Data],
MATCH(Table25[[#This Row],[Metric]],BullDataExtract[Metric],0),
MATCH(TEXT(Table25[[#This Row],[Year]],"0"),BullDataExtract[#Headers],0))</f>
        <v>2.9407122401982755</v>
      </c>
    </row>
    <row r="959" spans="1:6">
      <c r="A959" s="176" t="s">
        <v>6057</v>
      </c>
      <c r="B959" s="91">
        <v>2029</v>
      </c>
      <c r="C959" s="167">
        <v>2.2094583505146832</v>
      </c>
      <c r="D959" s="91" t="s">
        <v>5861</v>
      </c>
      <c r="E959" s="91" t="str" cm="1">
        <f t="array" ref="E9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59" s="153">
        <f>INDEX(BullDataExtract[#Data],
MATCH(Table25[[#This Row],[Metric]],BullDataExtract[Metric],0),
MATCH(TEXT(Table25[[#This Row],[Year]],"0"),BullDataExtract[#Headers],0))</f>
        <v>2.2094583505146832</v>
      </c>
    </row>
    <row r="960" spans="1:6">
      <c r="A960" s="173" t="s">
        <v>2772</v>
      </c>
      <c r="B960" s="91">
        <v>2029</v>
      </c>
      <c r="C960" s="167">
        <v>4.1597338370131567</v>
      </c>
      <c r="D960" s="91" t="s">
        <v>5861</v>
      </c>
      <c r="E960" s="91" t="str" cm="1">
        <f t="array" ref="E9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0" s="153">
        <f>INDEX(BullDataExtract[#Data],
MATCH(Table25[[#This Row],[Metric]],BullDataExtract[Metric],0),
MATCH(TEXT(Table25[[#This Row],[Year]],"0"),BullDataExtract[#Headers],0))</f>
        <v>4.1597338370131567</v>
      </c>
    </row>
    <row r="961" spans="1:6">
      <c r="A961" s="173" t="s">
        <v>5909</v>
      </c>
      <c r="B961" s="91">
        <v>2029</v>
      </c>
      <c r="C961" s="167">
        <v>2.6837211215646546</v>
      </c>
      <c r="D961" s="91" t="s">
        <v>5861</v>
      </c>
      <c r="E961" s="91" t="str" cm="1">
        <f t="array" ref="E9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1" s="153">
        <f>INDEX(BullDataExtract[#Data],
MATCH(Table25[[#This Row],[Metric]],BullDataExtract[Metric],0),
MATCH(TEXT(Table25[[#This Row],[Year]],"0"),BullDataExtract[#Headers],0))</f>
        <v>2.6837211215646546</v>
      </c>
    </row>
    <row r="962" spans="1:6">
      <c r="A962" s="173" t="s">
        <v>5968</v>
      </c>
      <c r="B962" s="91">
        <v>2029</v>
      </c>
      <c r="C962" s="167">
        <v>0.18829854046959865</v>
      </c>
      <c r="D962" s="91" t="s">
        <v>5861</v>
      </c>
      <c r="E962" s="91" t="str" cm="1">
        <f t="array" ref="E9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2" s="153">
        <f>INDEX(BullDataExtract[#Data],
MATCH(Table25[[#This Row],[Metric]],BullDataExtract[Metric],0),
MATCH(TEXT(Table25[[#This Row],[Year]],"0"),BullDataExtract[#Headers],0))</f>
        <v>0.18829854046959865</v>
      </c>
    </row>
    <row r="963" spans="1:6">
      <c r="A963" s="173" t="s">
        <v>5969</v>
      </c>
      <c r="B963" s="91">
        <v>2029</v>
      </c>
      <c r="C963" s="167">
        <v>0.15402590093538157</v>
      </c>
      <c r="D963" s="91" t="s">
        <v>5861</v>
      </c>
      <c r="E963" s="91" t="str" cm="1">
        <f t="array" ref="E9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3" s="153">
        <f>INDEX(BullDataExtract[#Data],
MATCH(Table25[[#This Row],[Metric]],BullDataExtract[Metric],0),
MATCH(TEXT(Table25[[#This Row],[Year]],"0"),BullDataExtract[#Headers],0))</f>
        <v>0.15402590093538157</v>
      </c>
    </row>
    <row r="964" spans="1:6">
      <c r="A964" s="173" t="s">
        <v>5970</v>
      </c>
      <c r="B964" s="91">
        <v>2029</v>
      </c>
      <c r="C964" s="167">
        <v>2.2301385356703896E-3</v>
      </c>
      <c r="D964" s="91" t="s">
        <v>5861</v>
      </c>
      <c r="E964" s="91" t="str" cm="1">
        <f t="array" ref="E9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4" s="153">
        <f>INDEX(BullDataExtract[#Data],
MATCH(Table25[[#This Row],[Metric]],BullDataExtract[Metric],0),
MATCH(TEXT(Table25[[#This Row],[Year]],"0"),BullDataExtract[#Headers],0))</f>
        <v>2.2301385356703896E-3</v>
      </c>
    </row>
    <row r="965" spans="1:6">
      <c r="A965" s="173" t="s">
        <v>5971</v>
      </c>
      <c r="B965" s="91">
        <v>2029</v>
      </c>
      <c r="C965" s="167">
        <v>-4.4908007008342121</v>
      </c>
      <c r="D965" s="91" t="s">
        <v>5861</v>
      </c>
      <c r="E965" s="91" t="str" cm="1">
        <f t="array" ref="E9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5" s="153">
        <f>INDEX(BullDataExtract[#Data],
MATCH(Table25[[#This Row],[Metric]],BullDataExtract[Metric],0),
MATCH(TEXT(Table25[[#This Row],[Year]],"0"),BullDataExtract[#Headers],0))</f>
        <v>-4.4908007008342121</v>
      </c>
    </row>
    <row r="966" spans="1:6">
      <c r="A966" s="173" t="s">
        <v>5972</v>
      </c>
      <c r="B966" s="91">
        <v>2029</v>
      </c>
      <c r="C966" s="167">
        <v>2.5424358045203516E-2</v>
      </c>
      <c r="D966" s="91" t="s">
        <v>5861</v>
      </c>
      <c r="E966" s="91" t="str" cm="1">
        <f t="array" ref="E9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6" s="153">
        <f>INDEX(BullDataExtract[#Data],
MATCH(Table25[[#This Row],[Metric]],BullDataExtract[Metric],0),
MATCH(TEXT(Table25[[#This Row],[Year]],"0"),BullDataExtract[#Headers],0))</f>
        <v>2.5424358045203516E-2</v>
      </c>
    </row>
    <row r="967" spans="1:6">
      <c r="A967" s="173" t="s">
        <v>5973</v>
      </c>
      <c r="B967" s="91">
        <v>2029</v>
      </c>
      <c r="C967" s="167">
        <v>3.9000000000000035E-2</v>
      </c>
      <c r="D967" s="91" t="s">
        <v>5861</v>
      </c>
      <c r="E967" s="91" t="str" cm="1">
        <f t="array" ref="E9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7" s="153">
        <f>INDEX(BullDataExtract[#Data],
MATCH(Table25[[#This Row],[Metric]],BullDataExtract[Metric],0),
MATCH(TEXT(Table25[[#This Row],[Year]],"0"),BullDataExtract[#Headers],0))</f>
        <v>3.9000000000000035E-2</v>
      </c>
    </row>
    <row r="968" spans="1:6">
      <c r="A968" s="173" t="s">
        <v>5974</v>
      </c>
      <c r="B968" s="91">
        <v>2029</v>
      </c>
      <c r="C968" s="167">
        <v>-1.4580383321835773</v>
      </c>
      <c r="D968" s="91" t="s">
        <v>5861</v>
      </c>
      <c r="E968" s="91" t="str" cm="1">
        <f t="array" ref="E9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8" s="153">
        <f>INDEX(BullDataExtract[#Data],
MATCH(Table25[[#This Row],[Metric]],BullDataExtract[Metric],0),
MATCH(TEXT(Table25[[#This Row],[Year]],"0"),BullDataExtract[#Headers],0))</f>
        <v>-1.4580383321835773</v>
      </c>
    </row>
    <row r="969" spans="1:6">
      <c r="A969" s="173" t="s">
        <v>5975</v>
      </c>
      <c r="B969" s="91">
        <v>2029</v>
      </c>
      <c r="C969" s="167">
        <v>8.2540482950859556E-4</v>
      </c>
      <c r="D969" s="91" t="s">
        <v>5861</v>
      </c>
      <c r="E969" s="91" t="str" cm="1">
        <f t="array" ref="E9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69" s="153">
        <f>INDEX(BullDataExtract[#Data],
MATCH(Table25[[#This Row],[Metric]],BullDataExtract[Metric],0),
MATCH(TEXT(Table25[[#This Row],[Year]],"0"),BullDataExtract[#Headers],0))</f>
        <v>8.2540482950859556E-4</v>
      </c>
    </row>
    <row r="970" spans="1:6">
      <c r="A970" s="173" t="s">
        <v>5976</v>
      </c>
      <c r="B970" s="91">
        <v>2029</v>
      </c>
      <c r="C970" s="167">
        <v>-0.15778871895417479</v>
      </c>
      <c r="D970" s="91" t="s">
        <v>5861</v>
      </c>
      <c r="E970" s="91" t="str" cm="1">
        <f t="array" ref="E9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0" s="153">
        <f>INDEX(BullDataExtract[#Data],
MATCH(Table25[[#This Row],[Metric]],BullDataExtract[Metric],0),
MATCH(TEXT(Table25[[#This Row],[Year]],"0"),BullDataExtract[#Headers],0))</f>
        <v>-0.15778871895417479</v>
      </c>
    </row>
    <row r="971" spans="1:6">
      <c r="A971" s="173" t="s">
        <v>5977</v>
      </c>
      <c r="B971" s="91">
        <v>2029</v>
      </c>
      <c r="C971" s="167">
        <v>1.1466315494212092</v>
      </c>
      <c r="D971" s="91" t="s">
        <v>5861</v>
      </c>
      <c r="E971" s="91" t="str" cm="1">
        <f t="array" ref="E9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1" s="153">
        <f>INDEX(BullDataExtract[#Data],
MATCH(Table25[[#This Row],[Metric]],BullDataExtract[Metric],0),
MATCH(TEXT(Table25[[#This Row],[Year]],"0"),BullDataExtract[#Headers],0))</f>
        <v>1.1466315494212092</v>
      </c>
    </row>
    <row r="972" spans="1:6">
      <c r="A972" s="173" t="s">
        <v>5978</v>
      </c>
      <c r="B972" s="91">
        <v>2029</v>
      </c>
      <c r="C972" s="167">
        <v>6.4439999530458163</v>
      </c>
      <c r="D972" s="91" t="s">
        <v>5861</v>
      </c>
      <c r="E972" s="91" t="str" cm="1">
        <f t="array" ref="E9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2" s="153">
        <f>INDEX(BullDataExtract[#Data],
MATCH(Table25[[#This Row],[Metric]],BullDataExtract[Metric],0),
MATCH(TEXT(Table25[[#This Row],[Year]],"0"),BullDataExtract[#Headers],0))</f>
        <v>6.4439999530458163</v>
      </c>
    </row>
    <row r="973" spans="1:6">
      <c r="A973" s="174" t="s">
        <v>5979</v>
      </c>
      <c r="B973" s="91">
        <v>2029</v>
      </c>
      <c r="C973" s="167">
        <v>7.5906315024670254</v>
      </c>
      <c r="D973" s="91" t="s">
        <v>5861</v>
      </c>
      <c r="E973" s="91" t="str" cm="1">
        <f t="array" ref="E9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3" s="153">
        <f>INDEX(BullDataExtract[#Data],
MATCH(Table25[[#This Row],[Metric]],BullDataExtract[Metric],0),
MATCH(TEXT(Table25[[#This Row],[Year]],"0"),BullDataExtract[#Headers],0))</f>
        <v>7.5906315024670254</v>
      </c>
    </row>
    <row r="974" spans="1:6">
      <c r="A974" s="175" t="s">
        <v>5919</v>
      </c>
      <c r="B974" s="91">
        <v>2029</v>
      </c>
      <c r="C974" s="167">
        <v>19.991999999999994</v>
      </c>
      <c r="D974" s="91" t="s">
        <v>5861</v>
      </c>
      <c r="E974" s="91" t="str" cm="1">
        <f t="array" ref="E9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4" s="153">
        <f>INDEX(BullDataExtract[#Data],
MATCH(Table25[[#This Row],[Metric]],BullDataExtract[Metric],0),
MATCH(TEXT(Table25[[#This Row],[Year]],"0"),BullDataExtract[#Headers],0))</f>
        <v>19.991999999999994</v>
      </c>
    </row>
    <row r="975" spans="1:6">
      <c r="A975" s="175" t="s">
        <v>5923</v>
      </c>
      <c r="B975" s="91">
        <v>2029</v>
      </c>
      <c r="C975" s="167">
        <v>0.82200000000000006</v>
      </c>
      <c r="D975" s="91" t="s">
        <v>5861</v>
      </c>
      <c r="E975" s="91" t="str" cm="1">
        <f t="array" ref="E9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5" s="153">
        <f>INDEX(BullDataExtract[#Data],
MATCH(Table25[[#This Row],[Metric]],BullDataExtract[Metric],0),
MATCH(TEXT(Table25[[#This Row],[Year]],"0"),BullDataExtract[#Headers],0))</f>
        <v>0.82200000000000006</v>
      </c>
    </row>
    <row r="976" spans="1:6">
      <c r="A976" s="175" t="s">
        <v>5924</v>
      </c>
      <c r="B976" s="91">
        <v>2029</v>
      </c>
      <c r="C976" s="167">
        <v>0.78300000000000003</v>
      </c>
      <c r="D976" s="91" t="s">
        <v>5861</v>
      </c>
      <c r="E976" s="91" t="str" cm="1">
        <f t="array" ref="E9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6" s="153">
        <f>INDEX(BullDataExtract[#Data],
MATCH(Table25[[#This Row],[Metric]],BullDataExtract[Metric],0),
MATCH(TEXT(Table25[[#This Row],[Year]],"0"),BullDataExtract[#Headers],0))</f>
        <v>0.78300000000000003</v>
      </c>
    </row>
    <row r="977" spans="1:6">
      <c r="A977" s="175" t="s">
        <v>5940</v>
      </c>
      <c r="B977" s="91">
        <v>2029</v>
      </c>
      <c r="C977" s="167">
        <v>0.78300000000000003</v>
      </c>
      <c r="D977" s="91" t="s">
        <v>5861</v>
      </c>
      <c r="E977" s="91" t="str" cm="1">
        <f t="array" ref="E9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7" s="153">
        <f>INDEX(BullDataExtract[#Data],
MATCH(Table25[[#This Row],[Metric]],BullDataExtract[Metric],0),
MATCH(TEXT(Table25[[#This Row],[Year]],"0"),BullDataExtract[#Headers],0))</f>
        <v>0.78300000000000003</v>
      </c>
    </row>
    <row r="978" spans="1:6">
      <c r="A978" s="175" t="s">
        <v>26</v>
      </c>
      <c r="B978" s="91">
        <v>2029</v>
      </c>
      <c r="C978" s="167">
        <v>19.24799999999999</v>
      </c>
      <c r="D978" s="91" t="s">
        <v>5861</v>
      </c>
      <c r="E978" s="91" t="str" cm="1">
        <f t="array" ref="E9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8" s="153">
        <f>INDEX(BullDataExtract[#Data],
MATCH(Table25[[#This Row],[Metric]],BullDataExtract[Metric],0),
MATCH(TEXT(Table25[[#This Row],[Year]],"0"),BullDataExtract[#Headers],0))</f>
        <v>19.24799999999999</v>
      </c>
    </row>
    <row r="979" spans="1:6">
      <c r="A979" s="175" t="s">
        <v>5922</v>
      </c>
      <c r="B979" s="91">
        <v>2029</v>
      </c>
      <c r="C979" s="167">
        <v>20.030999999999992</v>
      </c>
      <c r="D979" s="91" t="s">
        <v>5861</v>
      </c>
      <c r="E979" s="91" t="str" cm="1">
        <f t="array" ref="E9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79" s="153">
        <f>INDEX(BullDataExtract[#Data],
MATCH(Table25[[#This Row],[Metric]],BullDataExtract[Metric],0),
MATCH(TEXT(Table25[[#This Row],[Year]],"0"),BullDataExtract[#Headers],0))</f>
        <v>20.030999999999992</v>
      </c>
    </row>
    <row r="980" spans="1:6">
      <c r="A980" s="175" t="s">
        <v>5920</v>
      </c>
      <c r="B980" s="91">
        <v>2029</v>
      </c>
      <c r="C980" s="167">
        <v>20.011499999999991</v>
      </c>
      <c r="D980" s="91" t="s">
        <v>5861</v>
      </c>
      <c r="E980" s="91" t="str" cm="1">
        <f t="array" ref="E9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0" s="153">
        <f>INDEX(BullDataExtract[#Data],
MATCH(Table25[[#This Row],[Metric]],BullDataExtract[Metric],0),
MATCH(TEXT(Table25[[#This Row],[Year]],"0"),BullDataExtract[#Headers],0))</f>
        <v>20.011499999999991</v>
      </c>
    </row>
    <row r="981" spans="1:6">
      <c r="A981" s="175" t="s">
        <v>5921</v>
      </c>
      <c r="B981" s="91">
        <v>2029</v>
      </c>
      <c r="C981" s="167">
        <v>3.7433305861207598E-2</v>
      </c>
      <c r="D981" s="91" t="s">
        <v>5861</v>
      </c>
      <c r="E981" s="91" t="str" cm="1">
        <f t="array" ref="E9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81" s="153">
        <f>INDEX(BullDataExtract[#Data],
MATCH(Table25[[#This Row],[Metric]],BullDataExtract[Metric],0),
MATCH(TEXT(Table25[[#This Row],[Year]],"0"),BullDataExtract[#Headers],0))</f>
        <v>3.7433305861207598E-2</v>
      </c>
    </row>
    <row r="982" spans="1:6">
      <c r="A982" s="176" t="s">
        <v>2761</v>
      </c>
      <c r="B982" s="91">
        <v>2029</v>
      </c>
      <c r="C982" s="167">
        <v>0.74909660024155555</v>
      </c>
      <c r="D982" s="91" t="s">
        <v>5861</v>
      </c>
      <c r="E982" s="91" t="str" cm="1">
        <f t="array" ref="E9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2" s="153">
        <f>INDEX(BullDataExtract[#Data],
MATCH(Table25[[#This Row],[Metric]],BullDataExtract[Metric],0),
MATCH(TEXT(Table25[[#This Row],[Year]],"0"),BullDataExtract[#Headers],0))</f>
        <v>0.74909660024155555</v>
      </c>
    </row>
    <row r="983" spans="1:6">
      <c r="A983" s="173" t="s">
        <v>6064</v>
      </c>
      <c r="B983" s="91">
        <v>2030</v>
      </c>
      <c r="C983" s="167">
        <v>107.44538199798603</v>
      </c>
      <c r="D983" s="91" t="s">
        <v>5861</v>
      </c>
      <c r="E983" s="91" t="str" cm="1">
        <f t="array" ref="E9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3" s="153">
        <f>INDEX(BullDataExtract[#Data],
MATCH(Table25[[#This Row],[Metric]],BullDataExtract[Metric],0),
MATCH(TEXT(Table25[[#This Row],[Year]],"0"),BullDataExtract[#Headers],0))</f>
        <v>107.44538199798603</v>
      </c>
    </row>
    <row r="984" spans="1:6">
      <c r="A984" s="173" t="s">
        <v>109</v>
      </c>
      <c r="B984" s="91">
        <v>2030</v>
      </c>
      <c r="C984" s="167">
        <v>8.7207720526587273</v>
      </c>
      <c r="D984" s="91" t="s">
        <v>5861</v>
      </c>
      <c r="E984" s="91" t="str" cm="1">
        <f t="array" ref="E9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4" s="153">
        <f>INDEX(BullDataExtract[#Data],
MATCH(Table25[[#This Row],[Metric]],BullDataExtract[Metric],0),
MATCH(TEXT(Table25[[#This Row],[Year]],"0"),BullDataExtract[#Headers],0))</f>
        <v>8.7207720526587273</v>
      </c>
    </row>
    <row r="985" spans="1:6">
      <c r="A985" s="173" t="s">
        <v>110</v>
      </c>
      <c r="B985" s="91">
        <v>2030</v>
      </c>
      <c r="C985" s="167">
        <v>6.1416916424367933</v>
      </c>
      <c r="D985" s="91" t="s">
        <v>5861</v>
      </c>
      <c r="E985" s="91" t="str" cm="1">
        <f t="array" ref="E9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5" s="153">
        <f>INDEX(BullDataExtract[#Data],
MATCH(Table25[[#This Row],[Metric]],BullDataExtract[Metric],0),
MATCH(TEXT(Table25[[#This Row],[Year]],"0"),BullDataExtract[#Headers],0))</f>
        <v>6.1416916424367933</v>
      </c>
    </row>
    <row r="986" spans="1:6">
      <c r="A986" s="173" t="s">
        <v>2772</v>
      </c>
      <c r="B986" s="91">
        <v>2030</v>
      </c>
      <c r="C986" s="167">
        <v>4.248214492894121</v>
      </c>
      <c r="D986" s="91" t="s">
        <v>5861</v>
      </c>
      <c r="E986" s="91" t="str" cm="1">
        <f t="array" ref="E9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6" s="153">
        <f>INDEX(BullDataExtract[#Data],
MATCH(Table25[[#This Row],[Metric]],BullDataExtract[Metric],0),
MATCH(TEXT(Table25[[#This Row],[Year]],"0"),BullDataExtract[#Headers],0))</f>
        <v>4.248214492894121</v>
      </c>
    </row>
    <row r="987" spans="1:6">
      <c r="A987" s="173" t="s">
        <v>2768</v>
      </c>
      <c r="B987" s="91">
        <v>2030</v>
      </c>
      <c r="C987" s="167">
        <v>10.290741883051879</v>
      </c>
      <c r="D987" s="91" t="s">
        <v>5861</v>
      </c>
      <c r="E987" s="91" t="str" cm="1">
        <f t="array" ref="E9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987" s="153">
        <f>INDEX(BullDataExtract[#Data],
MATCH(Table25[[#This Row],[Metric]],BullDataExtract[Metric],0),
MATCH(TEXT(Table25[[#This Row],[Year]],"0"),BullDataExtract[#Headers],0))</f>
        <v>10.290741883051879</v>
      </c>
    </row>
    <row r="988" spans="1:6">
      <c r="A988" s="173" t="s">
        <v>6065</v>
      </c>
      <c r="B988" s="91">
        <v>2030</v>
      </c>
      <c r="C988" s="167">
        <v>3.0277548148759763</v>
      </c>
      <c r="D988" s="91" t="s">
        <v>5861</v>
      </c>
      <c r="E988" s="91" t="str" cm="1">
        <f t="array" ref="E9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988" s="153">
        <f>INDEX(BullDataExtract[#Data],
MATCH(Table25[[#This Row],[Metric]],BullDataExtract[Metric],0),
MATCH(TEXT(Table25[[#This Row],[Year]],"0"),BullDataExtract[#Headers],0))</f>
        <v>3.0277548148759763</v>
      </c>
    </row>
    <row r="989" spans="1:6">
      <c r="A989" s="173" t="s">
        <v>6066</v>
      </c>
      <c r="B989" s="91">
        <v>2030</v>
      </c>
      <c r="C989" s="167">
        <v>8.1164698663570206E-2</v>
      </c>
      <c r="D989" s="91" t="s">
        <v>5861</v>
      </c>
      <c r="E989" s="91" t="str" cm="1">
        <f t="array" ref="E9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89" s="153">
        <f>INDEX(BullDataExtract[#Data],
MATCH(Table25[[#This Row],[Metric]],BullDataExtract[Metric],0),
MATCH(TEXT(Table25[[#This Row],[Year]],"0"),BullDataExtract[#Headers],0))</f>
        <v>8.1164698663570206E-2</v>
      </c>
    </row>
    <row r="990" spans="1:6">
      <c r="A990" s="173" t="s">
        <v>6070</v>
      </c>
      <c r="B990" s="91">
        <v>2030</v>
      </c>
      <c r="C990" s="167">
        <v>2.8179478341216459E-2</v>
      </c>
      <c r="D990" s="91" t="s">
        <v>5861</v>
      </c>
      <c r="E990" s="91" t="str" cm="1">
        <f t="array" ref="E9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0" s="153">
        <f>INDEX(BullDataExtract[#Data],
MATCH(Table25[[#This Row],[Metric]],BullDataExtract[Metric],0),
MATCH(TEXT(Table25[[#This Row],[Year]],"0"),BullDataExtract[#Headers],0))</f>
        <v>2.8179478341216459E-2</v>
      </c>
    </row>
    <row r="991" spans="1:6">
      <c r="A991" s="173" t="s">
        <v>6067</v>
      </c>
      <c r="B991" s="91">
        <v>2030</v>
      </c>
      <c r="C991" s="167">
        <v>9.8522956887223581E-2</v>
      </c>
      <c r="D991" s="91" t="s">
        <v>5861</v>
      </c>
      <c r="E991" s="91" t="str" cm="1">
        <f t="array" ref="E9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1" s="153">
        <f>INDEX(BullDataExtract[#Data],
MATCH(Table25[[#This Row],[Metric]],BullDataExtract[Metric],0),
MATCH(TEXT(Table25[[#This Row],[Year]],"0"),BullDataExtract[#Headers],0))</f>
        <v>9.8522956887223581E-2</v>
      </c>
    </row>
    <row r="992" spans="1:6">
      <c r="A992" s="173" t="s">
        <v>6030</v>
      </c>
      <c r="B992" s="91">
        <v>2030</v>
      </c>
      <c r="C992" s="167">
        <v>7.4092483707799001E-2</v>
      </c>
      <c r="D992" s="91" t="s">
        <v>5861</v>
      </c>
      <c r="E992" s="91" t="str" cm="1">
        <f t="array" ref="E9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2" s="153">
        <f>INDEX(BullDataExtract[#Data],
MATCH(Table25[[#This Row],[Metric]],BullDataExtract[Metric],0),
MATCH(TEXT(Table25[[#This Row],[Year]],"0"),BullDataExtract[#Headers],0))</f>
        <v>7.4092483707799001E-2</v>
      </c>
    </row>
    <row r="993" spans="1:6">
      <c r="A993" s="173" t="s">
        <v>6075</v>
      </c>
      <c r="B993" s="91">
        <v>2030</v>
      </c>
      <c r="C993" s="167">
        <v>2.4430473179424581E-2</v>
      </c>
      <c r="D993" s="91" t="s">
        <v>5861</v>
      </c>
      <c r="E993" s="91" t="str" cm="1">
        <f t="array" ref="E9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3" s="153">
        <f>INDEX(BullDataExtract[#Data],
MATCH(Table25[[#This Row],[Metric]],BullDataExtract[Metric],0),
MATCH(TEXT(Table25[[#This Row],[Year]],"0"),BullDataExtract[#Headers],0))</f>
        <v>2.4430473179424581E-2</v>
      </c>
    </row>
    <row r="994" spans="1:6">
      <c r="A994" s="173" t="s">
        <v>6068</v>
      </c>
      <c r="B994" s="91">
        <v>2030</v>
      </c>
      <c r="C994" s="167">
        <v>0.14622752772363454</v>
      </c>
      <c r="D994" s="91" t="s">
        <v>5861</v>
      </c>
      <c r="E994" s="91" t="str" cm="1">
        <f t="array" ref="E9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4" s="153">
        <f>INDEX(BullDataExtract[#Data],
MATCH(Table25[[#This Row],[Metric]],BullDataExtract[Metric],0),
MATCH(TEXT(Table25[[#This Row],[Year]],"0"),BullDataExtract[#Headers],0))</f>
        <v>0.14622752772363454</v>
      </c>
    </row>
    <row r="995" spans="1:6">
      <c r="A995" s="173" t="s">
        <v>6069</v>
      </c>
      <c r="B995" s="91">
        <v>2030</v>
      </c>
      <c r="C995" s="167">
        <v>6.1902618758167709E-2</v>
      </c>
      <c r="D995" s="91" t="s">
        <v>5861</v>
      </c>
      <c r="E995" s="91" t="str" cm="1">
        <f t="array" ref="E9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5" s="153">
        <f>INDEX(BullDataExtract[#Data],
MATCH(Table25[[#This Row],[Metric]],BullDataExtract[Metric],0),
MATCH(TEXT(Table25[[#This Row],[Year]],"0"),BullDataExtract[#Headers],0))</f>
        <v>6.1902618758167709E-2</v>
      </c>
    </row>
    <row r="996" spans="1:6">
      <c r="A996" s="173" t="s">
        <v>6044</v>
      </c>
      <c r="B996" s="91">
        <v>2030</v>
      </c>
      <c r="C996" s="167">
        <v>57.972795913504513</v>
      </c>
      <c r="D996" s="91" t="s">
        <v>5861</v>
      </c>
      <c r="E996" s="91" t="str" cm="1">
        <f t="array" ref="E9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96" s="153">
        <f>INDEX(BullDataExtract[#Data],
MATCH(Table25[[#This Row],[Metric]],BullDataExtract[Metric],0),
MATCH(TEXT(Table25[[#This Row],[Year]],"0"),BullDataExtract[#Headers],0))</f>
        <v>57.972795913504513</v>
      </c>
    </row>
    <row r="997" spans="1:6">
      <c r="A997" s="173" t="s">
        <v>6071</v>
      </c>
      <c r="B997" s="91">
        <v>2030</v>
      </c>
      <c r="C997" s="167">
        <v>2.3014017427368931</v>
      </c>
      <c r="D997" s="91" t="s">
        <v>5861</v>
      </c>
      <c r="E997" s="91" t="str" cm="1">
        <f t="array" ref="E9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97" s="153">
        <f>INDEX(BullDataExtract[#Data],
MATCH(Table25[[#This Row],[Metric]],BullDataExtract[Metric],0),
MATCH(TEXT(Table25[[#This Row],[Year]],"0"),BullDataExtract[#Headers],0))</f>
        <v>2.3014017427368931</v>
      </c>
    </row>
    <row r="998" spans="1:6">
      <c r="A998" s="173" t="s">
        <v>6072</v>
      </c>
      <c r="B998" s="91">
        <v>2030</v>
      </c>
      <c r="C998" s="167">
        <v>8.182850523881136</v>
      </c>
      <c r="D998" s="91" t="s">
        <v>5861</v>
      </c>
      <c r="E998" s="91" t="str" cm="1">
        <f t="array" ref="E9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998" s="153">
        <f>INDEX(BullDataExtract[#Data],
MATCH(Table25[[#This Row],[Metric]],BullDataExtract[Metric],0),
MATCH(TEXT(Table25[[#This Row],[Year]],"0"),BullDataExtract[#Headers],0))</f>
        <v>8.182850523881136</v>
      </c>
    </row>
    <row r="999" spans="1:6">
      <c r="A999" s="173" t="s">
        <v>6073</v>
      </c>
      <c r="B999" s="91">
        <v>2030</v>
      </c>
      <c r="C999" s="167">
        <v>-0.35051241000325706</v>
      </c>
      <c r="D999" s="91" t="s">
        <v>5861</v>
      </c>
      <c r="E999" s="91" t="str" cm="1">
        <f t="array" ref="E9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999" s="153">
        <f>INDEX(BullDataExtract[#Data],
MATCH(Table25[[#This Row],[Metric]],BullDataExtract[Metric],0),
MATCH(TEXT(Table25[[#This Row],[Year]],"0"),BullDataExtract[#Headers],0))</f>
        <v>-0.35051241000325706</v>
      </c>
    </row>
    <row r="1000" spans="1:6">
      <c r="A1000" s="173" t="s">
        <v>6074</v>
      </c>
      <c r="B1000" s="91">
        <v>2030</v>
      </c>
      <c r="C1000" s="167">
        <v>260.27233194478458</v>
      </c>
      <c r="D1000" s="91" t="s">
        <v>5861</v>
      </c>
      <c r="E1000" s="91" t="str" cm="1">
        <f t="array" ref="E10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00" s="153">
        <f>INDEX(BullDataExtract[#Data],
MATCH(Table25[[#This Row],[Metric]],BullDataExtract[Metric],0),
MATCH(TEXT(Table25[[#This Row],[Year]],"0"),BullDataExtract[#Headers],0))</f>
        <v>260.27233194478458</v>
      </c>
    </row>
    <row r="1001" spans="1:6">
      <c r="A1001" s="173" t="s">
        <v>6081</v>
      </c>
      <c r="B1001" s="91">
        <v>2030</v>
      </c>
      <c r="C1001" s="167">
        <v>113.09993002700304</v>
      </c>
      <c r="D1001" s="91" t="s">
        <v>5861</v>
      </c>
      <c r="E1001" s="91" t="str" cm="1">
        <f t="array" ref="E10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01" s="153">
        <f>INDEX(BullDataExtract[#Data],
MATCH(Table25[[#This Row],[Metric]],BullDataExtract[Metric],0),
MATCH(TEXT(Table25[[#This Row],[Year]],"0"),BullDataExtract[#Headers],0))</f>
        <v>113.09993002700304</v>
      </c>
    </row>
    <row r="1002" spans="1:6">
      <c r="A1002" s="173" t="s">
        <v>2768</v>
      </c>
      <c r="B1002" s="91">
        <v>2030</v>
      </c>
      <c r="C1002" s="167">
        <v>10.290741883051879</v>
      </c>
      <c r="D1002" s="91" t="s">
        <v>5861</v>
      </c>
      <c r="E1002" s="91" t="str" cm="1">
        <f t="array" ref="E10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02" s="153">
        <f>INDEX(BullDataExtract[#Data],
MATCH(Table25[[#This Row],[Metric]],BullDataExtract[Metric],0),
MATCH(TEXT(Table25[[#This Row],[Year]],"0"),BullDataExtract[#Headers],0))</f>
        <v>10.290741883051879</v>
      </c>
    </row>
    <row r="1003" spans="1:6">
      <c r="A1003" s="173" t="s">
        <v>6078</v>
      </c>
      <c r="B1003" s="91">
        <v>2030</v>
      </c>
      <c r="C1003" s="167">
        <v>10.99045446016585</v>
      </c>
      <c r="D1003" s="91" t="s">
        <v>5861</v>
      </c>
      <c r="E1003" s="91" t="str" cm="1">
        <f t="array" ref="E10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003" s="153">
        <f>INDEX(BullDataExtract[#Data],
MATCH(Table25[[#This Row],[Metric]],BullDataExtract[Metric],0),
MATCH(TEXT(Table25[[#This Row],[Year]],"0"),BullDataExtract[#Headers],0))</f>
        <v>10.99045446016585</v>
      </c>
    </row>
    <row r="1004" spans="1:6">
      <c r="A1004" s="173" t="s">
        <v>6016</v>
      </c>
      <c r="B1004" s="91">
        <v>2030</v>
      </c>
      <c r="C1004" s="167">
        <v>0.41281906991473843</v>
      </c>
      <c r="D1004" s="91" t="s">
        <v>5861</v>
      </c>
      <c r="E1004" s="91" t="str" cm="1">
        <f t="array" ref="E10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004" s="153">
        <f>INDEX(BullDataExtract[#Data],
MATCH(Table25[[#This Row],[Metric]],BullDataExtract[Metric],0),
MATCH(TEXT(Table25[[#This Row],[Year]],"0"),BullDataExtract[#Headers],0))</f>
        <v>0.41281906991473843</v>
      </c>
    </row>
    <row r="1005" spans="1:6">
      <c r="A1005" s="174" t="s">
        <v>6084</v>
      </c>
      <c r="B1005" s="91">
        <v>2030</v>
      </c>
      <c r="C1005" s="167">
        <v>46.68980792116939</v>
      </c>
      <c r="D1005" s="91" t="s">
        <v>5861</v>
      </c>
      <c r="E1005" s="91" t="str" cm="1">
        <f t="array" ref="E10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05" s="153">
        <f>INDEX(BullDataExtract[#Data],
MATCH(Table25[[#This Row],[Metric]],BullDataExtract[Metric],0),
MATCH(TEXT(Table25[[#This Row],[Year]],"0"),BullDataExtract[#Headers],0))</f>
        <v>46.68980792116939</v>
      </c>
    </row>
    <row r="1006" spans="1:6">
      <c r="A1006" s="175" t="s">
        <v>110</v>
      </c>
      <c r="B1006" s="91">
        <v>2030</v>
      </c>
      <c r="C1006" s="167">
        <v>6.1416916424367933</v>
      </c>
      <c r="D1006" s="91" t="s">
        <v>5861</v>
      </c>
      <c r="E1006" s="91" t="str" cm="1">
        <f t="array" ref="E10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06" s="153">
        <f>INDEX(BullDataExtract[#Data],
MATCH(Table25[[#This Row],[Metric]],BullDataExtract[Metric],0),
MATCH(TEXT(Table25[[#This Row],[Year]],"0"),BullDataExtract[#Headers],0))</f>
        <v>6.1416916424367933</v>
      </c>
    </row>
    <row r="1007" spans="1:6">
      <c r="A1007" s="175" t="s">
        <v>6017</v>
      </c>
      <c r="B1007" s="91">
        <v>2030</v>
      </c>
      <c r="C1007" s="167">
        <v>0.21199999999999999</v>
      </c>
      <c r="D1007" s="91" t="s">
        <v>5861</v>
      </c>
      <c r="E1007" s="91" t="str" cm="1">
        <f t="array" ref="E10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07" s="153">
        <f>INDEX(BullDataExtract[#Data],
MATCH(Table25[[#This Row],[Metric]],BullDataExtract[Metric],0),
MATCH(TEXT(Table25[[#This Row],[Year]],"0"),BullDataExtract[#Headers],0))</f>
        <v>0.21199999999999999</v>
      </c>
    </row>
    <row r="1008" spans="1:6">
      <c r="A1008" s="175" t="s">
        <v>6018</v>
      </c>
      <c r="B1008" s="91">
        <v>2030</v>
      </c>
      <c r="C1008" s="167">
        <v>4.8396530142401932</v>
      </c>
      <c r="D1008" s="91" t="s">
        <v>5861</v>
      </c>
      <c r="E1008" s="91" t="str" cm="1">
        <f t="array" ref="E10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08" s="153">
        <f>INDEX(BullDataExtract[#Data],
MATCH(Table25[[#This Row],[Metric]],BullDataExtract[Metric],0),
MATCH(TEXT(Table25[[#This Row],[Year]],"0"),BullDataExtract[#Headers],0))</f>
        <v>4.8396530142401932</v>
      </c>
    </row>
    <row r="1009" spans="1:6">
      <c r="A1009" s="175" t="s">
        <v>5909</v>
      </c>
      <c r="B1009" s="91">
        <v>2030</v>
      </c>
      <c r="C1009" s="167">
        <v>2.579080410221934</v>
      </c>
      <c r="D1009" s="91" t="s">
        <v>5861</v>
      </c>
      <c r="E1009" s="91" t="str" cm="1">
        <f t="array" ref="E10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09" s="153">
        <f>INDEX(BullDataExtract[#Data],
MATCH(Table25[[#This Row],[Metric]],BullDataExtract[Metric],0),
MATCH(TEXT(Table25[[#This Row],[Year]],"0"),BullDataExtract[#Headers],0))</f>
        <v>2.579080410221934</v>
      </c>
    </row>
    <row r="1010" spans="1:6">
      <c r="A1010" s="175" t="s">
        <v>5899</v>
      </c>
      <c r="B1010" s="91">
        <v>2030</v>
      </c>
      <c r="C1010" s="167">
        <v>-4.3880485102572973</v>
      </c>
      <c r="D1010" s="91" t="s">
        <v>5861</v>
      </c>
      <c r="E1010" s="91" t="str" cm="1">
        <f t="array" ref="E10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0" s="153">
        <f>INDEX(BullDataExtract[#Data],
MATCH(Table25[[#This Row],[Metric]],BullDataExtract[Metric],0),
MATCH(TEXT(Table25[[#This Row],[Year]],"0"),BullDataExtract[#Headers],0))</f>
        <v>-4.3880485102572973</v>
      </c>
    </row>
    <row r="1011" spans="1:6">
      <c r="A1011" s="175" t="s">
        <v>2667</v>
      </c>
      <c r="B1011" s="91">
        <v>2030</v>
      </c>
      <c r="C1011" s="167">
        <v>2.9300993288538524E-3</v>
      </c>
      <c r="D1011" s="91" t="s">
        <v>5861</v>
      </c>
      <c r="E1011" s="91" t="str" cm="1">
        <f t="array" ref="E10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1" s="153">
        <f>INDEX(BullDataExtract[#Data],
MATCH(Table25[[#This Row],[Metric]],BullDataExtract[Metric],0),
MATCH(TEXT(Table25[[#This Row],[Year]],"0"),BullDataExtract[#Headers],0))</f>
        <v>2.9300993288538524E-3</v>
      </c>
    </row>
    <row r="1012" spans="1:6">
      <c r="A1012" s="175" t="s">
        <v>6019</v>
      </c>
      <c r="B1012" s="91">
        <v>2030</v>
      </c>
      <c r="C1012" s="167">
        <v>3.0277548148759763</v>
      </c>
      <c r="D1012" s="91" t="s">
        <v>5861</v>
      </c>
      <c r="E1012" s="91" t="str" cm="1">
        <f t="array" ref="E10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2" s="153">
        <f>INDEX(BullDataExtract[#Data],
MATCH(Table25[[#This Row],[Metric]],BullDataExtract[Metric],0),
MATCH(TEXT(Table25[[#This Row],[Year]],"0"),BullDataExtract[#Headers],0))</f>
        <v>3.0277548148759763</v>
      </c>
    </row>
    <row r="1013" spans="1:6">
      <c r="A1013" s="176" t="s">
        <v>6057</v>
      </c>
      <c r="B1013" s="91">
        <v>2030</v>
      </c>
      <c r="C1013" s="167">
        <v>2.1179334816371345</v>
      </c>
      <c r="D1013" s="91" t="s">
        <v>5861</v>
      </c>
      <c r="E1013" s="91" t="str" cm="1">
        <f t="array" ref="E10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3" s="153">
        <f>INDEX(BullDataExtract[#Data],
MATCH(Table25[[#This Row],[Metric]],BullDataExtract[Metric],0),
MATCH(TEXT(Table25[[#This Row],[Year]],"0"),BullDataExtract[#Headers],0))</f>
        <v>2.1179334816371345</v>
      </c>
    </row>
    <row r="1014" spans="1:6">
      <c r="A1014" s="173" t="s">
        <v>2772</v>
      </c>
      <c r="B1014" s="91">
        <v>2030</v>
      </c>
      <c r="C1014" s="167">
        <v>4.248214492894121</v>
      </c>
      <c r="D1014" s="91" t="s">
        <v>5861</v>
      </c>
      <c r="E1014" s="91" t="str" cm="1">
        <f t="array" ref="E10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4" s="153">
        <f>INDEX(BullDataExtract[#Data],
MATCH(Table25[[#This Row],[Metric]],BullDataExtract[Metric],0),
MATCH(TEXT(Table25[[#This Row],[Year]],"0"),BullDataExtract[#Headers],0))</f>
        <v>4.248214492894121</v>
      </c>
    </row>
    <row r="1015" spans="1:6">
      <c r="A1015" s="173" t="s">
        <v>5909</v>
      </c>
      <c r="B1015" s="91">
        <v>2030</v>
      </c>
      <c r="C1015" s="167">
        <v>2.579080410221934</v>
      </c>
      <c r="D1015" s="91" t="s">
        <v>5861</v>
      </c>
      <c r="E1015" s="91" t="str" cm="1">
        <f t="array" ref="E10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5" s="153">
        <f>INDEX(BullDataExtract[#Data],
MATCH(Table25[[#This Row],[Metric]],BullDataExtract[Metric],0),
MATCH(TEXT(Table25[[#This Row],[Year]],"0"),BullDataExtract[#Headers],0))</f>
        <v>2.579080410221934</v>
      </c>
    </row>
    <row r="1016" spans="1:6">
      <c r="A1016" s="173" t="s">
        <v>5968</v>
      </c>
      <c r="B1016" s="91">
        <v>2030</v>
      </c>
      <c r="C1016" s="167">
        <v>0.18849532521993681</v>
      </c>
      <c r="D1016" s="91" t="s">
        <v>5861</v>
      </c>
      <c r="E1016" s="91" t="str" cm="1">
        <f t="array" ref="E10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6" s="153">
        <f>INDEX(BullDataExtract[#Data],
MATCH(Table25[[#This Row],[Metric]],BullDataExtract[Metric],0),
MATCH(TEXT(Table25[[#This Row],[Year]],"0"),BullDataExtract[#Headers],0))</f>
        <v>0.18849532521993681</v>
      </c>
    </row>
    <row r="1017" spans="1:6">
      <c r="A1017" s="173" t="s">
        <v>5969</v>
      </c>
      <c r="B1017" s="91">
        <v>2030</v>
      </c>
      <c r="C1017" s="167">
        <v>0.14802029189144147</v>
      </c>
      <c r="D1017" s="91" t="s">
        <v>5861</v>
      </c>
      <c r="E1017" s="91" t="str" cm="1">
        <f t="array" ref="E10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7" s="153">
        <f>INDEX(BullDataExtract[#Data],
MATCH(Table25[[#This Row],[Metric]],BullDataExtract[Metric],0),
MATCH(TEXT(Table25[[#This Row],[Year]],"0"),BullDataExtract[#Headers],0))</f>
        <v>0.14802029189144147</v>
      </c>
    </row>
    <row r="1018" spans="1:6">
      <c r="A1018" s="173" t="s">
        <v>5970</v>
      </c>
      <c r="B1018" s="91">
        <v>2030</v>
      </c>
      <c r="C1018" s="167">
        <v>2.9300993288538524E-3</v>
      </c>
      <c r="D1018" s="91" t="s">
        <v>5861</v>
      </c>
      <c r="E1018" s="91" t="str" cm="1">
        <f t="array" ref="E10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8" s="153">
        <f>INDEX(BullDataExtract[#Data],
MATCH(Table25[[#This Row],[Metric]],BullDataExtract[Metric],0),
MATCH(TEXT(Table25[[#This Row],[Year]],"0"),BullDataExtract[#Headers],0))</f>
        <v>2.9300993288538524E-3</v>
      </c>
    </row>
    <row r="1019" spans="1:6">
      <c r="A1019" s="173" t="s">
        <v>5971</v>
      </c>
      <c r="B1019" s="91">
        <v>2030</v>
      </c>
      <c r="C1019" s="167">
        <v>-4.3880485102572973</v>
      </c>
      <c r="D1019" s="91" t="s">
        <v>5861</v>
      </c>
      <c r="E1019" s="91" t="str" cm="1">
        <f t="array" ref="E10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19" s="153">
        <f>INDEX(BullDataExtract[#Data],
MATCH(Table25[[#This Row],[Metric]],BullDataExtract[Metric],0),
MATCH(TEXT(Table25[[#This Row],[Year]],"0"),BullDataExtract[#Headers],0))</f>
        <v>-4.3880485102572973</v>
      </c>
    </row>
    <row r="1020" spans="1:6">
      <c r="A1020" s="173" t="s">
        <v>5972</v>
      </c>
      <c r="B1020" s="91">
        <v>2030</v>
      </c>
      <c r="C1020" s="167">
        <v>2.4842633614041119E-2</v>
      </c>
      <c r="D1020" s="91" t="s">
        <v>5861</v>
      </c>
      <c r="E1020" s="91" t="str" cm="1">
        <f t="array" ref="E10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0" s="153">
        <f>INDEX(BullDataExtract[#Data],
MATCH(Table25[[#This Row],[Metric]],BullDataExtract[Metric],0),
MATCH(TEXT(Table25[[#This Row],[Year]],"0"),BullDataExtract[#Headers],0))</f>
        <v>2.4842633614041119E-2</v>
      </c>
    </row>
    <row r="1021" spans="1:6">
      <c r="A1021" s="173" t="s">
        <v>5973</v>
      </c>
      <c r="B1021" s="91">
        <v>2030</v>
      </c>
      <c r="C1021" s="167">
        <v>3.9000000000000035E-2</v>
      </c>
      <c r="D1021" s="91" t="s">
        <v>5861</v>
      </c>
      <c r="E1021" s="91" t="str" cm="1">
        <f t="array" ref="E10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1" s="153">
        <f>INDEX(BullDataExtract[#Data],
MATCH(Table25[[#This Row],[Metric]],BullDataExtract[Metric],0),
MATCH(TEXT(Table25[[#This Row],[Year]],"0"),BullDataExtract[#Headers],0))</f>
        <v>3.9000000000000035E-2</v>
      </c>
    </row>
    <row r="1022" spans="1:6">
      <c r="A1022" s="173" t="s">
        <v>5974</v>
      </c>
      <c r="B1022" s="91">
        <v>2030</v>
      </c>
      <c r="C1022" s="167">
        <v>-1.4890519001150828</v>
      </c>
      <c r="D1022" s="91" t="s">
        <v>5861</v>
      </c>
      <c r="E1022" s="91" t="str" cm="1">
        <f t="array" ref="E10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2" s="153">
        <f>INDEX(BullDataExtract[#Data],
MATCH(Table25[[#This Row],[Metric]],BullDataExtract[Metric],0),
MATCH(TEXT(Table25[[#This Row],[Year]],"0"),BullDataExtract[#Headers],0))</f>
        <v>-1.4890519001150828</v>
      </c>
    </row>
    <row r="1023" spans="1:6">
      <c r="A1023" s="173" t="s">
        <v>5975</v>
      </c>
      <c r="B1023" s="91">
        <v>2030</v>
      </c>
      <c r="C1023" s="167">
        <v>8.5128127091368966E-4</v>
      </c>
      <c r="D1023" s="91" t="s">
        <v>5861</v>
      </c>
      <c r="E1023" s="91" t="str" cm="1">
        <f t="array" ref="E10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3" s="153">
        <f>INDEX(BullDataExtract[#Data],
MATCH(Table25[[#This Row],[Metric]],BullDataExtract[Metric],0),
MATCH(TEXT(Table25[[#This Row],[Year]],"0"),BullDataExtract[#Headers],0))</f>
        <v>8.5128127091368966E-4</v>
      </c>
    </row>
    <row r="1024" spans="1:6">
      <c r="A1024" s="173" t="s">
        <v>5976</v>
      </c>
      <c r="B1024" s="91">
        <v>2030</v>
      </c>
      <c r="C1024" s="167">
        <v>-0.15795361887102036</v>
      </c>
      <c r="D1024" s="91" t="s">
        <v>5861</v>
      </c>
      <c r="E1024" s="91" t="str" cm="1">
        <f t="array" ref="E10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4" s="153">
        <f>INDEX(BullDataExtract[#Data],
MATCH(Table25[[#This Row],[Metric]],BullDataExtract[Metric],0),
MATCH(TEXT(Table25[[#This Row],[Year]],"0"),BullDataExtract[#Headers],0))</f>
        <v>-0.15795361887102036</v>
      </c>
    </row>
    <row r="1025" spans="1:6">
      <c r="A1025" s="173" t="s">
        <v>5977</v>
      </c>
      <c r="B1025" s="91">
        <v>2030</v>
      </c>
      <c r="C1025" s="167">
        <v>1.1963805051978411</v>
      </c>
      <c r="D1025" s="91" t="s">
        <v>5861</v>
      </c>
      <c r="E1025" s="91" t="str" cm="1">
        <f t="array" ref="E10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5" s="153">
        <f>INDEX(BullDataExtract[#Data],
MATCH(Table25[[#This Row],[Metric]],BullDataExtract[Metric],0),
MATCH(TEXT(Table25[[#This Row],[Year]],"0"),BullDataExtract[#Headers],0))</f>
        <v>1.1963805051978411</v>
      </c>
    </row>
    <row r="1026" spans="1:6">
      <c r="A1026" s="173" t="s">
        <v>5978</v>
      </c>
      <c r="B1026" s="91">
        <v>2030</v>
      </c>
      <c r="C1026" s="167">
        <v>7.5906315024670254</v>
      </c>
      <c r="D1026" s="91" t="s">
        <v>5861</v>
      </c>
      <c r="E1026" s="91" t="str" cm="1">
        <f t="array" ref="E10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6" s="153">
        <f>INDEX(BullDataExtract[#Data],
MATCH(Table25[[#This Row],[Metric]],BullDataExtract[Metric],0),
MATCH(TEXT(Table25[[#This Row],[Year]],"0"),BullDataExtract[#Headers],0))</f>
        <v>7.5906315024670254</v>
      </c>
    </row>
    <row r="1027" spans="1:6">
      <c r="A1027" s="174" t="s">
        <v>5979</v>
      </c>
      <c r="B1027" s="91">
        <v>2030</v>
      </c>
      <c r="C1027" s="167">
        <v>8.7870120076648668</v>
      </c>
      <c r="D1027" s="91" t="s">
        <v>5861</v>
      </c>
      <c r="E1027" s="91" t="str" cm="1">
        <f t="array" ref="E10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7" s="153">
        <f>INDEX(BullDataExtract[#Data],
MATCH(Table25[[#This Row],[Metric]],BullDataExtract[Metric],0),
MATCH(TEXT(Table25[[#This Row],[Year]],"0"),BullDataExtract[#Headers],0))</f>
        <v>8.7870120076648668</v>
      </c>
    </row>
    <row r="1028" spans="1:6">
      <c r="A1028" s="175" t="s">
        <v>5919</v>
      </c>
      <c r="B1028" s="91">
        <v>2030</v>
      </c>
      <c r="C1028" s="167">
        <v>20.030999999999992</v>
      </c>
      <c r="D1028" s="91" t="s">
        <v>5861</v>
      </c>
      <c r="E1028" s="91" t="str" cm="1">
        <f t="array" ref="E10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8" s="153">
        <f>INDEX(BullDataExtract[#Data],
MATCH(Table25[[#This Row],[Metric]],BullDataExtract[Metric],0),
MATCH(TEXT(Table25[[#This Row],[Year]],"0"),BullDataExtract[#Headers],0))</f>
        <v>20.030999999999992</v>
      </c>
    </row>
    <row r="1029" spans="1:6">
      <c r="A1029" s="175" t="s">
        <v>5923</v>
      </c>
      <c r="B1029" s="91">
        <v>2030</v>
      </c>
      <c r="C1029" s="167">
        <v>0.82200000000000006</v>
      </c>
      <c r="D1029" s="91" t="s">
        <v>5861</v>
      </c>
      <c r="E1029" s="91" t="str" cm="1">
        <f t="array" ref="E10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29" s="153">
        <f>INDEX(BullDataExtract[#Data],
MATCH(Table25[[#This Row],[Metric]],BullDataExtract[Metric],0),
MATCH(TEXT(Table25[[#This Row],[Year]],"0"),BullDataExtract[#Headers],0))</f>
        <v>0.82200000000000006</v>
      </c>
    </row>
    <row r="1030" spans="1:6">
      <c r="A1030" s="175" t="s">
        <v>5924</v>
      </c>
      <c r="B1030" s="91">
        <v>2030</v>
      </c>
      <c r="C1030" s="167">
        <v>0.78300000000000003</v>
      </c>
      <c r="D1030" s="91" t="s">
        <v>5861</v>
      </c>
      <c r="E1030" s="91" t="str" cm="1">
        <f t="array" ref="E10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0" s="153">
        <f>INDEX(BullDataExtract[#Data],
MATCH(Table25[[#This Row],[Metric]],BullDataExtract[Metric],0),
MATCH(TEXT(Table25[[#This Row],[Year]],"0"),BullDataExtract[#Headers],0))</f>
        <v>0.78300000000000003</v>
      </c>
    </row>
    <row r="1031" spans="1:6">
      <c r="A1031" s="175" t="s">
        <v>5940</v>
      </c>
      <c r="B1031" s="91">
        <v>2030</v>
      </c>
      <c r="C1031" s="167">
        <v>0.78300000000000003</v>
      </c>
      <c r="D1031" s="91" t="s">
        <v>5861</v>
      </c>
      <c r="E1031" s="91" t="str" cm="1">
        <f t="array" ref="E10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1" s="153">
        <f>INDEX(BullDataExtract[#Data],
MATCH(Table25[[#This Row],[Metric]],BullDataExtract[Metric],0),
MATCH(TEXT(Table25[[#This Row],[Year]],"0"),BullDataExtract[#Headers],0))</f>
        <v>0.78300000000000003</v>
      </c>
    </row>
    <row r="1032" spans="1:6">
      <c r="A1032" s="175" t="s">
        <v>26</v>
      </c>
      <c r="B1032" s="91">
        <v>2030</v>
      </c>
      <c r="C1032" s="167">
        <v>19.286999999999988</v>
      </c>
      <c r="D1032" s="91" t="s">
        <v>5861</v>
      </c>
      <c r="E1032" s="91" t="str" cm="1">
        <f t="array" ref="E10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2" s="153">
        <f>INDEX(BullDataExtract[#Data],
MATCH(Table25[[#This Row],[Metric]],BullDataExtract[Metric],0),
MATCH(TEXT(Table25[[#This Row],[Year]],"0"),BullDataExtract[#Headers],0))</f>
        <v>19.286999999999988</v>
      </c>
    </row>
    <row r="1033" spans="1:6">
      <c r="A1033" s="175" t="s">
        <v>5922</v>
      </c>
      <c r="B1033" s="91">
        <v>2030</v>
      </c>
      <c r="C1033" s="167">
        <v>20.06999999999999</v>
      </c>
      <c r="D1033" s="91" t="s">
        <v>5861</v>
      </c>
      <c r="E1033" s="91" t="str" cm="1">
        <f t="array" ref="E10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3" s="153">
        <f>INDEX(BullDataExtract[#Data],
MATCH(Table25[[#This Row],[Metric]],BullDataExtract[Metric],0),
MATCH(TEXT(Table25[[#This Row],[Year]],"0"),BullDataExtract[#Headers],0))</f>
        <v>20.06999999999999</v>
      </c>
    </row>
    <row r="1034" spans="1:6">
      <c r="A1034" s="175" t="s">
        <v>5920</v>
      </c>
      <c r="B1034" s="91">
        <v>2030</v>
      </c>
      <c r="C1034" s="167">
        <v>20.050499999999992</v>
      </c>
      <c r="D1034" s="91" t="s">
        <v>5861</v>
      </c>
      <c r="E1034" s="91" t="str" cm="1">
        <f t="array" ref="E10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4" s="153">
        <f>INDEX(BullDataExtract[#Data],
MATCH(Table25[[#This Row],[Metric]],BullDataExtract[Metric],0),
MATCH(TEXT(Table25[[#This Row],[Year]],"0"),BullDataExtract[#Headers],0))</f>
        <v>20.050499999999992</v>
      </c>
    </row>
    <row r="1035" spans="1:6">
      <c r="A1035" s="175" t="s">
        <v>5921</v>
      </c>
      <c r="B1035" s="91">
        <v>2030</v>
      </c>
      <c r="C1035" s="167">
        <v>3.7433305861207598E-2</v>
      </c>
      <c r="D1035" s="91" t="s">
        <v>5861</v>
      </c>
      <c r="E1035" s="91" t="str" cm="1">
        <f t="array" ref="E10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35" s="153">
        <f>INDEX(BullDataExtract[#Data],
MATCH(Table25[[#This Row],[Metric]],BullDataExtract[Metric],0),
MATCH(TEXT(Table25[[#This Row],[Year]],"0"),BullDataExtract[#Headers],0))</f>
        <v>3.7433305861207598E-2</v>
      </c>
    </row>
    <row r="1036" spans="1:6">
      <c r="A1036" s="176" t="s">
        <v>2761</v>
      </c>
      <c r="B1036" s="91">
        <v>2030</v>
      </c>
      <c r="C1036" s="167">
        <v>0.75055649917014267</v>
      </c>
      <c r="D1036" s="91" t="s">
        <v>5861</v>
      </c>
      <c r="E1036" s="91" t="str" cm="1">
        <f t="array" ref="E10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6" s="153">
        <f>INDEX(BullDataExtract[#Data],
MATCH(Table25[[#This Row],[Metric]],BullDataExtract[Metric],0),
MATCH(TEXT(Table25[[#This Row],[Year]],"0"),BullDataExtract[#Headers],0))</f>
        <v>0.75055649917014267</v>
      </c>
    </row>
    <row r="1037" spans="1:6">
      <c r="A1037" s="173" t="s">
        <v>6064</v>
      </c>
      <c r="B1037" s="91">
        <v>2026</v>
      </c>
      <c r="C1037" s="167">
        <v>106.74283540450695</v>
      </c>
      <c r="D1037" s="91" t="s">
        <v>5862</v>
      </c>
      <c r="E1037" s="91" t="str" cm="1">
        <f t="array" ref="E10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7" s="154">
        <f>INDEX(BearDataExtract[#Data],
MATCH(Table25[[#This Row],[Metric]],BearDataExtract[Metric],0),
MATCH(TEXT(Table25[[#This Row],[Year]],"0"),BearDataExtract[#Headers],0))</f>
        <v>106.74283540450695</v>
      </c>
    </row>
    <row r="1038" spans="1:6">
      <c r="A1038" s="173" t="s">
        <v>109</v>
      </c>
      <c r="B1038" s="91">
        <v>2026</v>
      </c>
      <c r="C1038" s="167">
        <v>8.1590655999988577</v>
      </c>
      <c r="D1038" s="91" t="s">
        <v>5862</v>
      </c>
      <c r="E1038" s="91" t="str" cm="1">
        <f t="array" ref="E10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8" s="154">
        <f>INDEX(BearDataExtract[#Data],
MATCH(Table25[[#This Row],[Metric]],BearDataExtract[Metric],0),
MATCH(TEXT(Table25[[#This Row],[Year]],"0"),BearDataExtract[#Headers],0))</f>
        <v>8.1590655999988577</v>
      </c>
    </row>
    <row r="1039" spans="1:6">
      <c r="A1039" s="173" t="s">
        <v>110</v>
      </c>
      <c r="B1039" s="91">
        <v>2026</v>
      </c>
      <c r="C1039" s="167">
        <v>5.7234308718915745</v>
      </c>
      <c r="D1039" s="91" t="s">
        <v>5862</v>
      </c>
      <c r="E1039" s="91" t="str" cm="1">
        <f t="array" ref="E10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39" s="154">
        <f>INDEX(BearDataExtract[#Data],
MATCH(Table25[[#This Row],[Metric]],BearDataExtract[Metric],0),
MATCH(TEXT(Table25[[#This Row],[Year]],"0"),BearDataExtract[#Headers],0))</f>
        <v>5.7234308718915745</v>
      </c>
    </row>
    <row r="1040" spans="1:6">
      <c r="A1040" s="173" t="s">
        <v>2772</v>
      </c>
      <c r="B1040" s="91">
        <v>2026</v>
      </c>
      <c r="C1040" s="167">
        <v>3.7040163444714338</v>
      </c>
      <c r="D1040" s="91" t="s">
        <v>5862</v>
      </c>
      <c r="E1040" s="91" t="str" cm="1">
        <f t="array" ref="E10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40" s="154">
        <f>INDEX(BearDataExtract[#Data],
MATCH(Table25[[#This Row],[Metric]],BearDataExtract[Metric],0),
MATCH(TEXT(Table25[[#This Row],[Year]],"0"),BearDataExtract[#Headers],0))</f>
        <v>3.7040163444714338</v>
      </c>
    </row>
    <row r="1041" spans="1:6">
      <c r="A1041" s="173" t="s">
        <v>2768</v>
      </c>
      <c r="B1041" s="91">
        <v>2026</v>
      </c>
      <c r="C1041" s="167">
        <v>8.2027183788956215</v>
      </c>
      <c r="D1041" s="91" t="s">
        <v>5862</v>
      </c>
      <c r="E1041" s="91" t="str" cm="1">
        <f t="array" ref="E10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41" s="154">
        <f>INDEX(BearDataExtract[#Data],
MATCH(Table25[[#This Row],[Metric]],BearDataExtract[Metric],0),
MATCH(TEXT(Table25[[#This Row],[Year]],"0"),BearDataExtract[#Headers],0))</f>
        <v>8.2027183788956215</v>
      </c>
    </row>
    <row r="1042" spans="1:6">
      <c r="A1042" s="173" t="s">
        <v>6065</v>
      </c>
      <c r="B1042" s="91">
        <v>2026</v>
      </c>
      <c r="C1042" s="167">
        <v>2.2338810538340819</v>
      </c>
      <c r="D1042" s="91" t="s">
        <v>5862</v>
      </c>
      <c r="E1042" s="91" t="str" cm="1">
        <f t="array" ref="E10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42" s="154">
        <f>INDEX(BearDataExtract[#Data],
MATCH(Table25[[#This Row],[Metric]],BearDataExtract[Metric],0),
MATCH(TEXT(Table25[[#This Row],[Year]],"0"),BearDataExtract[#Headers],0))</f>
        <v>2.2338810538340819</v>
      </c>
    </row>
    <row r="1043" spans="1:6">
      <c r="A1043" s="173" t="s">
        <v>6066</v>
      </c>
      <c r="B1043" s="91">
        <v>2026</v>
      </c>
      <c r="C1043" s="167">
        <v>7.6436657964721461E-2</v>
      </c>
      <c r="D1043" s="91" t="s">
        <v>5862</v>
      </c>
      <c r="E1043" s="91" t="str" cm="1">
        <f t="array" ref="E10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3" s="154">
        <f>INDEX(BearDataExtract[#Data],
MATCH(Table25[[#This Row],[Metric]],BearDataExtract[Metric],0),
MATCH(TEXT(Table25[[#This Row],[Year]],"0"),BearDataExtract[#Headers],0))</f>
        <v>7.6436657964721461E-2</v>
      </c>
    </row>
    <row r="1044" spans="1:6">
      <c r="A1044" s="173" t="s">
        <v>6070</v>
      </c>
      <c r="B1044" s="91">
        <v>2026</v>
      </c>
      <c r="C1044" s="167">
        <v>2.0927690794128574E-2</v>
      </c>
      <c r="D1044" s="91" t="s">
        <v>5862</v>
      </c>
      <c r="E1044" s="91" t="str" cm="1">
        <f t="array" ref="E10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4" s="154">
        <f>INDEX(BearDataExtract[#Data],
MATCH(Table25[[#This Row],[Metric]],BearDataExtract[Metric],0),
MATCH(TEXT(Table25[[#This Row],[Year]],"0"),BearDataExtract[#Headers],0))</f>
        <v>2.0927690794128574E-2</v>
      </c>
    </row>
    <row r="1045" spans="1:6">
      <c r="A1045" s="173" t="s">
        <v>6067</v>
      </c>
      <c r="B1045" s="91">
        <v>2026</v>
      </c>
      <c r="C1045" s="167">
        <v>0.11874480865630006</v>
      </c>
      <c r="D1045" s="91" t="s">
        <v>5862</v>
      </c>
      <c r="E1045" s="91" t="str" cm="1">
        <f t="array" ref="E10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5" s="154">
        <f>INDEX(BearDataExtract[#Data],
MATCH(Table25[[#This Row],[Metric]],BearDataExtract[Metric],0),
MATCH(TEXT(Table25[[#This Row],[Year]],"0"),BearDataExtract[#Headers],0))</f>
        <v>0.11874480865630006</v>
      </c>
    </row>
    <row r="1046" spans="1:6">
      <c r="A1046" s="173" t="s">
        <v>6030</v>
      </c>
      <c r="B1046" s="91">
        <v>2026</v>
      </c>
      <c r="C1046" s="167">
        <v>0.10311056880262041</v>
      </c>
      <c r="D1046" s="91" t="s">
        <v>5862</v>
      </c>
      <c r="E1046" s="91" t="str" cm="1">
        <f t="array" ref="E10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6" s="154">
        <f>INDEX(BearDataExtract[#Data],
MATCH(Table25[[#This Row],[Metric]],BearDataExtract[Metric],0),
MATCH(TEXT(Table25[[#This Row],[Year]],"0"),BearDataExtract[#Headers],0))</f>
        <v>0.10311056880262041</v>
      </c>
    </row>
    <row r="1047" spans="1:6">
      <c r="A1047" s="173" t="s">
        <v>6075</v>
      </c>
      <c r="B1047" s="91">
        <v>2026</v>
      </c>
      <c r="C1047" s="167">
        <v>1.5634239853679649E-2</v>
      </c>
      <c r="D1047" s="91" t="s">
        <v>5862</v>
      </c>
      <c r="E1047" s="91" t="str" cm="1">
        <f t="array" ref="E10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7" s="154">
        <f>INDEX(BearDataExtract[#Data],
MATCH(Table25[[#This Row],[Metric]],BearDataExtract[Metric],0),
MATCH(TEXT(Table25[[#This Row],[Year]],"0"),BearDataExtract[#Headers],0))</f>
        <v>1.5634239853679649E-2</v>
      </c>
    </row>
    <row r="1048" spans="1:6">
      <c r="A1048" s="173" t="s">
        <v>6068</v>
      </c>
      <c r="B1048" s="91">
        <v>2026</v>
      </c>
      <c r="C1048" s="167">
        <v>0.21959951379200174</v>
      </c>
      <c r="D1048" s="91" t="s">
        <v>5862</v>
      </c>
      <c r="E1048" s="91" t="str" cm="1">
        <f t="array" ref="E10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8" s="154">
        <f>INDEX(BearDataExtract[#Data],
MATCH(Table25[[#This Row],[Metric]],BearDataExtract[Metric],0),
MATCH(TEXT(Table25[[#This Row],[Year]],"0"),BearDataExtract[#Headers],0))</f>
        <v>0.21959951379200174</v>
      </c>
    </row>
    <row r="1049" spans="1:6">
      <c r="A1049" s="173" t="s">
        <v>6069</v>
      </c>
      <c r="B1049" s="91">
        <v>2026</v>
      </c>
      <c r="C1049" s="167">
        <v>5.9978080710577704E-2</v>
      </c>
      <c r="D1049" s="91" t="s">
        <v>5862</v>
      </c>
      <c r="E1049" s="91" t="str" cm="1">
        <f t="array" ref="E10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49" s="154">
        <f>INDEX(BearDataExtract[#Data],
MATCH(Table25[[#This Row],[Metric]],BearDataExtract[Metric],0),
MATCH(TEXT(Table25[[#This Row],[Year]],"0"),BearDataExtract[#Headers],0))</f>
        <v>5.9978080710577704E-2</v>
      </c>
    </row>
    <row r="1050" spans="1:6">
      <c r="A1050" s="173" t="s">
        <v>6044</v>
      </c>
      <c r="B1050" s="91">
        <v>2026</v>
      </c>
      <c r="C1050" s="167">
        <v>56.6467725214655</v>
      </c>
      <c r="D1050" s="91" t="s">
        <v>5862</v>
      </c>
      <c r="E1050" s="91" t="str" cm="1">
        <f t="array" ref="E10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050" s="154">
        <f>INDEX(BearDataExtract[#Data],
MATCH(Table25[[#This Row],[Metric]],BearDataExtract[Metric],0),
MATCH(TEXT(Table25[[#This Row],[Year]],"0"),BearDataExtract[#Headers],0))</f>
        <v>56.6467725214655</v>
      </c>
    </row>
    <row r="1051" spans="1:6">
      <c r="A1051" s="173" t="s">
        <v>6071</v>
      </c>
      <c r="B1051" s="91">
        <v>2026</v>
      </c>
      <c r="C1051" s="167">
        <v>2.5877963280504761</v>
      </c>
      <c r="D1051" s="91" t="s">
        <v>5862</v>
      </c>
      <c r="E1051" s="91" t="str" cm="1">
        <f t="array" ref="E10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051" s="154">
        <f>INDEX(BearDataExtract[#Data],
MATCH(Table25[[#This Row],[Metric]],BearDataExtract[Metric],0),
MATCH(TEXT(Table25[[#This Row],[Year]],"0"),BearDataExtract[#Headers],0))</f>
        <v>2.5877963280504761</v>
      </c>
    </row>
    <row r="1052" spans="1:6">
      <c r="A1052" s="173" t="s">
        <v>6072</v>
      </c>
      <c r="B1052" s="91">
        <v>2026</v>
      </c>
      <c r="C1052" s="167">
        <v>5.5952847730570952</v>
      </c>
      <c r="D1052" s="91" t="s">
        <v>5862</v>
      </c>
      <c r="E1052" s="91" t="str" cm="1">
        <f t="array" ref="E10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052" s="154">
        <f>INDEX(BearDataExtract[#Data],
MATCH(Table25[[#This Row],[Metric]],BearDataExtract[Metric],0),
MATCH(TEXT(Table25[[#This Row],[Year]],"0"),BearDataExtract[#Headers],0))</f>
        <v>5.5952847730570952</v>
      </c>
    </row>
    <row r="1053" spans="1:6">
      <c r="A1053" s="173" t="s">
        <v>6073</v>
      </c>
      <c r="B1053" s="91">
        <v>2026</v>
      </c>
      <c r="C1053" s="167">
        <v>-0.58418735000542843</v>
      </c>
      <c r="D1053" s="91" t="s">
        <v>5862</v>
      </c>
      <c r="E1053" s="91" t="str" cm="1">
        <f t="array" ref="E10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53" s="154">
        <f>INDEX(BearDataExtract[#Data],
MATCH(Table25[[#This Row],[Metric]],BearDataExtract[Metric],0),
MATCH(TEXT(Table25[[#This Row],[Year]],"0"),BearDataExtract[#Headers],0))</f>
        <v>-0.58418735000542843</v>
      </c>
    </row>
    <row r="1054" spans="1:6">
      <c r="A1054" s="173" t="s">
        <v>6074</v>
      </c>
      <c r="B1054" s="91">
        <v>2026</v>
      </c>
      <c r="C1054" s="167">
        <v>236.38702866278132</v>
      </c>
      <c r="D1054" s="91" t="s">
        <v>5862</v>
      </c>
      <c r="E1054" s="91" t="str" cm="1">
        <f t="array" ref="E10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54" s="154">
        <f>INDEX(BearDataExtract[#Data],
MATCH(Table25[[#This Row],[Metric]],BearDataExtract[Metric],0),
MATCH(TEXT(Table25[[#This Row],[Year]],"0"),BearDataExtract[#Headers],0))</f>
        <v>236.38702866278132</v>
      </c>
    </row>
    <row r="1055" spans="1:6">
      <c r="A1055" s="173" t="s">
        <v>6081</v>
      </c>
      <c r="B1055" s="91">
        <v>2026</v>
      </c>
      <c r="C1055" s="167">
        <v>96.901015059039437</v>
      </c>
      <c r="D1055" s="91" t="s">
        <v>5862</v>
      </c>
      <c r="E1055" s="91" t="str" cm="1">
        <f t="array" ref="E10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55" s="154">
        <f>INDEX(BearDataExtract[#Data],
MATCH(Table25[[#This Row],[Metric]],BearDataExtract[Metric],0),
MATCH(TEXT(Table25[[#This Row],[Year]],"0"),BearDataExtract[#Headers],0))</f>
        <v>96.901015059039437</v>
      </c>
    </row>
    <row r="1056" spans="1:6">
      <c r="A1056" s="173" t="s">
        <v>2768</v>
      </c>
      <c r="B1056" s="91">
        <v>2026</v>
      </c>
      <c r="C1056" s="167">
        <v>8.2027183788956215</v>
      </c>
      <c r="D1056" s="91" t="s">
        <v>5862</v>
      </c>
      <c r="E1056" s="91" t="str" cm="1">
        <f t="array" ref="E10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56" s="154">
        <f>INDEX(BearDataExtract[#Data],
MATCH(Table25[[#This Row],[Metric]],BearDataExtract[Metric],0),
MATCH(TEXT(Table25[[#This Row],[Year]],"0"),BearDataExtract[#Headers],0))</f>
        <v>8.2027183788956215</v>
      </c>
    </row>
    <row r="1057" spans="1:6">
      <c r="A1057" s="173" t="s">
        <v>6078</v>
      </c>
      <c r="B1057" s="91">
        <v>2026</v>
      </c>
      <c r="C1057" s="167">
        <v>11.813280742192903</v>
      </c>
      <c r="D1057" s="91" t="s">
        <v>5862</v>
      </c>
      <c r="E1057" s="91" t="str" cm="1">
        <f t="array" ref="E10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057" s="154">
        <f>INDEX(BearDataExtract[#Data],
MATCH(Table25[[#This Row],[Metric]],BearDataExtract[Metric],0),
MATCH(TEXT(Table25[[#This Row],[Year]],"0"),BearDataExtract[#Headers],0))</f>
        <v>11.813280742192903</v>
      </c>
    </row>
    <row r="1058" spans="1:6">
      <c r="A1058" s="173" t="s">
        <v>6016</v>
      </c>
      <c r="B1058" s="91">
        <v>2026</v>
      </c>
      <c r="C1058" s="167">
        <v>0.45155961394472827</v>
      </c>
      <c r="D1058" s="91" t="s">
        <v>5862</v>
      </c>
      <c r="E1058" s="91" t="str" cm="1">
        <f t="array" ref="E10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058" s="154">
        <f>INDEX(BearDataExtract[#Data],
MATCH(Table25[[#This Row],[Metric]],BearDataExtract[Metric],0),
MATCH(TEXT(Table25[[#This Row],[Year]],"0"),BearDataExtract[#Headers],0))</f>
        <v>0.45155961394472827</v>
      </c>
    </row>
    <row r="1059" spans="1:6">
      <c r="A1059" s="174" t="s">
        <v>6084</v>
      </c>
      <c r="B1059" s="91">
        <v>2026</v>
      </c>
      <c r="C1059" s="167">
        <v>43.756584950912149</v>
      </c>
      <c r="D1059" s="91" t="s">
        <v>5862</v>
      </c>
      <c r="E1059" s="91" t="str" cm="1">
        <f t="array" ref="E10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59" s="154">
        <f>INDEX(BearDataExtract[#Data],
MATCH(Table25[[#This Row],[Metric]],BearDataExtract[Metric],0),
MATCH(TEXT(Table25[[#This Row],[Year]],"0"),BearDataExtract[#Headers],0))</f>
        <v>43.756584950912149</v>
      </c>
    </row>
    <row r="1060" spans="1:6">
      <c r="A1060" s="175" t="s">
        <v>110</v>
      </c>
      <c r="B1060" s="91">
        <v>2026</v>
      </c>
      <c r="C1060" s="167">
        <v>5.7234308718915745</v>
      </c>
      <c r="D1060" s="91" t="s">
        <v>5862</v>
      </c>
      <c r="E1060" s="91" t="str" cm="1">
        <f t="array" ref="E10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0" s="154">
        <f>INDEX(BearDataExtract[#Data],
MATCH(Table25[[#This Row],[Metric]],BearDataExtract[Metric],0),
MATCH(TEXT(Table25[[#This Row],[Year]],"0"),BearDataExtract[#Headers],0))</f>
        <v>5.7234308718915745</v>
      </c>
    </row>
    <row r="1061" spans="1:6">
      <c r="A1061" s="175" t="s">
        <v>6017</v>
      </c>
      <c r="B1061" s="91">
        <v>2026</v>
      </c>
      <c r="C1061" s="167">
        <v>0.21199999999999999</v>
      </c>
      <c r="D1061" s="91" t="s">
        <v>5862</v>
      </c>
      <c r="E1061" s="91" t="str" cm="1">
        <f t="array" ref="E10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61" s="154">
        <f>INDEX(BearDataExtract[#Data],
MATCH(Table25[[#This Row],[Metric]],BearDataExtract[Metric],0),
MATCH(TEXT(Table25[[#This Row],[Year]],"0"),BearDataExtract[#Headers],0))</f>
        <v>0.21199999999999999</v>
      </c>
    </row>
    <row r="1062" spans="1:6">
      <c r="A1062" s="175" t="s">
        <v>6018</v>
      </c>
      <c r="B1062" s="91">
        <v>2026</v>
      </c>
      <c r="C1062" s="167">
        <v>4.5100635270505611</v>
      </c>
      <c r="D1062" s="91" t="s">
        <v>5862</v>
      </c>
      <c r="E1062" s="91" t="str" cm="1">
        <f t="array" ref="E10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2" s="154">
        <f>INDEX(BearDataExtract[#Data],
MATCH(Table25[[#This Row],[Metric]],BearDataExtract[Metric],0),
MATCH(TEXT(Table25[[#This Row],[Year]],"0"),BearDataExtract[#Headers],0))</f>
        <v>4.5100635270505611</v>
      </c>
    </row>
    <row r="1063" spans="1:6">
      <c r="A1063" s="175" t="s">
        <v>5909</v>
      </c>
      <c r="B1063" s="91">
        <v>2026</v>
      </c>
      <c r="C1063" s="167">
        <v>2.4356347281072837</v>
      </c>
      <c r="D1063" s="91" t="s">
        <v>5862</v>
      </c>
      <c r="E1063" s="91" t="str" cm="1">
        <f t="array" ref="E10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3" s="154">
        <f>INDEX(BearDataExtract[#Data],
MATCH(Table25[[#This Row],[Metric]],BearDataExtract[Metric],0),
MATCH(TEXT(Table25[[#This Row],[Year]],"0"),BearDataExtract[#Headers],0))</f>
        <v>2.4356347281072837</v>
      </c>
    </row>
    <row r="1064" spans="1:6">
      <c r="A1064" s="175" t="s">
        <v>5899</v>
      </c>
      <c r="B1064" s="91">
        <v>2026</v>
      </c>
      <c r="C1064" s="167">
        <v>-3.5377206850037788</v>
      </c>
      <c r="D1064" s="91" t="s">
        <v>5862</v>
      </c>
      <c r="E1064" s="91" t="str" cm="1">
        <f t="array" ref="E10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4" s="154">
        <f>INDEX(BearDataExtract[#Data],
MATCH(Table25[[#This Row],[Metric]],BearDataExtract[Metric],0),
MATCH(TEXT(Table25[[#This Row],[Year]],"0"),BearDataExtract[#Headers],0))</f>
        <v>-3.5377206850037788</v>
      </c>
    </row>
    <row r="1065" spans="1:6">
      <c r="A1065" s="175" t="s">
        <v>2667</v>
      </c>
      <c r="B1065" s="91">
        <v>2026</v>
      </c>
      <c r="C1065" s="167">
        <v>1.1740965163199846</v>
      </c>
      <c r="D1065" s="91" t="s">
        <v>5862</v>
      </c>
      <c r="E1065" s="91" t="str" cm="1">
        <f t="array" ref="E10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5" s="154">
        <f>INDEX(BearDataExtract[#Data],
MATCH(Table25[[#This Row],[Metric]],BearDataExtract[Metric],0),
MATCH(TEXT(Table25[[#This Row],[Year]],"0"),BearDataExtract[#Headers],0))</f>
        <v>1.1740965163199846</v>
      </c>
    </row>
    <row r="1066" spans="1:6">
      <c r="A1066" s="175" t="s">
        <v>6019</v>
      </c>
      <c r="B1066" s="91">
        <v>2026</v>
      </c>
      <c r="C1066" s="167">
        <v>2.2338810538340819</v>
      </c>
      <c r="D1066" s="91" t="s">
        <v>5862</v>
      </c>
      <c r="E1066" s="91" t="str" cm="1">
        <f t="array" ref="E10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6" s="154">
        <f>INDEX(BearDataExtract[#Data],
MATCH(Table25[[#This Row],[Metric]],BearDataExtract[Metric],0),
MATCH(TEXT(Table25[[#This Row],[Year]],"0"),BearDataExtract[#Headers],0))</f>
        <v>2.2338810538340819</v>
      </c>
    </row>
    <row r="1067" spans="1:6">
      <c r="A1067" s="176" t="s">
        <v>6057</v>
      </c>
      <c r="B1067" s="91">
        <v>2026</v>
      </c>
      <c r="C1067" s="167">
        <v>2.0250744730502084</v>
      </c>
      <c r="D1067" s="91" t="s">
        <v>5862</v>
      </c>
      <c r="E1067" s="91" t="str" cm="1">
        <f t="array" ref="E10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7" s="154">
        <f>INDEX(BearDataExtract[#Data],
MATCH(Table25[[#This Row],[Metric]],BearDataExtract[Metric],0),
MATCH(TEXT(Table25[[#This Row],[Year]],"0"),BearDataExtract[#Headers],0))</f>
        <v>2.0250744730502084</v>
      </c>
    </row>
    <row r="1068" spans="1:6">
      <c r="A1068" s="173" t="s">
        <v>2772</v>
      </c>
      <c r="B1068" s="91">
        <v>2026</v>
      </c>
      <c r="C1068" s="167">
        <v>3.7040163444714338</v>
      </c>
      <c r="D1068" s="91" t="s">
        <v>5862</v>
      </c>
      <c r="E1068" s="91" t="str" cm="1">
        <f t="array" ref="E10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8" s="154">
        <f>INDEX(BearDataExtract[#Data],
MATCH(Table25[[#This Row],[Metric]],BearDataExtract[Metric],0),
MATCH(TEXT(Table25[[#This Row],[Year]],"0"),BearDataExtract[#Headers],0))</f>
        <v>3.7040163444714338</v>
      </c>
    </row>
    <row r="1069" spans="1:6">
      <c r="A1069" s="173" t="s">
        <v>5909</v>
      </c>
      <c r="B1069" s="91">
        <v>2026</v>
      </c>
      <c r="C1069" s="167">
        <v>2.4356347281072837</v>
      </c>
      <c r="D1069" s="91" t="s">
        <v>5862</v>
      </c>
      <c r="E1069" s="91" t="str" cm="1">
        <f t="array" ref="E10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69" s="154">
        <f>INDEX(BearDataExtract[#Data],
MATCH(Table25[[#This Row],[Metric]],BearDataExtract[Metric],0),
MATCH(TEXT(Table25[[#This Row],[Year]],"0"),BearDataExtract[#Headers],0))</f>
        <v>2.4356347281072837</v>
      </c>
    </row>
    <row r="1070" spans="1:6">
      <c r="A1070" s="173" t="s">
        <v>5968</v>
      </c>
      <c r="B1070" s="91">
        <v>2026</v>
      </c>
      <c r="C1070" s="167">
        <v>0.31210470380892169</v>
      </c>
      <c r="D1070" s="91" t="s">
        <v>5862</v>
      </c>
      <c r="E1070" s="91" t="str" cm="1">
        <f t="array" ref="E10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0" s="154">
        <f>INDEX(BearDataExtract[#Data],
MATCH(Table25[[#This Row],[Metric]],BearDataExtract[Metric],0),
MATCH(TEXT(Table25[[#This Row],[Year]],"0"),BearDataExtract[#Headers],0))</f>
        <v>0.31210470380892169</v>
      </c>
    </row>
    <row r="1071" spans="1:6">
      <c r="A1071" s="173" t="s">
        <v>5969</v>
      </c>
      <c r="B1071" s="91">
        <v>2026</v>
      </c>
      <c r="C1071" s="167">
        <v>0.41936268675432448</v>
      </c>
      <c r="D1071" s="91" t="s">
        <v>5862</v>
      </c>
      <c r="E1071" s="91" t="str" cm="1">
        <f t="array" ref="E10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1" s="154">
        <f>INDEX(BearDataExtract[#Data],
MATCH(Table25[[#This Row],[Metric]],BearDataExtract[Metric],0),
MATCH(TEXT(Table25[[#This Row],[Year]],"0"),BearDataExtract[#Headers],0))</f>
        <v>0.41936268675432448</v>
      </c>
    </row>
    <row r="1072" spans="1:6">
      <c r="A1072" s="173" t="s">
        <v>5970</v>
      </c>
      <c r="B1072" s="91">
        <v>2026</v>
      </c>
      <c r="C1072" s="167">
        <v>1.1740965163199846</v>
      </c>
      <c r="D1072" s="91" t="s">
        <v>5862</v>
      </c>
      <c r="E1072" s="91" t="str" cm="1">
        <f t="array" ref="E10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2" s="154">
        <f>INDEX(BearDataExtract[#Data],
MATCH(Table25[[#This Row],[Metric]],BearDataExtract[Metric],0),
MATCH(TEXT(Table25[[#This Row],[Year]],"0"),BearDataExtract[#Headers],0))</f>
        <v>1.1740965163199846</v>
      </c>
    </row>
    <row r="1073" spans="1:6">
      <c r="A1073" s="173" t="s">
        <v>5971</v>
      </c>
      <c r="B1073" s="91">
        <v>2026</v>
      </c>
      <c r="C1073" s="167">
        <v>-3.5377206850037788</v>
      </c>
      <c r="D1073" s="91" t="s">
        <v>5862</v>
      </c>
      <c r="E1073" s="91" t="str" cm="1">
        <f t="array" ref="E10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3" s="154">
        <f>INDEX(BearDataExtract[#Data],
MATCH(Table25[[#This Row],[Metric]],BearDataExtract[Metric],0),
MATCH(TEXT(Table25[[#This Row],[Year]],"0"),BearDataExtract[#Headers],0))</f>
        <v>-3.5377206850037788</v>
      </c>
    </row>
    <row r="1074" spans="1:6">
      <c r="A1074" s="173" t="s">
        <v>5972</v>
      </c>
      <c r="B1074" s="91">
        <v>2026</v>
      </c>
      <c r="C1074" s="167">
        <v>6.6761871175705662E-3</v>
      </c>
      <c r="D1074" s="91" t="s">
        <v>5862</v>
      </c>
      <c r="E1074" s="91" t="str" cm="1">
        <f t="array" ref="E10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4" s="154">
        <f>INDEX(BearDataExtract[#Data],
MATCH(Table25[[#This Row],[Metric]],BearDataExtract[Metric],0),
MATCH(TEXT(Table25[[#This Row],[Year]],"0"),BearDataExtract[#Headers],0))</f>
        <v>6.6761871175705662E-3</v>
      </c>
    </row>
    <row r="1075" spans="1:6">
      <c r="A1075" s="173" t="s">
        <v>5973</v>
      </c>
      <c r="B1075" s="91">
        <v>2026</v>
      </c>
      <c r="C1075" s="167">
        <v>1.2390000000000003</v>
      </c>
      <c r="D1075" s="91" t="s">
        <v>5862</v>
      </c>
      <c r="E1075" s="91" t="str" cm="1">
        <f t="array" ref="E10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5" s="154">
        <f>INDEX(BearDataExtract[#Data],
MATCH(Table25[[#This Row],[Metric]],BearDataExtract[Metric],0),
MATCH(TEXT(Table25[[#This Row],[Year]],"0"),BearDataExtract[#Headers],0))</f>
        <v>1.2390000000000003</v>
      </c>
    </row>
    <row r="1076" spans="1:6">
      <c r="A1076" s="173" t="s">
        <v>5974</v>
      </c>
      <c r="B1076" s="91">
        <v>2026</v>
      </c>
      <c r="C1076" s="167">
        <v>-2.1638394926535609</v>
      </c>
      <c r="D1076" s="91" t="s">
        <v>5862</v>
      </c>
      <c r="E1076" s="91" t="str" cm="1">
        <f t="array" ref="E10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6" s="154">
        <f>INDEX(BearDataExtract[#Data],
MATCH(Table25[[#This Row],[Metric]],BearDataExtract[Metric],0),
MATCH(TEXT(Table25[[#This Row],[Year]],"0"),BearDataExtract[#Headers],0))</f>
        <v>-2.1638394926535609</v>
      </c>
    </row>
    <row r="1077" spans="1:6">
      <c r="A1077" s="173" t="s">
        <v>5975</v>
      </c>
      <c r="B1077" s="91">
        <v>2026</v>
      </c>
      <c r="C1077" s="167">
        <v>8.7119999999999906E-4</v>
      </c>
      <c r="D1077" s="91" t="s">
        <v>5862</v>
      </c>
      <c r="E1077" s="91" t="str" cm="1">
        <f t="array" ref="E10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7" s="154">
        <f>INDEX(BearDataExtract[#Data],
MATCH(Table25[[#This Row],[Metric]],BearDataExtract[Metric],0),
MATCH(TEXT(Table25[[#This Row],[Year]],"0"),BearDataExtract[#Headers],0))</f>
        <v>8.7119999999999906E-4</v>
      </c>
    </row>
    <row r="1078" spans="1:6">
      <c r="A1078" s="173" t="s">
        <v>5976</v>
      </c>
      <c r="B1078" s="91">
        <v>2026</v>
      </c>
      <c r="C1078" s="167">
        <v>-0.12838975947553286</v>
      </c>
      <c r="D1078" s="91" t="s">
        <v>5862</v>
      </c>
      <c r="E1078" s="91" t="str" cm="1">
        <f t="array" ref="E10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8" s="154">
        <f>INDEX(BearDataExtract[#Data],
MATCH(Table25[[#This Row],[Metric]],BearDataExtract[Metric],0),
MATCH(TEXT(Table25[[#This Row],[Year]],"0"),BearDataExtract[#Headers],0))</f>
        <v>-0.12838975947553286</v>
      </c>
    </row>
    <row r="1079" spans="1:6">
      <c r="A1079" s="173" t="s">
        <v>5977</v>
      </c>
      <c r="B1079" s="91">
        <v>2026</v>
      </c>
      <c r="C1079" s="167">
        <v>3.4618124294466459</v>
      </c>
      <c r="D1079" s="91" t="s">
        <v>5862</v>
      </c>
      <c r="E1079" s="91" t="str" cm="1">
        <f t="array" ref="E10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79" s="154">
        <f>INDEX(BearDataExtract[#Data],
MATCH(Table25[[#This Row],[Metric]],BearDataExtract[Metric],0),
MATCH(TEXT(Table25[[#This Row],[Year]],"0"),BearDataExtract[#Headers],0))</f>
        <v>3.4618124294466459</v>
      </c>
    </row>
    <row r="1080" spans="1:6">
      <c r="A1080" s="173" t="s">
        <v>5978</v>
      </c>
      <c r="B1080" s="91">
        <v>2026</v>
      </c>
      <c r="C1080" s="167">
        <v>4.7619999999999996</v>
      </c>
      <c r="D1080" s="91" t="s">
        <v>5862</v>
      </c>
      <c r="E1080" s="91" t="str" cm="1">
        <f t="array" ref="E10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0" s="154">
        <f>INDEX(BearDataExtract[#Data],
MATCH(Table25[[#This Row],[Metric]],BearDataExtract[Metric],0),
MATCH(TEXT(Table25[[#This Row],[Year]],"0"),BearDataExtract[#Headers],0))</f>
        <v>4.7619999999999996</v>
      </c>
    </row>
    <row r="1081" spans="1:6">
      <c r="A1081" s="174" t="s">
        <v>5979</v>
      </c>
      <c r="B1081" s="91">
        <v>2026</v>
      </c>
      <c r="C1081" s="167">
        <v>8.2238124294466459</v>
      </c>
      <c r="D1081" s="91" t="s">
        <v>5862</v>
      </c>
      <c r="E1081" s="91" t="str" cm="1">
        <f t="array" ref="E10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1" s="154">
        <f>INDEX(BearDataExtract[#Data],
MATCH(Table25[[#This Row],[Metric]],BearDataExtract[Metric],0),
MATCH(TEXT(Table25[[#This Row],[Year]],"0"),BearDataExtract[#Headers],0))</f>
        <v>8.2238124294466459</v>
      </c>
    </row>
    <row r="1082" spans="1:6">
      <c r="A1082" s="175" t="s">
        <v>5919</v>
      </c>
      <c r="B1082" s="91">
        <v>2026</v>
      </c>
      <c r="C1082" s="167">
        <v>19.875</v>
      </c>
      <c r="D1082" s="91" t="s">
        <v>5862</v>
      </c>
      <c r="E1082" s="91" t="str" cm="1">
        <f t="array" ref="E10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2" s="154">
        <f>INDEX(BearDataExtract[#Data],
MATCH(Table25[[#This Row],[Metric]],BearDataExtract[Metric],0),
MATCH(TEXT(Table25[[#This Row],[Year]],"0"),BearDataExtract[#Headers],0))</f>
        <v>19.875</v>
      </c>
    </row>
    <row r="1083" spans="1:6">
      <c r="A1083" s="175" t="s">
        <v>5923</v>
      </c>
      <c r="B1083" s="91">
        <v>2026</v>
      </c>
      <c r="C1083" s="167">
        <v>1.5220000000000002</v>
      </c>
      <c r="D1083" s="91" t="s">
        <v>5862</v>
      </c>
      <c r="E1083" s="91" t="str" cm="1">
        <f t="array" ref="E10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3" s="154">
        <f>INDEX(BearDataExtract[#Data],
MATCH(Table25[[#This Row],[Metric]],BearDataExtract[Metric],0),
MATCH(TEXT(Table25[[#This Row],[Year]],"0"),BearDataExtract[#Headers],0))</f>
        <v>1.5220000000000002</v>
      </c>
    </row>
    <row r="1084" spans="1:6">
      <c r="A1084" s="175" t="s">
        <v>5924</v>
      </c>
      <c r="B1084" s="91">
        <v>2026</v>
      </c>
      <c r="C1084" s="167">
        <v>0.28300000000000003</v>
      </c>
      <c r="D1084" s="91" t="s">
        <v>5862</v>
      </c>
      <c r="E1084" s="91" t="str" cm="1">
        <f t="array" ref="E10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4" s="154">
        <f>INDEX(BearDataExtract[#Data],
MATCH(Table25[[#This Row],[Metric]],BearDataExtract[Metric],0),
MATCH(TEXT(Table25[[#This Row],[Year]],"0"),BearDataExtract[#Headers],0))</f>
        <v>0.28300000000000003</v>
      </c>
    </row>
    <row r="1085" spans="1:6">
      <c r="A1085" s="175" t="s">
        <v>5940</v>
      </c>
      <c r="B1085" s="91">
        <v>2026</v>
      </c>
      <c r="C1085" s="167">
        <v>0.28300000000000003</v>
      </c>
      <c r="D1085" s="91" t="s">
        <v>5862</v>
      </c>
      <c r="E1085" s="91" t="str" cm="1">
        <f t="array" ref="E10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5" s="154">
        <f>INDEX(BearDataExtract[#Data],
MATCH(Table25[[#This Row],[Metric]],BearDataExtract[Metric],0),
MATCH(TEXT(Table25[[#This Row],[Year]],"0"),BearDataExtract[#Headers],0))</f>
        <v>0.28300000000000003</v>
      </c>
    </row>
    <row r="1086" spans="1:6">
      <c r="A1086" s="175" t="s">
        <v>26</v>
      </c>
      <c r="B1086" s="91">
        <v>2026</v>
      </c>
      <c r="C1086" s="167">
        <v>20.830999999999996</v>
      </c>
      <c r="D1086" s="91" t="s">
        <v>5862</v>
      </c>
      <c r="E1086" s="91" t="str" cm="1">
        <f t="array" ref="E10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6" s="154">
        <f>INDEX(BearDataExtract[#Data],
MATCH(Table25[[#This Row],[Metric]],BearDataExtract[Metric],0),
MATCH(TEXT(Table25[[#This Row],[Year]],"0"),BearDataExtract[#Headers],0))</f>
        <v>20.830999999999996</v>
      </c>
    </row>
    <row r="1087" spans="1:6">
      <c r="A1087" s="175" t="s">
        <v>5922</v>
      </c>
      <c r="B1087" s="91">
        <v>2026</v>
      </c>
      <c r="C1087" s="167">
        <v>21.113999999999997</v>
      </c>
      <c r="D1087" s="91" t="s">
        <v>5862</v>
      </c>
      <c r="E1087" s="91" t="str" cm="1">
        <f t="array" ref="E10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7" s="154">
        <f>INDEX(BearDataExtract[#Data],
MATCH(Table25[[#This Row],[Metric]],BearDataExtract[Metric],0),
MATCH(TEXT(Table25[[#This Row],[Year]],"0"),BearDataExtract[#Headers],0))</f>
        <v>21.113999999999997</v>
      </c>
    </row>
    <row r="1088" spans="1:6">
      <c r="A1088" s="175" t="s">
        <v>5920</v>
      </c>
      <c r="B1088" s="91">
        <v>2026</v>
      </c>
      <c r="C1088" s="167">
        <v>20.494499999999999</v>
      </c>
      <c r="D1088" s="91" t="s">
        <v>5862</v>
      </c>
      <c r="E1088" s="91" t="str" cm="1">
        <f t="array" ref="E10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88" s="154">
        <f>INDEX(BearDataExtract[#Data],
MATCH(Table25[[#This Row],[Metric]],BearDataExtract[Metric],0),
MATCH(TEXT(Table25[[#This Row],[Year]],"0"),BearDataExtract[#Headers],0))</f>
        <v>20.494499999999999</v>
      </c>
    </row>
    <row r="1089" spans="1:6">
      <c r="A1089" s="175" t="s">
        <v>5921</v>
      </c>
      <c r="B1089" s="91">
        <v>2026</v>
      </c>
      <c r="C1089" s="167">
        <v>4.9911074481610133E-2</v>
      </c>
      <c r="D1089" s="91" t="s">
        <v>5862</v>
      </c>
      <c r="E1089" s="91" t="str" cm="1">
        <f t="array" ref="E10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89" s="154">
        <f>INDEX(BearDataExtract[#Data],
MATCH(Table25[[#This Row],[Metric]],BearDataExtract[Metric],0),
MATCH(TEXT(Table25[[#This Row],[Year]],"0"),BearDataExtract[#Headers],0))</f>
        <v>4.9911074481610133E-2</v>
      </c>
    </row>
    <row r="1090" spans="1:6">
      <c r="A1090" s="176" t="s">
        <v>2761</v>
      </c>
      <c r="B1090" s="91">
        <v>2026</v>
      </c>
      <c r="C1090" s="167">
        <v>1.0229025159633589</v>
      </c>
      <c r="D1090" s="91" t="s">
        <v>5862</v>
      </c>
      <c r="E1090" s="91" t="str" cm="1">
        <f t="array" ref="E10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0" s="154">
        <f>INDEX(BearDataExtract[#Data],
MATCH(Table25[[#This Row],[Metric]],BearDataExtract[Metric],0),
MATCH(TEXT(Table25[[#This Row],[Year]],"0"),BearDataExtract[#Headers],0))</f>
        <v>1.0229025159633589</v>
      </c>
    </row>
    <row r="1091" spans="1:6">
      <c r="A1091" s="173" t="s">
        <v>6064</v>
      </c>
      <c r="B1091" s="91">
        <v>2027</v>
      </c>
      <c r="C1091" s="167">
        <v>106.88794139870453</v>
      </c>
      <c r="D1091" s="91" t="s">
        <v>5862</v>
      </c>
      <c r="E1091" s="91" t="str" cm="1">
        <f t="array" ref="E10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1" s="154">
        <f>INDEX(BearDataExtract[#Data],
MATCH(Table25[[#This Row],[Metric]],BearDataExtract[Metric],0),
MATCH(TEXT(Table25[[#This Row],[Year]],"0"),BearDataExtract[#Headers],0))</f>
        <v>106.88794139870453</v>
      </c>
    </row>
    <row r="1092" spans="1:6">
      <c r="A1092" s="173" t="s">
        <v>109</v>
      </c>
      <c r="B1092" s="91">
        <v>2027</v>
      </c>
      <c r="C1092" s="167">
        <v>8.1701570172459697</v>
      </c>
      <c r="D1092" s="91" t="s">
        <v>5862</v>
      </c>
      <c r="E1092" s="91" t="str" cm="1">
        <f t="array" ref="E10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2" s="154">
        <f>INDEX(BearDataExtract[#Data],
MATCH(Table25[[#This Row],[Metric]],BearDataExtract[Metric],0),
MATCH(TEXT(Table25[[#This Row],[Year]],"0"),BearDataExtract[#Headers],0))</f>
        <v>8.1701570172459697</v>
      </c>
    </row>
    <row r="1093" spans="1:6">
      <c r="A1093" s="173" t="s">
        <v>110</v>
      </c>
      <c r="B1093" s="91">
        <v>2027</v>
      </c>
      <c r="C1093" s="167">
        <v>5.8380992336223763</v>
      </c>
      <c r="D1093" s="91" t="s">
        <v>5862</v>
      </c>
      <c r="E1093" s="91" t="str" cm="1">
        <f t="array" ref="E10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3" s="154">
        <f>INDEX(BearDataExtract[#Data],
MATCH(Table25[[#This Row],[Metric]],BearDataExtract[Metric],0),
MATCH(TEXT(Table25[[#This Row],[Year]],"0"),BearDataExtract[#Headers],0))</f>
        <v>5.8380992336223763</v>
      </c>
    </row>
    <row r="1094" spans="1:6">
      <c r="A1094" s="173" t="s">
        <v>2772</v>
      </c>
      <c r="B1094" s="91">
        <v>2027</v>
      </c>
      <c r="C1094" s="167">
        <v>3.7456452343445266</v>
      </c>
      <c r="D1094" s="91" t="s">
        <v>5862</v>
      </c>
      <c r="E1094" s="91" t="str" cm="1">
        <f t="array" ref="E10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4" s="154">
        <f>INDEX(BearDataExtract[#Data],
MATCH(Table25[[#This Row],[Metric]],BearDataExtract[Metric],0),
MATCH(TEXT(Table25[[#This Row],[Year]],"0"),BearDataExtract[#Headers],0))</f>
        <v>3.7456452343445266</v>
      </c>
    </row>
    <row r="1095" spans="1:6">
      <c r="A1095" s="173" t="s">
        <v>2768</v>
      </c>
      <c r="B1095" s="91">
        <v>2027</v>
      </c>
      <c r="C1095" s="167">
        <v>8.4830179034585047</v>
      </c>
      <c r="D1095" s="91" t="s">
        <v>5862</v>
      </c>
      <c r="E1095" s="91" t="str" cm="1">
        <f t="array" ref="E10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095" s="154">
        <f>INDEX(BearDataExtract[#Data],
MATCH(Table25[[#This Row],[Metric]],BearDataExtract[Metric],0),
MATCH(TEXT(Table25[[#This Row],[Year]],"0"),BearDataExtract[#Headers],0))</f>
        <v>8.4830179034585047</v>
      </c>
    </row>
    <row r="1096" spans="1:6">
      <c r="A1096" s="173" t="s">
        <v>6065</v>
      </c>
      <c r="B1096" s="91">
        <v>2027</v>
      </c>
      <c r="C1096" s="167">
        <v>3.4861994010560613</v>
      </c>
      <c r="D1096" s="91" t="s">
        <v>5862</v>
      </c>
      <c r="E1096" s="91" t="str" cm="1">
        <f t="array" ref="E10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096" s="154">
        <f>INDEX(BearDataExtract[#Data],
MATCH(Table25[[#This Row],[Metric]],BearDataExtract[Metric],0),
MATCH(TEXT(Table25[[#This Row],[Year]],"0"),BearDataExtract[#Headers],0))</f>
        <v>3.4861994010560613</v>
      </c>
    </row>
    <row r="1097" spans="1:6">
      <c r="A1097" s="173" t="s">
        <v>6066</v>
      </c>
      <c r="B1097" s="91">
        <v>2027</v>
      </c>
      <c r="C1097" s="167">
        <v>7.6436657964721461E-2</v>
      </c>
      <c r="D1097" s="91" t="s">
        <v>5862</v>
      </c>
      <c r="E1097" s="91" t="str" cm="1">
        <f t="array" ref="E10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97" s="154">
        <f>INDEX(BearDataExtract[#Data],
MATCH(Table25[[#This Row],[Metric]],BearDataExtract[Metric],0),
MATCH(TEXT(Table25[[#This Row],[Year]],"0"),BearDataExtract[#Headers],0))</f>
        <v>7.6436657964721461E-2</v>
      </c>
    </row>
    <row r="1098" spans="1:6">
      <c r="A1098" s="173" t="s">
        <v>6070</v>
      </c>
      <c r="B1098" s="91">
        <v>2027</v>
      </c>
      <c r="C1098" s="167">
        <v>3.2615460223451492E-2</v>
      </c>
      <c r="D1098" s="91" t="s">
        <v>5862</v>
      </c>
      <c r="E1098" s="91" t="str" cm="1">
        <f t="array" ref="E10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98" s="154">
        <f>INDEX(BearDataExtract[#Data],
MATCH(Table25[[#This Row],[Metric]],BearDataExtract[Metric],0),
MATCH(TEXT(Table25[[#This Row],[Year]],"0"),BearDataExtract[#Headers],0))</f>
        <v>3.2615460223451492E-2</v>
      </c>
    </row>
    <row r="1099" spans="1:6">
      <c r="A1099" s="173" t="s">
        <v>6067</v>
      </c>
      <c r="B1099" s="91">
        <v>2027</v>
      </c>
      <c r="C1099" s="167">
        <v>0.1123565395302257</v>
      </c>
      <c r="D1099" s="91" t="s">
        <v>5862</v>
      </c>
      <c r="E1099" s="91" t="str" cm="1">
        <f t="array" ref="E10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099" s="154">
        <f>INDEX(BearDataExtract[#Data],
MATCH(Table25[[#This Row],[Metric]],BearDataExtract[Metric],0),
MATCH(TEXT(Table25[[#This Row],[Year]],"0"),BearDataExtract[#Headers],0))</f>
        <v>0.1123565395302257</v>
      </c>
    </row>
    <row r="1100" spans="1:6">
      <c r="A1100" s="173" t="s">
        <v>6030</v>
      </c>
      <c r="B1100" s="91">
        <v>2027</v>
      </c>
      <c r="C1100" s="167">
        <v>0.10311056880262041</v>
      </c>
      <c r="D1100" s="91" t="s">
        <v>5862</v>
      </c>
      <c r="E1100" s="91" t="str" cm="1">
        <f t="array" ref="E11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00" s="154">
        <f>INDEX(BearDataExtract[#Data],
MATCH(Table25[[#This Row],[Metric]],BearDataExtract[Metric],0),
MATCH(TEXT(Table25[[#This Row],[Year]],"0"),BearDataExtract[#Headers],0))</f>
        <v>0.10311056880262041</v>
      </c>
    </row>
    <row r="1101" spans="1:6">
      <c r="A1101" s="173" t="s">
        <v>6075</v>
      </c>
      <c r="B1101" s="91">
        <v>2027</v>
      </c>
      <c r="C1101" s="167">
        <v>9.2459707276052877E-3</v>
      </c>
      <c r="D1101" s="91" t="s">
        <v>5862</v>
      </c>
      <c r="E1101" s="91" t="str" cm="1">
        <f t="array" ref="E11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01" s="154">
        <f>INDEX(BearDataExtract[#Data],
MATCH(Table25[[#This Row],[Metric]],BearDataExtract[Metric],0),
MATCH(TEXT(Table25[[#This Row],[Year]],"0"),BearDataExtract[#Headers],0))</f>
        <v>9.2459707276052877E-3</v>
      </c>
    </row>
    <row r="1102" spans="1:6">
      <c r="A1102" s="173" t="s">
        <v>6068</v>
      </c>
      <c r="B1102" s="91">
        <v>2027</v>
      </c>
      <c r="C1102" s="167">
        <v>0.20146700133334822</v>
      </c>
      <c r="D1102" s="91" t="s">
        <v>5862</v>
      </c>
      <c r="E1102" s="91" t="str" cm="1">
        <f t="array" ref="E11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02" s="154">
        <f>INDEX(BearDataExtract[#Data],
MATCH(Table25[[#This Row],[Metric]],BearDataExtract[Metric],0),
MATCH(TEXT(Table25[[#This Row],[Year]],"0"),BearDataExtract[#Headers],0))</f>
        <v>0.20146700133334822</v>
      </c>
    </row>
    <row r="1103" spans="1:6">
      <c r="A1103" s="173" t="s">
        <v>6069</v>
      </c>
      <c r="B1103" s="91">
        <v>2027</v>
      </c>
      <c r="C1103" s="167">
        <v>5.7303917816909439E-2</v>
      </c>
      <c r="D1103" s="91" t="s">
        <v>5862</v>
      </c>
      <c r="E1103" s="91" t="str" cm="1">
        <f t="array" ref="E11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03" s="154">
        <f>INDEX(BearDataExtract[#Data],
MATCH(Table25[[#This Row],[Metric]],BearDataExtract[Metric],0),
MATCH(TEXT(Table25[[#This Row],[Year]],"0"),BearDataExtract[#Headers],0))</f>
        <v>5.7303917816909439E-2</v>
      </c>
    </row>
    <row r="1104" spans="1:6">
      <c r="A1104" s="173" t="s">
        <v>6044</v>
      </c>
      <c r="B1104" s="91">
        <v>2027</v>
      </c>
      <c r="C1104" s="167">
        <v>52.396649715812458</v>
      </c>
      <c r="D1104" s="91" t="s">
        <v>5862</v>
      </c>
      <c r="E1104" s="91" t="str" cm="1">
        <f t="array" ref="E11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04" s="154">
        <f>INDEX(BearDataExtract[#Data],
MATCH(Table25[[#This Row],[Metric]],BearDataExtract[Metric],0),
MATCH(TEXT(Table25[[#This Row],[Year]],"0"),BearDataExtract[#Headers],0))</f>
        <v>52.396649715812458</v>
      </c>
    </row>
    <row r="1105" spans="1:6">
      <c r="A1105" s="173" t="s">
        <v>6071</v>
      </c>
      <c r="B1105" s="91">
        <v>2027</v>
      </c>
      <c r="C1105" s="167">
        <v>2.7359327308907506</v>
      </c>
      <c r="D1105" s="91" t="s">
        <v>5862</v>
      </c>
      <c r="E1105" s="91" t="str" cm="1">
        <f t="array" ref="E11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05" s="154">
        <f>INDEX(BearDataExtract[#Data],
MATCH(Table25[[#This Row],[Metric]],BearDataExtract[Metric],0),
MATCH(TEXT(Table25[[#This Row],[Year]],"0"),BearDataExtract[#Headers],0))</f>
        <v>2.7359327308907506</v>
      </c>
    </row>
    <row r="1106" spans="1:6">
      <c r="A1106" s="173" t="s">
        <v>6072</v>
      </c>
      <c r="B1106" s="91">
        <v>2027</v>
      </c>
      <c r="C1106" s="167">
        <v>5.3820147265976992</v>
      </c>
      <c r="D1106" s="91" t="s">
        <v>5862</v>
      </c>
      <c r="E1106" s="91" t="str" cm="1">
        <f t="array" ref="E11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06" s="154">
        <f>INDEX(BearDataExtract[#Data],
MATCH(Table25[[#This Row],[Metric]],BearDataExtract[Metric],0),
MATCH(TEXT(Table25[[#This Row],[Year]],"0"),BearDataExtract[#Headers],0))</f>
        <v>5.3820147265976992</v>
      </c>
    </row>
    <row r="1107" spans="1:6">
      <c r="A1107" s="173" t="s">
        <v>6073</v>
      </c>
      <c r="B1107" s="91">
        <v>2027</v>
      </c>
      <c r="C1107" s="167">
        <v>-0.58418735000542843</v>
      </c>
      <c r="D1107" s="91" t="s">
        <v>5862</v>
      </c>
      <c r="E1107" s="91" t="str" cm="1">
        <f t="array" ref="E11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07" s="154">
        <f>INDEX(BearDataExtract[#Data],
MATCH(Table25[[#This Row],[Metric]],BearDataExtract[Metric],0),
MATCH(TEXT(Table25[[#This Row],[Year]],"0"),BearDataExtract[#Headers],0))</f>
        <v>-0.58418735000542843</v>
      </c>
    </row>
    <row r="1108" spans="1:6">
      <c r="A1108" s="173" t="s">
        <v>6074</v>
      </c>
      <c r="B1108" s="91">
        <v>2027</v>
      </c>
      <c r="C1108" s="167">
        <v>242.07640174649603</v>
      </c>
      <c r="D1108" s="91" t="s">
        <v>5862</v>
      </c>
      <c r="E1108" s="91" t="str" cm="1">
        <f t="array" ref="E11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08" s="154">
        <f>INDEX(BearDataExtract[#Data],
MATCH(Table25[[#This Row],[Metric]],BearDataExtract[Metric],0),
MATCH(TEXT(Table25[[#This Row],[Year]],"0"),BearDataExtract[#Headers],0))</f>
        <v>242.07640174649603</v>
      </c>
    </row>
    <row r="1109" spans="1:6">
      <c r="A1109" s="173" t="s">
        <v>6081</v>
      </c>
      <c r="B1109" s="91">
        <v>2027</v>
      </c>
      <c r="C1109" s="167">
        <v>91.867789879460531</v>
      </c>
      <c r="D1109" s="91" t="s">
        <v>5862</v>
      </c>
      <c r="E1109" s="91" t="str" cm="1">
        <f t="array" ref="E11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09" s="154">
        <f>INDEX(BearDataExtract[#Data],
MATCH(Table25[[#This Row],[Metric]],BearDataExtract[Metric],0),
MATCH(TEXT(Table25[[#This Row],[Year]],"0"),BearDataExtract[#Headers],0))</f>
        <v>91.867789879460531</v>
      </c>
    </row>
    <row r="1110" spans="1:6">
      <c r="A1110" s="173" t="s">
        <v>2768</v>
      </c>
      <c r="B1110" s="91">
        <v>2027</v>
      </c>
      <c r="C1110" s="167">
        <v>8.4830179034585047</v>
      </c>
      <c r="D1110" s="91" t="s">
        <v>5862</v>
      </c>
      <c r="E1110" s="91" t="str" cm="1">
        <f t="array" ref="E11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10" s="154">
        <f>INDEX(BearDataExtract[#Data],
MATCH(Table25[[#This Row],[Metric]],BearDataExtract[Metric],0),
MATCH(TEXT(Table25[[#This Row],[Year]],"0"),BearDataExtract[#Headers],0))</f>
        <v>8.4830179034585047</v>
      </c>
    </row>
    <row r="1111" spans="1:6">
      <c r="A1111" s="173" t="s">
        <v>6078</v>
      </c>
      <c r="B1111" s="91">
        <v>2027</v>
      </c>
      <c r="C1111" s="167">
        <v>10.829611693028053</v>
      </c>
      <c r="D1111" s="91" t="s">
        <v>5862</v>
      </c>
      <c r="E1111" s="91" t="str" cm="1">
        <f t="array" ref="E11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11" s="154">
        <f>INDEX(BearDataExtract[#Data],
MATCH(Table25[[#This Row],[Metric]],BearDataExtract[Metric],0),
MATCH(TEXT(Table25[[#This Row],[Year]],"0"),BearDataExtract[#Headers],0))</f>
        <v>10.829611693028053</v>
      </c>
    </row>
    <row r="1112" spans="1:6">
      <c r="A1112" s="173" t="s">
        <v>6016</v>
      </c>
      <c r="B1112" s="91">
        <v>2027</v>
      </c>
      <c r="C1112" s="167">
        <v>0.44154630780838466</v>
      </c>
      <c r="D1112" s="91" t="s">
        <v>5862</v>
      </c>
      <c r="E1112" s="91" t="str" cm="1">
        <f t="array" ref="E11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112" s="154">
        <f>INDEX(BearDataExtract[#Data],
MATCH(Table25[[#This Row],[Metric]],BearDataExtract[Metric],0),
MATCH(TEXT(Table25[[#This Row],[Year]],"0"),BearDataExtract[#Headers],0))</f>
        <v>0.44154630780838466</v>
      </c>
    </row>
    <row r="1113" spans="1:6">
      <c r="A1113" s="174" t="s">
        <v>6084</v>
      </c>
      <c r="B1113" s="91">
        <v>2027</v>
      </c>
      <c r="C1113" s="167">
        <v>40.563883427792284</v>
      </c>
      <c r="D1113" s="91" t="s">
        <v>5862</v>
      </c>
      <c r="E1113" s="91" t="str" cm="1">
        <f t="array" ref="E11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3" s="154">
        <f>INDEX(BearDataExtract[#Data],
MATCH(Table25[[#This Row],[Metric]],BearDataExtract[Metric],0),
MATCH(TEXT(Table25[[#This Row],[Year]],"0"),BearDataExtract[#Headers],0))</f>
        <v>40.563883427792284</v>
      </c>
    </row>
    <row r="1114" spans="1:6">
      <c r="A1114" s="175" t="s">
        <v>110</v>
      </c>
      <c r="B1114" s="91">
        <v>2027</v>
      </c>
      <c r="C1114" s="167">
        <v>5.8380992336223763</v>
      </c>
      <c r="D1114" s="91" t="s">
        <v>5862</v>
      </c>
      <c r="E1114" s="91" t="str" cm="1">
        <f t="array" ref="E11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4" s="154">
        <f>INDEX(BearDataExtract[#Data],
MATCH(Table25[[#This Row],[Metric]],BearDataExtract[Metric],0),
MATCH(TEXT(Table25[[#This Row],[Year]],"0"),BearDataExtract[#Headers],0))</f>
        <v>5.8380992336223763</v>
      </c>
    </row>
    <row r="1115" spans="1:6">
      <c r="A1115" s="175" t="s">
        <v>6017</v>
      </c>
      <c r="B1115" s="91">
        <v>2027</v>
      </c>
      <c r="C1115" s="167">
        <v>0.21199999999999999</v>
      </c>
      <c r="D1115" s="91" t="s">
        <v>5862</v>
      </c>
      <c r="E1115" s="91" t="str" cm="1">
        <f t="array" ref="E11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15" s="154">
        <f>INDEX(BearDataExtract[#Data],
MATCH(Table25[[#This Row],[Metric]],BearDataExtract[Metric],0),
MATCH(TEXT(Table25[[#This Row],[Year]],"0"),BearDataExtract[#Headers],0))</f>
        <v>0.21199999999999999</v>
      </c>
    </row>
    <row r="1116" spans="1:6">
      <c r="A1116" s="175" t="s">
        <v>6018</v>
      </c>
      <c r="B1116" s="91">
        <v>2027</v>
      </c>
      <c r="C1116" s="167">
        <v>4.6004221960944323</v>
      </c>
      <c r="D1116" s="91" t="s">
        <v>5862</v>
      </c>
      <c r="E1116" s="91" t="str" cm="1">
        <f t="array" ref="E11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6" s="154">
        <f>INDEX(BearDataExtract[#Data],
MATCH(Table25[[#This Row],[Metric]],BearDataExtract[Metric],0),
MATCH(TEXT(Table25[[#This Row],[Year]],"0"),BearDataExtract[#Headers],0))</f>
        <v>4.6004221960944323</v>
      </c>
    </row>
    <row r="1117" spans="1:6">
      <c r="A1117" s="175" t="s">
        <v>5909</v>
      </c>
      <c r="B1117" s="91">
        <v>2027</v>
      </c>
      <c r="C1117" s="167">
        <v>2.332057783623593</v>
      </c>
      <c r="D1117" s="91" t="s">
        <v>5862</v>
      </c>
      <c r="E1117" s="91" t="str" cm="1">
        <f t="array" ref="E11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7" s="154">
        <f>INDEX(BearDataExtract[#Data],
MATCH(Table25[[#This Row],[Metric]],BearDataExtract[Metric],0),
MATCH(TEXT(Table25[[#This Row],[Year]],"0"),BearDataExtract[#Headers],0))</f>
        <v>2.332057783623593</v>
      </c>
    </row>
    <row r="1118" spans="1:6">
      <c r="A1118" s="175" t="s">
        <v>5899</v>
      </c>
      <c r="B1118" s="91">
        <v>2027</v>
      </c>
      <c r="C1118" s="167">
        <v>-3.4356419139371668</v>
      </c>
      <c r="D1118" s="91" t="s">
        <v>5862</v>
      </c>
      <c r="E1118" s="91" t="str" cm="1">
        <f t="array" ref="E11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8" s="154">
        <f>INDEX(BearDataExtract[#Data],
MATCH(Table25[[#This Row],[Metric]],BearDataExtract[Metric],0),
MATCH(TEXT(Table25[[#This Row],[Year]],"0"),BearDataExtract[#Headers],0))</f>
        <v>-3.4356419139371668</v>
      </c>
    </row>
    <row r="1119" spans="1:6">
      <c r="A1119" s="175" t="s">
        <v>2667</v>
      </c>
      <c r="B1119" s="91">
        <v>2027</v>
      </c>
      <c r="C1119" s="167">
        <v>1.0638664724796743E-2</v>
      </c>
      <c r="D1119" s="91" t="s">
        <v>5862</v>
      </c>
      <c r="E1119" s="91" t="str" cm="1">
        <f t="array" ref="E11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19" s="154">
        <f>INDEX(BearDataExtract[#Data],
MATCH(Table25[[#This Row],[Metric]],BearDataExtract[Metric],0),
MATCH(TEXT(Table25[[#This Row],[Year]],"0"),BearDataExtract[#Headers],0))</f>
        <v>1.0638664724796743E-2</v>
      </c>
    </row>
    <row r="1120" spans="1:6">
      <c r="A1120" s="175" t="s">
        <v>6019</v>
      </c>
      <c r="B1120" s="91">
        <v>2027</v>
      </c>
      <c r="C1120" s="167">
        <v>3.4861994010560613</v>
      </c>
      <c r="D1120" s="91" t="s">
        <v>5862</v>
      </c>
      <c r="E1120" s="91" t="str" cm="1">
        <f t="array" ref="E11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0" s="154">
        <f>INDEX(BearDataExtract[#Data],
MATCH(Table25[[#This Row],[Metric]],BearDataExtract[Metric],0),
MATCH(TEXT(Table25[[#This Row],[Year]],"0"),BearDataExtract[#Headers],0))</f>
        <v>3.4861994010560613</v>
      </c>
    </row>
    <row r="1121" spans="1:6">
      <c r="A1121" s="176" t="s">
        <v>6057</v>
      </c>
      <c r="B1121" s="91">
        <v>2027</v>
      </c>
      <c r="C1121" s="167">
        <v>2.8649307765066379</v>
      </c>
      <c r="D1121" s="91" t="s">
        <v>5862</v>
      </c>
      <c r="E1121" s="91" t="str" cm="1">
        <f t="array" ref="E11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1" s="154">
        <f>INDEX(BearDataExtract[#Data],
MATCH(Table25[[#This Row],[Metric]],BearDataExtract[Metric],0),
MATCH(TEXT(Table25[[#This Row],[Year]],"0"),BearDataExtract[#Headers],0))</f>
        <v>2.8649307765066379</v>
      </c>
    </row>
    <row r="1122" spans="1:6">
      <c r="A1122" s="173" t="s">
        <v>2772</v>
      </c>
      <c r="B1122" s="91">
        <v>2027</v>
      </c>
      <c r="C1122" s="167">
        <v>3.7456452343445266</v>
      </c>
      <c r="D1122" s="91" t="s">
        <v>5862</v>
      </c>
      <c r="E1122" s="91" t="str" cm="1">
        <f t="array" ref="E11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2" s="154">
        <f>INDEX(BearDataExtract[#Data],
MATCH(Table25[[#This Row],[Metric]],BearDataExtract[Metric],0),
MATCH(TEXT(Table25[[#This Row],[Year]],"0"),BearDataExtract[#Headers],0))</f>
        <v>3.7456452343445266</v>
      </c>
    </row>
    <row r="1123" spans="1:6">
      <c r="A1123" s="173" t="s">
        <v>5909</v>
      </c>
      <c r="B1123" s="91">
        <v>2027</v>
      </c>
      <c r="C1123" s="167">
        <v>2.332057783623593</v>
      </c>
      <c r="D1123" s="91" t="s">
        <v>5862</v>
      </c>
      <c r="E1123" s="91" t="str" cm="1">
        <f t="array" ref="E11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3" s="154">
        <f>INDEX(BearDataExtract[#Data],
MATCH(Table25[[#This Row],[Metric]],BearDataExtract[Metric],0),
MATCH(TEXT(Table25[[#This Row],[Year]],"0"),BearDataExtract[#Headers],0))</f>
        <v>2.332057783623593</v>
      </c>
    </row>
    <row r="1124" spans="1:6">
      <c r="A1124" s="173" t="s">
        <v>5968</v>
      </c>
      <c r="B1124" s="91">
        <v>2027</v>
      </c>
      <c r="C1124" s="167">
        <v>0.3125289783109837</v>
      </c>
      <c r="D1124" s="91" t="s">
        <v>5862</v>
      </c>
      <c r="E1124" s="91" t="str" cm="1">
        <f t="array" ref="E11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4" s="154">
        <f>INDEX(BearDataExtract[#Data],
MATCH(Table25[[#This Row],[Metric]],BearDataExtract[Metric],0),
MATCH(TEXT(Table25[[#This Row],[Year]],"0"),BearDataExtract[#Headers],0))</f>
        <v>0.3125289783109837</v>
      </c>
    </row>
    <row r="1125" spans="1:6">
      <c r="A1125" s="173" t="s">
        <v>5969</v>
      </c>
      <c r="B1125" s="91">
        <v>2027</v>
      </c>
      <c r="C1125" s="167">
        <v>0.40152901685989079</v>
      </c>
      <c r="D1125" s="91" t="s">
        <v>5862</v>
      </c>
      <c r="E1125" s="91" t="str" cm="1">
        <f t="array" ref="E11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5" s="154">
        <f>INDEX(BearDataExtract[#Data],
MATCH(Table25[[#This Row],[Metric]],BearDataExtract[Metric],0),
MATCH(TEXT(Table25[[#This Row],[Year]],"0"),BearDataExtract[#Headers],0))</f>
        <v>0.40152901685989079</v>
      </c>
    </row>
    <row r="1126" spans="1:6">
      <c r="A1126" s="173" t="s">
        <v>5970</v>
      </c>
      <c r="B1126" s="91">
        <v>2027</v>
      </c>
      <c r="C1126" s="167">
        <v>1.0638664724796743E-2</v>
      </c>
      <c r="D1126" s="91" t="s">
        <v>5862</v>
      </c>
      <c r="E1126" s="91" t="str" cm="1">
        <f t="array" ref="E11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6" s="154">
        <f>INDEX(BearDataExtract[#Data],
MATCH(Table25[[#This Row],[Metric]],BearDataExtract[Metric],0),
MATCH(TEXT(Table25[[#This Row],[Year]],"0"),BearDataExtract[#Headers],0))</f>
        <v>1.0638664724796743E-2</v>
      </c>
    </row>
    <row r="1127" spans="1:6">
      <c r="A1127" s="173" t="s">
        <v>5971</v>
      </c>
      <c r="B1127" s="91">
        <v>2027</v>
      </c>
      <c r="C1127" s="167">
        <v>-3.4356419139371668</v>
      </c>
      <c r="D1127" s="91" t="s">
        <v>5862</v>
      </c>
      <c r="E1127" s="91" t="str" cm="1">
        <f t="array" ref="E11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7" s="154">
        <f>INDEX(BearDataExtract[#Data],
MATCH(Table25[[#This Row],[Metric]],BearDataExtract[Metric],0),
MATCH(TEXT(Table25[[#This Row],[Year]],"0"),BearDataExtract[#Headers],0))</f>
        <v>-3.4356419139371668</v>
      </c>
    </row>
    <row r="1128" spans="1:6">
      <c r="A1128" s="173" t="s">
        <v>5972</v>
      </c>
      <c r="B1128" s="91">
        <v>2027</v>
      </c>
      <c r="C1128" s="167">
        <v>6.4835498132007835E-3</v>
      </c>
      <c r="D1128" s="91" t="s">
        <v>5862</v>
      </c>
      <c r="E1128" s="91" t="str" cm="1">
        <f t="array" ref="E11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8" s="154">
        <f>INDEX(BearDataExtract[#Data],
MATCH(Table25[[#This Row],[Metric]],BearDataExtract[Metric],0),
MATCH(TEXT(Table25[[#This Row],[Year]],"0"),BearDataExtract[#Headers],0))</f>
        <v>6.4835498132007835E-3</v>
      </c>
    </row>
    <row r="1129" spans="1:6">
      <c r="A1129" s="173" t="s">
        <v>5973</v>
      </c>
      <c r="B1129" s="91">
        <v>2027</v>
      </c>
      <c r="C1129" s="167">
        <v>1.2390000000000003</v>
      </c>
      <c r="D1129" s="91" t="s">
        <v>5862</v>
      </c>
      <c r="E1129" s="91" t="str" cm="1">
        <f t="array" ref="E11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29" s="154">
        <f>INDEX(BearDataExtract[#Data],
MATCH(Table25[[#This Row],[Metric]],BearDataExtract[Metric],0),
MATCH(TEXT(Table25[[#This Row],[Year]],"0"),BearDataExtract[#Headers],0))</f>
        <v>1.2390000000000003</v>
      </c>
    </row>
    <row r="1130" spans="1:6">
      <c r="A1130" s="173" t="s">
        <v>5974</v>
      </c>
      <c r="B1130" s="91">
        <v>2027</v>
      </c>
      <c r="C1130" s="167">
        <v>-2.1881585635121907</v>
      </c>
      <c r="D1130" s="91" t="s">
        <v>5862</v>
      </c>
      <c r="E1130" s="91" t="str" cm="1">
        <f t="array" ref="E11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0" s="154">
        <f>INDEX(BearDataExtract[#Data],
MATCH(Table25[[#This Row],[Metric]],BearDataExtract[Metric],0),
MATCH(TEXT(Table25[[#This Row],[Year]],"0"),BearDataExtract[#Headers],0))</f>
        <v>-2.1881585635121907</v>
      </c>
    </row>
    <row r="1131" spans="1:6">
      <c r="A1131" s="173" t="s">
        <v>5975</v>
      </c>
      <c r="B1131" s="91">
        <v>2027</v>
      </c>
      <c r="C1131" s="167">
        <v>9.0282455999999775E-4</v>
      </c>
      <c r="D1131" s="91" t="s">
        <v>5862</v>
      </c>
      <c r="E1131" s="91" t="str" cm="1">
        <f t="array" ref="E11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1" s="154">
        <f>INDEX(BearDataExtract[#Data],
MATCH(Table25[[#This Row],[Metric]],BearDataExtract[Metric],0),
MATCH(TEXT(Table25[[#This Row],[Year]],"0"),BearDataExtract[#Headers],0))</f>
        <v>9.0282455999999775E-4</v>
      </c>
    </row>
    <row r="1132" spans="1:6">
      <c r="A1132" s="173" t="s">
        <v>5976</v>
      </c>
      <c r="B1132" s="91">
        <v>2027</v>
      </c>
      <c r="C1132" s="167">
        <v>-0.12856429225445787</v>
      </c>
      <c r="D1132" s="91" t="s">
        <v>5862</v>
      </c>
      <c r="E1132" s="91" t="str" cm="1">
        <f t="array" ref="E11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2" s="154">
        <f>INDEX(BearDataExtract[#Data],
MATCH(Table25[[#This Row],[Metric]],BearDataExtract[Metric],0),
MATCH(TEXT(Table25[[#This Row],[Year]],"0"),BearDataExtract[#Headers],0))</f>
        <v>-0.12856429225445787</v>
      </c>
    </row>
    <row r="1133" spans="1:6">
      <c r="A1133" s="173" t="s">
        <v>5977</v>
      </c>
      <c r="B1133" s="91">
        <v>2027</v>
      </c>
      <c r="C1133" s="167">
        <v>2.296421282533176</v>
      </c>
      <c r="D1133" s="91" t="s">
        <v>5862</v>
      </c>
      <c r="E1133" s="91" t="str" cm="1">
        <f t="array" ref="E11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3" s="154">
        <f>INDEX(BearDataExtract[#Data],
MATCH(Table25[[#This Row],[Metric]],BearDataExtract[Metric],0),
MATCH(TEXT(Table25[[#This Row],[Year]],"0"),BearDataExtract[#Headers],0))</f>
        <v>2.296421282533176</v>
      </c>
    </row>
    <row r="1134" spans="1:6">
      <c r="A1134" s="173" t="s">
        <v>5978</v>
      </c>
      <c r="B1134" s="91">
        <v>2027</v>
      </c>
      <c r="C1134" s="167">
        <v>8.2238124294466459</v>
      </c>
      <c r="D1134" s="91" t="s">
        <v>5862</v>
      </c>
      <c r="E1134" s="91" t="str" cm="1">
        <f t="array" ref="E11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4" s="154">
        <f>INDEX(BearDataExtract[#Data],
MATCH(Table25[[#This Row],[Metric]],BearDataExtract[Metric],0),
MATCH(TEXT(Table25[[#This Row],[Year]],"0"),BearDataExtract[#Headers],0))</f>
        <v>8.2238124294466459</v>
      </c>
    </row>
    <row r="1135" spans="1:6">
      <c r="A1135" s="174" t="s">
        <v>5979</v>
      </c>
      <c r="B1135" s="91">
        <v>2027</v>
      </c>
      <c r="C1135" s="167">
        <v>10.520233711979822</v>
      </c>
      <c r="D1135" s="91" t="s">
        <v>5862</v>
      </c>
      <c r="E1135" s="91" t="str" cm="1">
        <f t="array" ref="E11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5" s="154">
        <f>INDEX(BearDataExtract[#Data],
MATCH(Table25[[#This Row],[Metric]],BearDataExtract[Metric],0),
MATCH(TEXT(Table25[[#This Row],[Year]],"0"),BearDataExtract[#Headers],0))</f>
        <v>10.520233711979822</v>
      </c>
    </row>
    <row r="1136" spans="1:6">
      <c r="A1136" s="175" t="s">
        <v>5919</v>
      </c>
      <c r="B1136" s="91">
        <v>2027</v>
      </c>
      <c r="C1136" s="167">
        <v>21.113999999999997</v>
      </c>
      <c r="D1136" s="91" t="s">
        <v>5862</v>
      </c>
      <c r="E1136" s="91" t="str" cm="1">
        <f t="array" ref="E11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6" s="154">
        <f>INDEX(BearDataExtract[#Data],
MATCH(Table25[[#This Row],[Metric]],BearDataExtract[Metric],0),
MATCH(TEXT(Table25[[#This Row],[Year]],"0"),BearDataExtract[#Headers],0))</f>
        <v>21.113999999999997</v>
      </c>
    </row>
    <row r="1137" spans="1:6">
      <c r="A1137" s="175" t="s">
        <v>5923</v>
      </c>
      <c r="B1137" s="91">
        <v>2027</v>
      </c>
      <c r="C1137" s="167">
        <v>1.5220000000000002</v>
      </c>
      <c r="D1137" s="91" t="s">
        <v>5862</v>
      </c>
      <c r="E1137" s="91" t="str" cm="1">
        <f t="array" ref="E11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7" s="154">
        <f>INDEX(BearDataExtract[#Data],
MATCH(Table25[[#This Row],[Metric]],BearDataExtract[Metric],0),
MATCH(TEXT(Table25[[#This Row],[Year]],"0"),BearDataExtract[#Headers],0))</f>
        <v>1.5220000000000002</v>
      </c>
    </row>
    <row r="1138" spans="1:6">
      <c r="A1138" s="175" t="s">
        <v>5924</v>
      </c>
      <c r="B1138" s="91">
        <v>2027</v>
      </c>
      <c r="C1138" s="167">
        <v>0.28300000000000003</v>
      </c>
      <c r="D1138" s="91" t="s">
        <v>5862</v>
      </c>
      <c r="E1138" s="91" t="str" cm="1">
        <f t="array" ref="E11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8" s="154">
        <f>INDEX(BearDataExtract[#Data],
MATCH(Table25[[#This Row],[Metric]],BearDataExtract[Metric],0),
MATCH(TEXT(Table25[[#This Row],[Year]],"0"),BearDataExtract[#Headers],0))</f>
        <v>0.28300000000000003</v>
      </c>
    </row>
    <row r="1139" spans="1:6">
      <c r="A1139" s="175" t="s">
        <v>5940</v>
      </c>
      <c r="B1139" s="91">
        <v>2027</v>
      </c>
      <c r="C1139" s="167">
        <v>0.28300000000000003</v>
      </c>
      <c r="D1139" s="91" t="s">
        <v>5862</v>
      </c>
      <c r="E1139" s="91" t="str" cm="1">
        <f t="array" ref="E11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39" s="154">
        <f>INDEX(BearDataExtract[#Data],
MATCH(Table25[[#This Row],[Metric]],BearDataExtract[Metric],0),
MATCH(TEXT(Table25[[#This Row],[Year]],"0"),BearDataExtract[#Headers],0))</f>
        <v>0.28300000000000003</v>
      </c>
    </row>
    <row r="1140" spans="1:6">
      <c r="A1140" s="175" t="s">
        <v>26</v>
      </c>
      <c r="B1140" s="91">
        <v>2027</v>
      </c>
      <c r="C1140" s="167">
        <v>22.069999999999993</v>
      </c>
      <c r="D1140" s="91" t="s">
        <v>5862</v>
      </c>
      <c r="E1140" s="91" t="str" cm="1">
        <f t="array" ref="E11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0" s="154">
        <f>INDEX(BearDataExtract[#Data],
MATCH(Table25[[#This Row],[Metric]],BearDataExtract[Metric],0),
MATCH(TEXT(Table25[[#This Row],[Year]],"0"),BearDataExtract[#Headers],0))</f>
        <v>22.069999999999993</v>
      </c>
    </row>
    <row r="1141" spans="1:6">
      <c r="A1141" s="175" t="s">
        <v>5922</v>
      </c>
      <c r="B1141" s="91">
        <v>2027</v>
      </c>
      <c r="C1141" s="167">
        <v>22.352999999999994</v>
      </c>
      <c r="D1141" s="91" t="s">
        <v>5862</v>
      </c>
      <c r="E1141" s="91" t="str" cm="1">
        <f t="array" ref="E11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1" s="154">
        <f>INDEX(BearDataExtract[#Data],
MATCH(Table25[[#This Row],[Metric]],BearDataExtract[Metric],0),
MATCH(TEXT(Table25[[#This Row],[Year]],"0"),BearDataExtract[#Headers],0))</f>
        <v>22.352999999999994</v>
      </c>
    </row>
    <row r="1142" spans="1:6">
      <c r="A1142" s="175" t="s">
        <v>5920</v>
      </c>
      <c r="B1142" s="91">
        <v>2027</v>
      </c>
      <c r="C1142" s="167">
        <v>21.733499999999996</v>
      </c>
      <c r="D1142" s="91" t="s">
        <v>5862</v>
      </c>
      <c r="E1142" s="91" t="str" cm="1">
        <f t="array" ref="E11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2" s="154">
        <f>INDEX(BearDataExtract[#Data],
MATCH(Table25[[#This Row],[Metric]],BearDataExtract[Metric],0),
MATCH(TEXT(Table25[[#This Row],[Year]],"0"),BearDataExtract[#Headers],0))</f>
        <v>21.733499999999996</v>
      </c>
    </row>
    <row r="1143" spans="1:6">
      <c r="A1143" s="175" t="s">
        <v>5921</v>
      </c>
      <c r="B1143" s="91">
        <v>2027</v>
      </c>
      <c r="C1143" s="167">
        <v>4.9911074481610133E-2</v>
      </c>
      <c r="D1143" s="91" t="s">
        <v>5862</v>
      </c>
      <c r="E1143" s="91" t="str" cm="1">
        <f t="array" ref="E11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43" s="154">
        <f>INDEX(BearDataExtract[#Data],
MATCH(Table25[[#This Row],[Metric]],BearDataExtract[Metric],0),
MATCH(TEXT(Table25[[#This Row],[Year]],"0"),BearDataExtract[#Headers],0))</f>
        <v>4.9911074481610133E-2</v>
      </c>
    </row>
    <row r="1144" spans="1:6">
      <c r="A1144" s="176" t="s">
        <v>2761</v>
      </c>
      <c r="B1144" s="91">
        <v>2027</v>
      </c>
      <c r="C1144" s="167">
        <v>1.0847423372460736</v>
      </c>
      <c r="D1144" s="91" t="s">
        <v>5862</v>
      </c>
      <c r="E1144" s="91" t="str" cm="1">
        <f t="array" ref="E11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4" s="154">
        <f>INDEX(BearDataExtract[#Data],
MATCH(Table25[[#This Row],[Metric]],BearDataExtract[Metric],0),
MATCH(TEXT(Table25[[#This Row],[Year]],"0"),BearDataExtract[#Headers],0))</f>
        <v>1.0847423372460736</v>
      </c>
    </row>
    <row r="1145" spans="1:6">
      <c r="A1145" s="173" t="s">
        <v>6064</v>
      </c>
      <c r="B1145" s="91">
        <v>2028</v>
      </c>
      <c r="C1145" s="167">
        <v>107.00117826727704</v>
      </c>
      <c r="D1145" s="91" t="s">
        <v>5862</v>
      </c>
      <c r="E1145" s="91" t="str" cm="1">
        <f t="array" ref="E11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5" s="154">
        <f>INDEX(BearDataExtract[#Data],
MATCH(Table25[[#This Row],[Metric]],BearDataExtract[Metric],0),
MATCH(TEXT(Table25[[#This Row],[Year]],"0"),BearDataExtract[#Headers],0))</f>
        <v>107.00117826727704</v>
      </c>
    </row>
    <row r="1146" spans="1:6">
      <c r="A1146" s="173" t="s">
        <v>109</v>
      </c>
      <c r="B1146" s="91">
        <v>2028</v>
      </c>
      <c r="C1146" s="167">
        <v>8.1788124650380425</v>
      </c>
      <c r="D1146" s="91" t="s">
        <v>5862</v>
      </c>
      <c r="E1146" s="91" t="str" cm="1">
        <f t="array" ref="E11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6" s="154">
        <f>INDEX(BearDataExtract[#Data],
MATCH(Table25[[#This Row],[Metric]],BearDataExtract[Metric],0),
MATCH(TEXT(Table25[[#This Row],[Year]],"0"),BearDataExtract[#Headers],0))</f>
        <v>8.1788124650380425</v>
      </c>
    </row>
    <row r="1147" spans="1:6">
      <c r="A1147" s="173" t="s">
        <v>110</v>
      </c>
      <c r="B1147" s="91">
        <v>2028</v>
      </c>
      <c r="C1147" s="167">
        <v>5.9512852823902929</v>
      </c>
      <c r="D1147" s="91" t="s">
        <v>5862</v>
      </c>
      <c r="E1147" s="91" t="str" cm="1">
        <f t="array" ref="E11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7" s="154">
        <f>INDEX(BearDataExtract[#Data],
MATCH(Table25[[#This Row],[Metric]],BearDataExtract[Metric],0),
MATCH(TEXT(Table25[[#This Row],[Year]],"0"),BearDataExtract[#Headers],0))</f>
        <v>5.9512852823902929</v>
      </c>
    </row>
    <row r="1148" spans="1:6">
      <c r="A1148" s="173" t="s">
        <v>2772</v>
      </c>
      <c r="B1148" s="91">
        <v>2028</v>
      </c>
      <c r="C1148" s="167">
        <v>3.7861060616028652</v>
      </c>
      <c r="D1148" s="91" t="s">
        <v>5862</v>
      </c>
      <c r="E1148" s="91" t="str" cm="1">
        <f t="array" ref="E11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48" s="154">
        <f>INDEX(BearDataExtract[#Data],
MATCH(Table25[[#This Row],[Metric]],BearDataExtract[Metric],0),
MATCH(TEXT(Table25[[#This Row],[Year]],"0"),BearDataExtract[#Headers],0))</f>
        <v>3.7861060616028652</v>
      </c>
    </row>
    <row r="1149" spans="1:6">
      <c r="A1149" s="173" t="s">
        <v>2768</v>
      </c>
      <c r="B1149" s="91">
        <v>2028</v>
      </c>
      <c r="C1149" s="167">
        <v>8.769106686145836</v>
      </c>
      <c r="D1149" s="91" t="s">
        <v>5862</v>
      </c>
      <c r="E1149" s="91" t="str" cm="1">
        <f t="array" ref="E11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49" s="154">
        <f>INDEX(BearDataExtract[#Data],
MATCH(Table25[[#This Row],[Metric]],BearDataExtract[Metric],0),
MATCH(TEXT(Table25[[#This Row],[Year]],"0"),BearDataExtract[#Headers],0))</f>
        <v>8.769106686145836</v>
      </c>
    </row>
    <row r="1150" spans="1:6">
      <c r="A1150" s="173" t="s">
        <v>6065</v>
      </c>
      <c r="B1150" s="91">
        <v>2028</v>
      </c>
      <c r="C1150" s="167">
        <v>3.5742951229135151</v>
      </c>
      <c r="D1150" s="91" t="s">
        <v>5862</v>
      </c>
      <c r="E1150" s="91" t="str" cm="1">
        <f t="array" ref="E11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50" s="154">
        <f>INDEX(BearDataExtract[#Data],
MATCH(Table25[[#This Row],[Metric]],BearDataExtract[Metric],0),
MATCH(TEXT(Table25[[#This Row],[Year]],"0"),BearDataExtract[#Headers],0))</f>
        <v>3.5742951229135151</v>
      </c>
    </row>
    <row r="1151" spans="1:6">
      <c r="A1151" s="173" t="s">
        <v>6066</v>
      </c>
      <c r="B1151" s="91">
        <v>2028</v>
      </c>
      <c r="C1151" s="167">
        <v>7.6436657964721461E-2</v>
      </c>
      <c r="D1151" s="91" t="s">
        <v>5862</v>
      </c>
      <c r="E1151" s="91" t="str" cm="1">
        <f t="array" ref="E11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1" s="154">
        <f>INDEX(BearDataExtract[#Data],
MATCH(Table25[[#This Row],[Metric]],BearDataExtract[Metric],0),
MATCH(TEXT(Table25[[#This Row],[Year]],"0"),BearDataExtract[#Headers],0))</f>
        <v>7.6436657964721461E-2</v>
      </c>
    </row>
    <row r="1152" spans="1:6">
      <c r="A1152" s="173" t="s">
        <v>6070</v>
      </c>
      <c r="B1152" s="91">
        <v>2028</v>
      </c>
      <c r="C1152" s="167">
        <v>3.3404259474464133E-2</v>
      </c>
      <c r="D1152" s="91" t="s">
        <v>5862</v>
      </c>
      <c r="E1152" s="91" t="str" cm="1">
        <f t="array" ref="E11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2" s="154">
        <f>INDEX(BearDataExtract[#Data],
MATCH(Table25[[#This Row],[Metric]],BearDataExtract[Metric],0),
MATCH(TEXT(Table25[[#This Row],[Year]],"0"),BearDataExtract[#Headers],0))</f>
        <v>3.3404259474464133E-2</v>
      </c>
    </row>
    <row r="1153" spans="1:6">
      <c r="A1153" s="173" t="s">
        <v>6067</v>
      </c>
      <c r="B1153" s="91">
        <v>2028</v>
      </c>
      <c r="C1153" s="167">
        <v>0.10674557968801389</v>
      </c>
      <c r="D1153" s="91" t="s">
        <v>5862</v>
      </c>
      <c r="E1153" s="91" t="str" cm="1">
        <f t="array" ref="E11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3" s="154">
        <f>INDEX(BearDataExtract[#Data],
MATCH(Table25[[#This Row],[Metric]],BearDataExtract[Metric],0),
MATCH(TEXT(Table25[[#This Row],[Year]],"0"),BearDataExtract[#Headers],0))</f>
        <v>0.10674557968801389</v>
      </c>
    </row>
    <row r="1154" spans="1:6">
      <c r="A1154" s="173" t="s">
        <v>6030</v>
      </c>
      <c r="B1154" s="91">
        <v>2028</v>
      </c>
      <c r="C1154" s="167">
        <v>0.10311056880262041</v>
      </c>
      <c r="D1154" s="91" t="s">
        <v>5862</v>
      </c>
      <c r="E1154" s="91" t="str" cm="1">
        <f t="array" ref="E11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4" s="154">
        <f>INDEX(BearDataExtract[#Data],
MATCH(Table25[[#This Row],[Metric]],BearDataExtract[Metric],0),
MATCH(TEXT(Table25[[#This Row],[Year]],"0"),BearDataExtract[#Headers],0))</f>
        <v>0.10311056880262041</v>
      </c>
    </row>
    <row r="1155" spans="1:6">
      <c r="A1155" s="173" t="s">
        <v>6075</v>
      </c>
      <c r="B1155" s="91">
        <v>2028</v>
      </c>
      <c r="C1155" s="167">
        <v>3.6350108853934748E-3</v>
      </c>
      <c r="D1155" s="91" t="s">
        <v>5862</v>
      </c>
      <c r="E1155" s="91" t="str" cm="1">
        <f t="array" ref="E11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5" s="154">
        <f>INDEX(BearDataExtract[#Data],
MATCH(Table25[[#This Row],[Metric]],BearDataExtract[Metric],0),
MATCH(TEXT(Table25[[#This Row],[Year]],"0"),BearDataExtract[#Headers],0))</f>
        <v>3.6350108853934748E-3</v>
      </c>
    </row>
    <row r="1156" spans="1:6">
      <c r="A1156" s="173" t="s">
        <v>6068</v>
      </c>
      <c r="B1156" s="91">
        <v>2028</v>
      </c>
      <c r="C1156" s="167">
        <v>0.18613524990705813</v>
      </c>
      <c r="D1156" s="91" t="s">
        <v>5862</v>
      </c>
      <c r="E1156" s="91" t="str" cm="1">
        <f t="array" ref="E11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6" s="154">
        <f>INDEX(BearDataExtract[#Data],
MATCH(Table25[[#This Row],[Metric]],BearDataExtract[Metric],0),
MATCH(TEXT(Table25[[#This Row],[Year]],"0"),BearDataExtract[#Headers],0))</f>
        <v>0.18613524990705813</v>
      </c>
    </row>
    <row r="1157" spans="1:6">
      <c r="A1157" s="173" t="s">
        <v>6069</v>
      </c>
      <c r="B1157" s="91">
        <v>2028</v>
      </c>
      <c r="C1157" s="167">
        <v>5.4902271048472159E-2</v>
      </c>
      <c r="D1157" s="91" t="s">
        <v>5862</v>
      </c>
      <c r="E1157" s="91" t="str" cm="1">
        <f t="array" ref="E11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57" s="154">
        <f>INDEX(BearDataExtract[#Data],
MATCH(Table25[[#This Row],[Metric]],BearDataExtract[Metric],0),
MATCH(TEXT(Table25[[#This Row],[Year]],"0"),BearDataExtract[#Headers],0))</f>
        <v>5.4902271048472159E-2</v>
      </c>
    </row>
    <row r="1158" spans="1:6">
      <c r="A1158" s="173" t="s">
        <v>6044</v>
      </c>
      <c r="B1158" s="91">
        <v>2028</v>
      </c>
      <c r="C1158" s="167">
        <v>48.381867068118623</v>
      </c>
      <c r="D1158" s="91" t="s">
        <v>5862</v>
      </c>
      <c r="E1158" s="91" t="str" cm="1">
        <f t="array" ref="E11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58" s="154">
        <f>INDEX(BearDataExtract[#Data],
MATCH(Table25[[#This Row],[Metric]],BearDataExtract[Metric],0),
MATCH(TEXT(Table25[[#This Row],[Year]],"0"),BearDataExtract[#Headers],0))</f>
        <v>48.381867068118623</v>
      </c>
    </row>
    <row r="1159" spans="1:6">
      <c r="A1159" s="173" t="s">
        <v>6071</v>
      </c>
      <c r="B1159" s="91">
        <v>2028</v>
      </c>
      <c r="C1159" s="167">
        <v>2.8845263417945675</v>
      </c>
      <c r="D1159" s="91" t="s">
        <v>5862</v>
      </c>
      <c r="E1159" s="91" t="str" cm="1">
        <f t="array" ref="E11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59" s="154">
        <f>INDEX(BearDataExtract[#Data],
MATCH(Table25[[#This Row],[Metric]],BearDataExtract[Metric],0),
MATCH(TEXT(Table25[[#This Row],[Year]],"0"),BearDataExtract[#Headers],0))</f>
        <v>2.8845263417945675</v>
      </c>
    </row>
    <row r="1160" spans="1:6">
      <c r="A1160" s="173" t="s">
        <v>6072</v>
      </c>
      <c r="B1160" s="91">
        <v>2028</v>
      </c>
      <c r="C1160" s="167">
        <v>5.190456905440211</v>
      </c>
      <c r="D1160" s="91" t="s">
        <v>5862</v>
      </c>
      <c r="E1160" s="91" t="str" cm="1">
        <f t="array" ref="E11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60" s="154">
        <f>INDEX(BearDataExtract[#Data],
MATCH(Table25[[#This Row],[Metric]],BearDataExtract[Metric],0),
MATCH(TEXT(Table25[[#This Row],[Year]],"0"),BearDataExtract[#Headers],0))</f>
        <v>5.190456905440211</v>
      </c>
    </row>
    <row r="1161" spans="1:6">
      <c r="A1161" s="173" t="s">
        <v>6073</v>
      </c>
      <c r="B1161" s="91">
        <v>2028</v>
      </c>
      <c r="C1161" s="167">
        <v>-0.58418735000542843</v>
      </c>
      <c r="D1161" s="91" t="s">
        <v>5862</v>
      </c>
      <c r="E1161" s="91" t="str" cm="1">
        <f t="array" ref="E11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61" s="154">
        <f>INDEX(BearDataExtract[#Data],
MATCH(Table25[[#This Row],[Metric]],BearDataExtract[Metric],0),
MATCH(TEXT(Table25[[#This Row],[Year]],"0"),BearDataExtract[#Headers],0))</f>
        <v>-0.58418735000542843</v>
      </c>
    </row>
    <row r="1162" spans="1:6">
      <c r="A1162" s="173" t="s">
        <v>6074</v>
      </c>
      <c r="B1162" s="91">
        <v>2028</v>
      </c>
      <c r="C1162" s="167">
        <v>247.82843705435604</v>
      </c>
      <c r="D1162" s="91" t="s">
        <v>5862</v>
      </c>
      <c r="E1162" s="91" t="str" cm="1">
        <f t="array" ref="E11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62" s="154">
        <f>INDEX(BearDataExtract[#Data],
MATCH(Table25[[#This Row],[Metric]],BearDataExtract[Metric],0),
MATCH(TEXT(Table25[[#This Row],[Year]],"0"),BearDataExtract[#Headers],0))</f>
        <v>247.82843705435604</v>
      </c>
    </row>
    <row r="1163" spans="1:6">
      <c r="A1163" s="173" t="s">
        <v>6081</v>
      </c>
      <c r="B1163" s="91">
        <v>2028</v>
      </c>
      <c r="C1163" s="167">
        <v>87.096000100665734</v>
      </c>
      <c r="D1163" s="91" t="s">
        <v>5862</v>
      </c>
      <c r="E1163" s="91" t="str" cm="1">
        <f t="array" ref="E11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63" s="154">
        <f>INDEX(BearDataExtract[#Data],
MATCH(Table25[[#This Row],[Metric]],BearDataExtract[Metric],0),
MATCH(TEXT(Table25[[#This Row],[Year]],"0"),BearDataExtract[#Headers],0))</f>
        <v>87.096000100665734</v>
      </c>
    </row>
    <row r="1164" spans="1:6">
      <c r="A1164" s="173" t="s">
        <v>2768</v>
      </c>
      <c r="B1164" s="91">
        <v>2028</v>
      </c>
      <c r="C1164" s="167">
        <v>8.769106686145836</v>
      </c>
      <c r="D1164" s="91" t="s">
        <v>5862</v>
      </c>
      <c r="E1164" s="91" t="str" cm="1">
        <f t="array" ref="E11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164" s="154">
        <f>INDEX(BearDataExtract[#Data],
MATCH(Table25[[#This Row],[Metric]],BearDataExtract[Metric],0),
MATCH(TEXT(Table25[[#This Row],[Year]],"0"),BearDataExtract[#Headers],0))</f>
        <v>8.769106686145836</v>
      </c>
    </row>
    <row r="1165" spans="1:6">
      <c r="A1165" s="173" t="s">
        <v>6078</v>
      </c>
      <c r="B1165" s="91">
        <v>2028</v>
      </c>
      <c r="C1165" s="167">
        <v>9.9321405495347932</v>
      </c>
      <c r="D1165" s="91" t="s">
        <v>5862</v>
      </c>
      <c r="E1165" s="91" t="str" cm="1">
        <f t="array" ref="E11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165" s="154">
        <f>INDEX(BearDataExtract[#Data],
MATCH(Table25[[#This Row],[Metric]],BearDataExtract[Metric],0),
MATCH(TEXT(Table25[[#This Row],[Year]],"0"),BearDataExtract[#Headers],0))</f>
        <v>9.9321405495347932</v>
      </c>
    </row>
    <row r="1166" spans="1:6">
      <c r="A1166" s="173" t="s">
        <v>6016</v>
      </c>
      <c r="B1166" s="91">
        <v>2028</v>
      </c>
      <c r="C1166" s="167">
        <v>0.43175504610799986</v>
      </c>
      <c r="D1166" s="91" t="s">
        <v>5862</v>
      </c>
      <c r="E1166" s="91" t="str" cm="1">
        <f t="array" ref="E11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166" s="154">
        <f>INDEX(BearDataExtract[#Data],
MATCH(Table25[[#This Row],[Metric]],BearDataExtract[Metric],0),
MATCH(TEXT(Table25[[#This Row],[Year]],"0"),BearDataExtract[#Headers],0))</f>
        <v>0.43175504610799986</v>
      </c>
    </row>
    <row r="1167" spans="1:6">
      <c r="A1167" s="174" t="s">
        <v>6084</v>
      </c>
      <c r="B1167" s="91">
        <v>2028</v>
      </c>
      <c r="C1167" s="167">
        <v>37.604137539285297</v>
      </c>
      <c r="D1167" s="91" t="s">
        <v>5862</v>
      </c>
      <c r="E1167" s="91" t="str" cm="1">
        <f t="array" ref="E11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67" s="154">
        <f>INDEX(BearDataExtract[#Data],
MATCH(Table25[[#This Row],[Metric]],BearDataExtract[Metric],0),
MATCH(TEXT(Table25[[#This Row],[Year]],"0"),BearDataExtract[#Headers],0))</f>
        <v>37.604137539285297</v>
      </c>
    </row>
    <row r="1168" spans="1:6">
      <c r="A1168" s="175" t="s">
        <v>110</v>
      </c>
      <c r="B1168" s="91">
        <v>2028</v>
      </c>
      <c r="C1168" s="167">
        <v>5.9512852823902929</v>
      </c>
      <c r="D1168" s="91" t="s">
        <v>5862</v>
      </c>
      <c r="E1168" s="91" t="str" cm="1">
        <f t="array" ref="E11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68" s="154">
        <f>INDEX(BearDataExtract[#Data],
MATCH(Table25[[#This Row],[Metric]],BearDataExtract[Metric],0),
MATCH(TEXT(Table25[[#This Row],[Year]],"0"),BearDataExtract[#Headers],0))</f>
        <v>5.9512852823902929</v>
      </c>
    </row>
    <row r="1169" spans="1:6">
      <c r="A1169" s="175" t="s">
        <v>6017</v>
      </c>
      <c r="B1169" s="91">
        <v>2028</v>
      </c>
      <c r="C1169" s="167">
        <v>0.21199999999999999</v>
      </c>
      <c r="D1169" s="91" t="s">
        <v>5862</v>
      </c>
      <c r="E1169" s="91" t="str" cm="1">
        <f t="array" ref="E11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69" s="154">
        <f>INDEX(BearDataExtract[#Data],
MATCH(Table25[[#This Row],[Metric]],BearDataExtract[Metric],0),
MATCH(TEXT(Table25[[#This Row],[Year]],"0"),BearDataExtract[#Headers],0))</f>
        <v>0.21199999999999999</v>
      </c>
    </row>
    <row r="1170" spans="1:6">
      <c r="A1170" s="175" t="s">
        <v>6018</v>
      </c>
      <c r="B1170" s="91">
        <v>2028</v>
      </c>
      <c r="C1170" s="167">
        <v>4.6896128025235511</v>
      </c>
      <c r="D1170" s="91" t="s">
        <v>5862</v>
      </c>
      <c r="E1170" s="91" t="str" cm="1">
        <f t="array" ref="E11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0" s="154">
        <f>INDEX(BearDataExtract[#Data],
MATCH(Table25[[#This Row],[Metric]],BearDataExtract[Metric],0),
MATCH(TEXT(Table25[[#This Row],[Year]],"0"),BearDataExtract[#Headers],0))</f>
        <v>4.6896128025235511</v>
      </c>
    </row>
    <row r="1171" spans="1:6">
      <c r="A1171" s="175" t="s">
        <v>5909</v>
      </c>
      <c r="B1171" s="91">
        <v>2028</v>
      </c>
      <c r="C1171" s="167">
        <v>2.2275271826477492</v>
      </c>
      <c r="D1171" s="91" t="s">
        <v>5862</v>
      </c>
      <c r="E1171" s="91" t="str" cm="1">
        <f t="array" ref="E11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1" s="154">
        <f>INDEX(BearDataExtract[#Data],
MATCH(Table25[[#This Row],[Metric]],BearDataExtract[Metric],0),
MATCH(TEXT(Table25[[#This Row],[Year]],"0"),BearDataExtract[#Headers],0))</f>
        <v>2.2275271826477492</v>
      </c>
    </row>
    <row r="1172" spans="1:6">
      <c r="A1172" s="175" t="s">
        <v>5899</v>
      </c>
      <c r="B1172" s="91">
        <v>2028</v>
      </c>
      <c r="C1172" s="167">
        <v>-3.3322804477532157</v>
      </c>
      <c r="D1172" s="91" t="s">
        <v>5862</v>
      </c>
      <c r="E1172" s="91" t="str" cm="1">
        <f t="array" ref="E11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2" s="154">
        <f>INDEX(BearDataExtract[#Data],
MATCH(Table25[[#This Row],[Metric]],BearDataExtract[Metric],0),
MATCH(TEXT(Table25[[#This Row],[Year]],"0"),BearDataExtract[#Headers],0))</f>
        <v>-3.3322804477532157</v>
      </c>
    </row>
    <row r="1173" spans="1:6">
      <c r="A1173" s="175" t="s">
        <v>2667</v>
      </c>
      <c r="B1173" s="91">
        <v>2028</v>
      </c>
      <c r="C1173" s="167">
        <v>1.0564414504568853E-2</v>
      </c>
      <c r="D1173" s="91" t="s">
        <v>5862</v>
      </c>
      <c r="E1173" s="91" t="str" cm="1">
        <f t="array" ref="E11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3" s="154">
        <f>INDEX(BearDataExtract[#Data],
MATCH(Table25[[#This Row],[Metric]],BearDataExtract[Metric],0),
MATCH(TEXT(Table25[[#This Row],[Year]],"0"),BearDataExtract[#Headers],0))</f>
        <v>1.0564414504568853E-2</v>
      </c>
    </row>
    <row r="1174" spans="1:6">
      <c r="A1174" s="175" t="s">
        <v>6019</v>
      </c>
      <c r="B1174" s="91">
        <v>2028</v>
      </c>
      <c r="C1174" s="167">
        <v>3.5742951229135151</v>
      </c>
      <c r="D1174" s="91" t="s">
        <v>5862</v>
      </c>
      <c r="E1174" s="91" t="str" cm="1">
        <f t="array" ref="E11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4" s="154">
        <f>INDEX(BearDataExtract[#Data],
MATCH(Table25[[#This Row],[Metric]],BearDataExtract[Metric],0),
MATCH(TEXT(Table25[[#This Row],[Year]],"0"),BearDataExtract[#Headers],0))</f>
        <v>3.5742951229135151</v>
      </c>
    </row>
    <row r="1175" spans="1:6">
      <c r="A1175" s="176" t="s">
        <v>6057</v>
      </c>
      <c r="B1175" s="91">
        <v>2028</v>
      </c>
      <c r="C1175" s="167">
        <v>2.6627676490390773</v>
      </c>
      <c r="D1175" s="91" t="s">
        <v>5862</v>
      </c>
      <c r="E1175" s="91" t="str" cm="1">
        <f t="array" ref="E11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5" s="154">
        <f>INDEX(BearDataExtract[#Data],
MATCH(Table25[[#This Row],[Metric]],BearDataExtract[Metric],0),
MATCH(TEXT(Table25[[#This Row],[Year]],"0"),BearDataExtract[#Headers],0))</f>
        <v>2.6627676490390773</v>
      </c>
    </row>
    <row r="1176" spans="1:6">
      <c r="A1176" s="173" t="s">
        <v>2772</v>
      </c>
      <c r="B1176" s="91">
        <v>2028</v>
      </c>
      <c r="C1176" s="167">
        <v>3.7861060616028652</v>
      </c>
      <c r="D1176" s="91" t="s">
        <v>5862</v>
      </c>
      <c r="E1176" s="91" t="str" cm="1">
        <f t="array" ref="E11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6" s="154">
        <f>INDEX(BearDataExtract[#Data],
MATCH(Table25[[#This Row],[Metric]],BearDataExtract[Metric],0),
MATCH(TEXT(Table25[[#This Row],[Year]],"0"),BearDataExtract[#Headers],0))</f>
        <v>3.7861060616028652</v>
      </c>
    </row>
    <row r="1177" spans="1:6">
      <c r="A1177" s="173" t="s">
        <v>5909</v>
      </c>
      <c r="B1177" s="91">
        <v>2028</v>
      </c>
      <c r="C1177" s="167">
        <v>2.2275271826477492</v>
      </c>
      <c r="D1177" s="91" t="s">
        <v>5862</v>
      </c>
      <c r="E1177" s="91" t="str" cm="1">
        <f t="array" ref="E11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7" s="154">
        <f>INDEX(BearDataExtract[#Data],
MATCH(Table25[[#This Row],[Metric]],BearDataExtract[Metric],0),
MATCH(TEXT(Table25[[#This Row],[Year]],"0"),BearDataExtract[#Headers],0))</f>
        <v>2.2275271826477492</v>
      </c>
    </row>
    <row r="1178" spans="1:6">
      <c r="A1178" s="173" t="s">
        <v>5968</v>
      </c>
      <c r="B1178" s="91">
        <v>2028</v>
      </c>
      <c r="C1178" s="167">
        <v>0.31286007087745099</v>
      </c>
      <c r="D1178" s="91" t="s">
        <v>5862</v>
      </c>
      <c r="E1178" s="91" t="str" cm="1">
        <f t="array" ref="E11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8" s="154">
        <f>INDEX(BearDataExtract[#Data],
MATCH(Table25[[#This Row],[Metric]],BearDataExtract[Metric],0),
MATCH(TEXT(Table25[[#This Row],[Year]],"0"),BearDataExtract[#Headers],0))</f>
        <v>0.31286007087745099</v>
      </c>
    </row>
    <row r="1179" spans="1:6">
      <c r="A1179" s="173" t="s">
        <v>5969</v>
      </c>
      <c r="B1179" s="91">
        <v>2028</v>
      </c>
      <c r="C1179" s="167">
        <v>0.3835311483094867</v>
      </c>
      <c r="D1179" s="91" t="s">
        <v>5862</v>
      </c>
      <c r="E1179" s="91" t="str" cm="1">
        <f t="array" ref="E11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79" s="154">
        <f>INDEX(BearDataExtract[#Data],
MATCH(Table25[[#This Row],[Metric]],BearDataExtract[Metric],0),
MATCH(TEXT(Table25[[#This Row],[Year]],"0"),BearDataExtract[#Headers],0))</f>
        <v>0.3835311483094867</v>
      </c>
    </row>
    <row r="1180" spans="1:6">
      <c r="A1180" s="173" t="s">
        <v>5970</v>
      </c>
      <c r="B1180" s="91">
        <v>2028</v>
      </c>
      <c r="C1180" s="167">
        <v>1.0564414504568853E-2</v>
      </c>
      <c r="D1180" s="91" t="s">
        <v>5862</v>
      </c>
      <c r="E1180" s="91" t="str" cm="1">
        <f t="array" ref="E11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0" s="154">
        <f>INDEX(BearDataExtract[#Data],
MATCH(Table25[[#This Row],[Metric]],BearDataExtract[Metric],0),
MATCH(TEXT(Table25[[#This Row],[Year]],"0"),BearDataExtract[#Headers],0))</f>
        <v>1.0564414504568853E-2</v>
      </c>
    </row>
    <row r="1181" spans="1:6">
      <c r="A1181" s="173" t="s">
        <v>5971</v>
      </c>
      <c r="B1181" s="91">
        <v>2028</v>
      </c>
      <c r="C1181" s="167">
        <v>-3.3322804477532157</v>
      </c>
      <c r="D1181" s="91" t="s">
        <v>5862</v>
      </c>
      <c r="E1181" s="91" t="str" cm="1">
        <f t="array" ref="E11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1" s="154">
        <f>INDEX(BearDataExtract[#Data],
MATCH(Table25[[#This Row],[Metric]],BearDataExtract[Metric],0),
MATCH(TEXT(Table25[[#This Row],[Year]],"0"),BearDataExtract[#Headers],0))</f>
        <v>-3.3322804477532157</v>
      </c>
    </row>
    <row r="1182" spans="1:6">
      <c r="A1182" s="173" t="s">
        <v>5972</v>
      </c>
      <c r="B1182" s="91">
        <v>2028</v>
      </c>
      <c r="C1182" s="167">
        <v>6.288491878888549E-3</v>
      </c>
      <c r="D1182" s="91" t="s">
        <v>5862</v>
      </c>
      <c r="E1182" s="91" t="str" cm="1">
        <f t="array" ref="E11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2" s="154">
        <f>INDEX(BearDataExtract[#Data],
MATCH(Table25[[#This Row],[Metric]],BearDataExtract[Metric],0),
MATCH(TEXT(Table25[[#This Row],[Year]],"0"),BearDataExtract[#Headers],0))</f>
        <v>6.288491878888549E-3</v>
      </c>
    </row>
    <row r="1183" spans="1:6">
      <c r="A1183" s="173" t="s">
        <v>5973</v>
      </c>
      <c r="B1183" s="91">
        <v>2028</v>
      </c>
      <c r="C1183" s="167">
        <v>1.2390000000000003</v>
      </c>
      <c r="D1183" s="91" t="s">
        <v>5862</v>
      </c>
      <c r="E1183" s="91" t="str" cm="1">
        <f t="array" ref="E11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3" s="154">
        <f>INDEX(BearDataExtract[#Data],
MATCH(Table25[[#This Row],[Metric]],BearDataExtract[Metric],0),
MATCH(TEXT(Table25[[#This Row],[Year]],"0"),BearDataExtract[#Headers],0))</f>
        <v>1.2390000000000003</v>
      </c>
    </row>
    <row r="1184" spans="1:6">
      <c r="A1184" s="173" t="s">
        <v>5974</v>
      </c>
      <c r="B1184" s="91">
        <v>2028</v>
      </c>
      <c r="C1184" s="167">
        <v>-2.2117952669672674</v>
      </c>
      <c r="D1184" s="91" t="s">
        <v>5862</v>
      </c>
      <c r="E1184" s="91" t="str" cm="1">
        <f t="array" ref="E11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4" s="154">
        <f>INDEX(BearDataExtract[#Data],
MATCH(Table25[[#This Row],[Metric]],BearDataExtract[Metric],0),
MATCH(TEXT(Table25[[#This Row],[Year]],"0"),BearDataExtract[#Headers],0))</f>
        <v>-2.2117952669672674</v>
      </c>
    </row>
    <row r="1185" spans="1:6">
      <c r="A1185" s="173" t="s">
        <v>5975</v>
      </c>
      <c r="B1185" s="91">
        <v>2028</v>
      </c>
      <c r="C1185" s="167">
        <v>9.3559709152800027E-4</v>
      </c>
      <c r="D1185" s="91" t="s">
        <v>5862</v>
      </c>
      <c r="E1185" s="91" t="str" cm="1">
        <f t="array" ref="E11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5" s="154">
        <f>INDEX(BearDataExtract[#Data],
MATCH(Table25[[#This Row],[Metric]],BearDataExtract[Metric],0),
MATCH(TEXT(Table25[[#This Row],[Year]],"0"),BearDataExtract[#Headers],0))</f>
        <v>9.3559709152800027E-4</v>
      </c>
    </row>
    <row r="1186" spans="1:6">
      <c r="A1186" s="173" t="s">
        <v>5976</v>
      </c>
      <c r="B1186" s="91">
        <v>2028</v>
      </c>
      <c r="C1186" s="167">
        <v>-0.12870049300521266</v>
      </c>
      <c r="D1186" s="91" t="s">
        <v>5862</v>
      </c>
      <c r="E1186" s="91" t="str" cm="1">
        <f t="array" ref="E11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6" s="154">
        <f>INDEX(BearDataExtract[#Data],
MATCH(Table25[[#This Row],[Metric]],BearDataExtract[Metric],0),
MATCH(TEXT(Table25[[#This Row],[Year]],"0"),BearDataExtract[#Headers],0))</f>
        <v>-0.12870049300521266</v>
      </c>
    </row>
    <row r="1187" spans="1:6">
      <c r="A1187" s="173" t="s">
        <v>5977</v>
      </c>
      <c r="B1187" s="91">
        <v>2028</v>
      </c>
      <c r="C1187" s="167">
        <v>2.2940367591868429</v>
      </c>
      <c r="D1187" s="91" t="s">
        <v>5862</v>
      </c>
      <c r="E1187" s="91" t="str" cm="1">
        <f t="array" ref="E11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7" s="154">
        <f>INDEX(BearDataExtract[#Data],
MATCH(Table25[[#This Row],[Metric]],BearDataExtract[Metric],0),
MATCH(TEXT(Table25[[#This Row],[Year]],"0"),BearDataExtract[#Headers],0))</f>
        <v>2.2940367591868429</v>
      </c>
    </row>
    <row r="1188" spans="1:6">
      <c r="A1188" s="173" t="s">
        <v>5978</v>
      </c>
      <c r="B1188" s="91">
        <v>2028</v>
      </c>
      <c r="C1188" s="167">
        <v>10.520233711979822</v>
      </c>
      <c r="D1188" s="91" t="s">
        <v>5862</v>
      </c>
      <c r="E1188" s="91" t="str" cm="1">
        <f t="array" ref="E11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8" s="154">
        <f>INDEX(BearDataExtract[#Data],
MATCH(Table25[[#This Row],[Metric]],BearDataExtract[Metric],0),
MATCH(TEXT(Table25[[#This Row],[Year]],"0"),BearDataExtract[#Headers],0))</f>
        <v>10.520233711979822</v>
      </c>
    </row>
    <row r="1189" spans="1:6">
      <c r="A1189" s="174" t="s">
        <v>5979</v>
      </c>
      <c r="B1189" s="91">
        <v>2028</v>
      </c>
      <c r="C1189" s="167">
        <v>12.814270471166665</v>
      </c>
      <c r="D1189" s="91" t="s">
        <v>5862</v>
      </c>
      <c r="E1189" s="91" t="str" cm="1">
        <f t="array" ref="E11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89" s="154">
        <f>INDEX(BearDataExtract[#Data],
MATCH(Table25[[#This Row],[Metric]],BearDataExtract[Metric],0),
MATCH(TEXT(Table25[[#This Row],[Year]],"0"),BearDataExtract[#Headers],0))</f>
        <v>12.814270471166665</v>
      </c>
    </row>
    <row r="1190" spans="1:6">
      <c r="A1190" s="175" t="s">
        <v>5919</v>
      </c>
      <c r="B1190" s="91">
        <v>2028</v>
      </c>
      <c r="C1190" s="167">
        <v>22.352999999999994</v>
      </c>
      <c r="D1190" s="91" t="s">
        <v>5862</v>
      </c>
      <c r="E1190" s="91" t="str" cm="1">
        <f t="array" ref="E11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0" s="154">
        <f>INDEX(BearDataExtract[#Data],
MATCH(Table25[[#This Row],[Metric]],BearDataExtract[Metric],0),
MATCH(TEXT(Table25[[#This Row],[Year]],"0"),BearDataExtract[#Headers],0))</f>
        <v>22.352999999999994</v>
      </c>
    </row>
    <row r="1191" spans="1:6">
      <c r="A1191" s="175" t="s">
        <v>5923</v>
      </c>
      <c r="B1191" s="91">
        <v>2028</v>
      </c>
      <c r="C1191" s="167">
        <v>1.5220000000000002</v>
      </c>
      <c r="D1191" s="91" t="s">
        <v>5862</v>
      </c>
      <c r="E1191" s="91" t="str" cm="1">
        <f t="array" ref="E11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1" s="154">
        <f>INDEX(BearDataExtract[#Data],
MATCH(Table25[[#This Row],[Metric]],BearDataExtract[Metric],0),
MATCH(TEXT(Table25[[#This Row],[Year]],"0"),BearDataExtract[#Headers],0))</f>
        <v>1.5220000000000002</v>
      </c>
    </row>
    <row r="1192" spans="1:6">
      <c r="A1192" s="175" t="s">
        <v>5924</v>
      </c>
      <c r="B1192" s="91">
        <v>2028</v>
      </c>
      <c r="C1192" s="167">
        <v>0.28300000000000003</v>
      </c>
      <c r="D1192" s="91" t="s">
        <v>5862</v>
      </c>
      <c r="E1192" s="91" t="str" cm="1">
        <f t="array" ref="E11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2" s="154">
        <f>INDEX(BearDataExtract[#Data],
MATCH(Table25[[#This Row],[Metric]],BearDataExtract[Metric],0),
MATCH(TEXT(Table25[[#This Row],[Year]],"0"),BearDataExtract[#Headers],0))</f>
        <v>0.28300000000000003</v>
      </c>
    </row>
    <row r="1193" spans="1:6">
      <c r="A1193" s="175" t="s">
        <v>5940</v>
      </c>
      <c r="B1193" s="91">
        <v>2028</v>
      </c>
      <c r="C1193" s="167">
        <v>0.28300000000000003</v>
      </c>
      <c r="D1193" s="91" t="s">
        <v>5862</v>
      </c>
      <c r="E1193" s="91" t="str" cm="1">
        <f t="array" ref="E11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3" s="154">
        <f>INDEX(BearDataExtract[#Data],
MATCH(Table25[[#This Row],[Metric]],BearDataExtract[Metric],0),
MATCH(TEXT(Table25[[#This Row],[Year]],"0"),BearDataExtract[#Headers],0))</f>
        <v>0.28300000000000003</v>
      </c>
    </row>
    <row r="1194" spans="1:6">
      <c r="A1194" s="175" t="s">
        <v>26</v>
      </c>
      <c r="B1194" s="91">
        <v>2028</v>
      </c>
      <c r="C1194" s="167">
        <v>23.30899999999999</v>
      </c>
      <c r="D1194" s="91" t="s">
        <v>5862</v>
      </c>
      <c r="E1194" s="91" t="str" cm="1">
        <f t="array" ref="E11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4" s="154">
        <f>INDEX(BearDataExtract[#Data],
MATCH(Table25[[#This Row],[Metric]],BearDataExtract[Metric],0),
MATCH(TEXT(Table25[[#This Row],[Year]],"0"),BearDataExtract[#Headers],0))</f>
        <v>23.30899999999999</v>
      </c>
    </row>
    <row r="1195" spans="1:6">
      <c r="A1195" s="175" t="s">
        <v>5922</v>
      </c>
      <c r="B1195" s="91">
        <v>2028</v>
      </c>
      <c r="C1195" s="167">
        <v>23.591999999999992</v>
      </c>
      <c r="D1195" s="91" t="s">
        <v>5862</v>
      </c>
      <c r="E1195" s="91" t="str" cm="1">
        <f t="array" ref="E11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5" s="154">
        <f>INDEX(BearDataExtract[#Data],
MATCH(Table25[[#This Row],[Metric]],BearDataExtract[Metric],0),
MATCH(TEXT(Table25[[#This Row],[Year]],"0"),BearDataExtract[#Headers],0))</f>
        <v>23.591999999999992</v>
      </c>
    </row>
    <row r="1196" spans="1:6">
      <c r="A1196" s="175" t="s">
        <v>5920</v>
      </c>
      <c r="B1196" s="91">
        <v>2028</v>
      </c>
      <c r="C1196" s="167">
        <v>22.972499999999993</v>
      </c>
      <c r="D1196" s="91" t="s">
        <v>5862</v>
      </c>
      <c r="E1196" s="91" t="str" cm="1">
        <f t="array" ref="E11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6" s="154">
        <f>INDEX(BearDataExtract[#Data],
MATCH(Table25[[#This Row],[Metric]],BearDataExtract[Metric],0),
MATCH(TEXT(Table25[[#This Row],[Year]],"0"),BearDataExtract[#Headers],0))</f>
        <v>22.972499999999993</v>
      </c>
    </row>
    <row r="1197" spans="1:6">
      <c r="A1197" s="175" t="s">
        <v>5921</v>
      </c>
      <c r="B1197" s="91">
        <v>2028</v>
      </c>
      <c r="C1197" s="167">
        <v>4.9911074481610133E-2</v>
      </c>
      <c r="D1197" s="91" t="s">
        <v>5862</v>
      </c>
      <c r="E1197" s="91" t="str" cm="1">
        <f t="array" ref="E11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197" s="154">
        <f>INDEX(BearDataExtract[#Data],
MATCH(Table25[[#This Row],[Metric]],BearDataExtract[Metric],0),
MATCH(TEXT(Table25[[#This Row],[Year]],"0"),BearDataExtract[#Headers],0))</f>
        <v>4.9911074481610133E-2</v>
      </c>
    </row>
    <row r="1198" spans="1:6">
      <c r="A1198" s="176" t="s">
        <v>2761</v>
      </c>
      <c r="B1198" s="91">
        <v>2028</v>
      </c>
      <c r="C1198" s="167">
        <v>1.1465821585287885</v>
      </c>
      <c r="D1198" s="91" t="s">
        <v>5862</v>
      </c>
      <c r="E1198" s="91" t="str" cm="1">
        <f t="array" ref="E11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8" s="154">
        <f>INDEX(BearDataExtract[#Data],
MATCH(Table25[[#This Row],[Metric]],BearDataExtract[Metric],0),
MATCH(TEXT(Table25[[#This Row],[Year]],"0"),BearDataExtract[#Headers],0))</f>
        <v>1.1465821585287885</v>
      </c>
    </row>
    <row r="1199" spans="1:6">
      <c r="A1199" s="173" t="s">
        <v>6064</v>
      </c>
      <c r="B1199" s="91">
        <v>2029</v>
      </c>
      <c r="C1199" s="167">
        <v>107.08243474527853</v>
      </c>
      <c r="D1199" s="91" t="s">
        <v>5862</v>
      </c>
      <c r="E1199" s="91" t="str" cm="1">
        <f t="array" ref="E11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199" s="154">
        <f>INDEX(BearDataExtract[#Data],
MATCH(Table25[[#This Row],[Metric]],BearDataExtract[Metric],0),
MATCH(TEXT(Table25[[#This Row],[Year]],"0"),BearDataExtract[#Headers],0))</f>
        <v>107.08243474527853</v>
      </c>
    </row>
    <row r="1200" spans="1:6">
      <c r="A1200" s="173" t="s">
        <v>109</v>
      </c>
      <c r="B1200" s="91">
        <v>2029</v>
      </c>
      <c r="C1200" s="167">
        <v>8.1850234386544614</v>
      </c>
      <c r="D1200" s="91" t="s">
        <v>5862</v>
      </c>
      <c r="E1200" s="91" t="str" cm="1">
        <f t="array" ref="E12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00" s="154">
        <f>INDEX(BearDataExtract[#Data],
MATCH(Table25[[#This Row],[Metric]],BearDataExtract[Metric],0),
MATCH(TEXT(Table25[[#This Row],[Year]],"0"),BearDataExtract[#Headers],0))</f>
        <v>8.1850234386544614</v>
      </c>
    </row>
    <row r="1201" spans="1:6">
      <c r="A1201" s="173" t="s">
        <v>110</v>
      </c>
      <c r="B1201" s="91">
        <v>2029</v>
      </c>
      <c r="C1201" s="167">
        <v>6.0628871111222562</v>
      </c>
      <c r="D1201" s="91" t="s">
        <v>5862</v>
      </c>
      <c r="E1201" s="91" t="str" cm="1">
        <f t="array" ref="E12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01" s="154">
        <f>INDEX(BearDataExtract[#Data],
MATCH(Table25[[#This Row],[Metric]],BearDataExtract[Metric],0),
MATCH(TEXT(Table25[[#This Row],[Year]],"0"),BearDataExtract[#Headers],0))</f>
        <v>6.0628871111222562</v>
      </c>
    </row>
    <row r="1202" spans="1:6">
      <c r="A1202" s="173" t="s">
        <v>2772</v>
      </c>
      <c r="B1202" s="91">
        <v>2029</v>
      </c>
      <c r="C1202" s="167">
        <v>3.8253185234728733</v>
      </c>
      <c r="D1202" s="91" t="s">
        <v>5862</v>
      </c>
      <c r="E1202" s="91" t="str" cm="1">
        <f t="array" ref="E12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02" s="154">
        <f>INDEX(BearDataExtract[#Data],
MATCH(Table25[[#This Row],[Metric]],BearDataExtract[Metric],0),
MATCH(TEXT(Table25[[#This Row],[Year]],"0"),BearDataExtract[#Headers],0))</f>
        <v>3.8253185234728733</v>
      </c>
    </row>
    <row r="1203" spans="1:6">
      <c r="A1203" s="173" t="s">
        <v>2768</v>
      </c>
      <c r="B1203" s="91">
        <v>2029</v>
      </c>
      <c r="C1203" s="167">
        <v>9.0608515874786253</v>
      </c>
      <c r="D1203" s="91" t="s">
        <v>5862</v>
      </c>
      <c r="E1203" s="91" t="str" cm="1">
        <f t="array" ref="E12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03" s="154">
        <f>INDEX(BearDataExtract[#Data],
MATCH(Table25[[#This Row],[Metric]],BearDataExtract[Metric],0),
MATCH(TEXT(Table25[[#This Row],[Year]],"0"),BearDataExtract[#Headers],0))</f>
        <v>9.0608515874786253</v>
      </c>
    </row>
    <row r="1204" spans="1:6">
      <c r="A1204" s="173" t="s">
        <v>6065</v>
      </c>
      <c r="B1204" s="91">
        <v>2029</v>
      </c>
      <c r="C1204" s="167">
        <v>3.6614821588097861</v>
      </c>
      <c r="D1204" s="91" t="s">
        <v>5862</v>
      </c>
      <c r="E1204" s="91" t="str" cm="1">
        <f t="array" ref="E12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04" s="154">
        <f>INDEX(BearDataExtract[#Data],
MATCH(Table25[[#This Row],[Metric]],BearDataExtract[Metric],0),
MATCH(TEXT(Table25[[#This Row],[Year]],"0"),BearDataExtract[#Headers],0))</f>
        <v>3.6614821588097861</v>
      </c>
    </row>
    <row r="1205" spans="1:6">
      <c r="A1205" s="173" t="s">
        <v>6066</v>
      </c>
      <c r="B1205" s="91">
        <v>2029</v>
      </c>
      <c r="C1205" s="167">
        <v>7.6436657964721474E-2</v>
      </c>
      <c r="D1205" s="91" t="s">
        <v>5862</v>
      </c>
      <c r="E1205" s="91" t="str" cm="1">
        <f t="array" ref="E12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05" s="154">
        <f>INDEX(BearDataExtract[#Data],
MATCH(Table25[[#This Row],[Metric]],BearDataExtract[Metric],0),
MATCH(TEXT(Table25[[#This Row],[Year]],"0"),BearDataExtract[#Headers],0))</f>
        <v>7.6436657964721474E-2</v>
      </c>
    </row>
    <row r="1206" spans="1:6">
      <c r="A1206" s="173" t="s">
        <v>6070</v>
      </c>
      <c r="B1206" s="91">
        <v>2029</v>
      </c>
      <c r="C1206" s="167">
        <v>3.4193116429594703E-2</v>
      </c>
      <c r="D1206" s="91" t="s">
        <v>5862</v>
      </c>
      <c r="E1206" s="91" t="str" cm="1">
        <f t="array" ref="E12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06" s="154">
        <f>INDEX(BearDataExtract[#Data],
MATCH(Table25[[#This Row],[Metric]],BearDataExtract[Metric],0),
MATCH(TEXT(Table25[[#This Row],[Year]],"0"),BearDataExtract[#Headers],0))</f>
        <v>3.4193116429594703E-2</v>
      </c>
    </row>
    <row r="1207" spans="1:6">
      <c r="A1207" s="173" t="s">
        <v>6067</v>
      </c>
      <c r="B1207" s="91">
        <v>2029</v>
      </c>
      <c r="C1207" s="167">
        <v>0.10177099800142629</v>
      </c>
      <c r="D1207" s="91" t="s">
        <v>5862</v>
      </c>
      <c r="E1207" s="91" t="str" cm="1">
        <f t="array" ref="E12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07" s="154">
        <f>INDEX(BearDataExtract[#Data],
MATCH(Table25[[#This Row],[Metric]],BearDataExtract[Metric],0),
MATCH(TEXT(Table25[[#This Row],[Year]],"0"),BearDataExtract[#Headers],0))</f>
        <v>0.10177099800142629</v>
      </c>
    </row>
    <row r="1208" spans="1:6">
      <c r="A1208" s="173" t="s">
        <v>6030</v>
      </c>
      <c r="B1208" s="91">
        <v>2029</v>
      </c>
      <c r="C1208" s="167">
        <v>0.10311056880262041</v>
      </c>
      <c r="D1208" s="91" t="s">
        <v>5862</v>
      </c>
      <c r="E1208" s="91" t="str" cm="1">
        <f t="array" ref="E12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08" s="154">
        <f>INDEX(BearDataExtract[#Data],
MATCH(Table25[[#This Row],[Metric]],BearDataExtract[Metric],0),
MATCH(TEXT(Table25[[#This Row],[Year]],"0"),BearDataExtract[#Headers],0))</f>
        <v>0.10311056880262041</v>
      </c>
    </row>
    <row r="1209" spans="1:6">
      <c r="A1209" s="173" t="s">
        <v>6075</v>
      </c>
      <c r="B1209" s="91">
        <v>2029</v>
      </c>
      <c r="C1209" s="167">
        <v>-1.3395708011941232E-3</v>
      </c>
      <c r="D1209" s="91" t="s">
        <v>5862</v>
      </c>
      <c r="E1209" s="91" t="str" cm="1">
        <f t="array" ref="E12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09" s="154">
        <f>INDEX(BearDataExtract[#Data],
MATCH(Table25[[#This Row],[Metric]],BearDataExtract[Metric],0),
MATCH(TEXT(Table25[[#This Row],[Year]],"0"),BearDataExtract[#Headers],0))</f>
        <v>-1.3395708011941232E-3</v>
      </c>
    </row>
    <row r="1210" spans="1:6">
      <c r="A1210" s="173" t="s">
        <v>6068</v>
      </c>
      <c r="B1210" s="91">
        <v>2029</v>
      </c>
      <c r="C1210" s="167">
        <v>0.17298824648563998</v>
      </c>
      <c r="D1210" s="91" t="s">
        <v>5862</v>
      </c>
      <c r="E1210" s="91" t="str" cm="1">
        <f t="array" ref="E12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10" s="154">
        <f>INDEX(BearDataExtract[#Data],
MATCH(Table25[[#This Row],[Metric]],BearDataExtract[Metric],0),
MATCH(TEXT(Table25[[#This Row],[Year]],"0"),BearDataExtract[#Headers],0))</f>
        <v>0.17298824648563998</v>
      </c>
    </row>
    <row r="1211" spans="1:6">
      <c r="A1211" s="173" t="s">
        <v>6069</v>
      </c>
      <c r="B1211" s="91">
        <v>2029</v>
      </c>
      <c r="C1211" s="167">
        <v>5.2730635916125326E-2</v>
      </c>
      <c r="D1211" s="91" t="s">
        <v>5862</v>
      </c>
      <c r="E1211" s="91" t="str" cm="1">
        <f t="array" ref="E12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11" s="154">
        <f>INDEX(BearDataExtract[#Data],
MATCH(Table25[[#This Row],[Metric]],BearDataExtract[Metric],0),
MATCH(TEXT(Table25[[#This Row],[Year]],"0"),BearDataExtract[#Headers],0))</f>
        <v>5.2730635916125326E-2</v>
      </c>
    </row>
    <row r="1212" spans="1:6">
      <c r="A1212" s="173" t="s">
        <v>6044</v>
      </c>
      <c r="B1212" s="91">
        <v>2029</v>
      </c>
      <c r="C1212" s="167">
        <v>44.585829564117866</v>
      </c>
      <c r="D1212" s="91" t="s">
        <v>5862</v>
      </c>
      <c r="E1212" s="91" t="str" cm="1">
        <f t="array" ref="E12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12" s="154">
        <f>INDEX(BearDataExtract[#Data],
MATCH(Table25[[#This Row],[Metric]],BearDataExtract[Metric],0),
MATCH(TEXT(Table25[[#This Row],[Year]],"0"),BearDataExtract[#Headers],0))</f>
        <v>44.585829564117866</v>
      </c>
    </row>
    <row r="1213" spans="1:6">
      <c r="A1213" s="173" t="s">
        <v>6071</v>
      </c>
      <c r="B1213" s="91">
        <v>2029</v>
      </c>
      <c r="C1213" s="167">
        <v>3.0337115325453441</v>
      </c>
      <c r="D1213" s="91" t="s">
        <v>5862</v>
      </c>
      <c r="E1213" s="91" t="str" cm="1">
        <f t="array" ref="E12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13" s="154">
        <f>INDEX(BearDataExtract[#Data],
MATCH(Table25[[#This Row],[Metric]],BearDataExtract[Metric],0),
MATCH(TEXT(Table25[[#This Row],[Year]],"0"),BearDataExtract[#Headers],0))</f>
        <v>3.0337115325453441</v>
      </c>
    </row>
    <row r="1214" spans="1:6">
      <c r="A1214" s="173" t="s">
        <v>6072</v>
      </c>
      <c r="B1214" s="91">
        <v>2029</v>
      </c>
      <c r="C1214" s="167">
        <v>5.0171936727499622</v>
      </c>
      <c r="D1214" s="91" t="s">
        <v>5862</v>
      </c>
      <c r="E1214" s="91" t="str" cm="1">
        <f t="array" ref="E12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14" s="154">
        <f>INDEX(BearDataExtract[#Data],
MATCH(Table25[[#This Row],[Metric]],BearDataExtract[Metric],0),
MATCH(TEXT(Table25[[#This Row],[Year]],"0"),BearDataExtract[#Headers],0))</f>
        <v>5.0171936727499622</v>
      </c>
    </row>
    <row r="1215" spans="1:6">
      <c r="A1215" s="173" t="s">
        <v>6073</v>
      </c>
      <c r="B1215" s="91">
        <v>2029</v>
      </c>
      <c r="C1215" s="167">
        <v>-0.58418735000542843</v>
      </c>
      <c r="D1215" s="91" t="s">
        <v>5862</v>
      </c>
      <c r="E1215" s="91" t="str" cm="1">
        <f t="array" ref="E12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15" s="154">
        <f>INDEX(BearDataExtract[#Data],
MATCH(Table25[[#This Row],[Metric]],BearDataExtract[Metric],0),
MATCH(TEXT(Table25[[#This Row],[Year]],"0"),BearDataExtract[#Headers],0))</f>
        <v>-0.58418735000542843</v>
      </c>
    </row>
    <row r="1216" spans="1:6">
      <c r="A1216" s="173" t="s">
        <v>6074</v>
      </c>
      <c r="B1216" s="91">
        <v>2029</v>
      </c>
      <c r="C1216" s="167">
        <v>253.64111325609818</v>
      </c>
      <c r="D1216" s="91" t="s">
        <v>5862</v>
      </c>
      <c r="E1216" s="91" t="str" cm="1">
        <f t="array" ref="E12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16" s="154">
        <f>INDEX(BearDataExtract[#Data],
MATCH(Table25[[#This Row],[Metric]],BearDataExtract[Metric],0),
MATCH(TEXT(Table25[[#This Row],[Year]],"0"),BearDataExtract[#Headers],0))</f>
        <v>253.64111325609818</v>
      </c>
    </row>
    <row r="1217" spans="1:6">
      <c r="A1217" s="173" t="s">
        <v>6081</v>
      </c>
      <c r="B1217" s="91">
        <v>2029</v>
      </c>
      <c r="C1217" s="167">
        <v>82.572066264883034</v>
      </c>
      <c r="D1217" s="91" t="s">
        <v>5862</v>
      </c>
      <c r="E1217" s="91" t="str" cm="1">
        <f t="array" ref="E12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17" s="154">
        <f>INDEX(BearDataExtract[#Data],
MATCH(Table25[[#This Row],[Metric]],BearDataExtract[Metric],0),
MATCH(TEXT(Table25[[#This Row],[Year]],"0"),BearDataExtract[#Headers],0))</f>
        <v>82.572066264883034</v>
      </c>
    </row>
    <row r="1218" spans="1:6">
      <c r="A1218" s="173" t="s">
        <v>2768</v>
      </c>
      <c r="B1218" s="91">
        <v>2029</v>
      </c>
      <c r="C1218" s="167">
        <v>9.0608515874786253</v>
      </c>
      <c r="D1218" s="91" t="s">
        <v>5862</v>
      </c>
      <c r="E1218" s="91" t="str" cm="1">
        <f t="array" ref="E12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18" s="154">
        <f>INDEX(BearDataExtract[#Data],
MATCH(Table25[[#This Row],[Metric]],BearDataExtract[Metric],0),
MATCH(TEXT(Table25[[#This Row],[Year]],"0"),BearDataExtract[#Headers],0))</f>
        <v>9.0608515874786253</v>
      </c>
    </row>
    <row r="1219" spans="1:6">
      <c r="A1219" s="173" t="s">
        <v>6078</v>
      </c>
      <c r="B1219" s="91">
        <v>2029</v>
      </c>
      <c r="C1219" s="167">
        <v>9.113058024147648</v>
      </c>
      <c r="D1219" s="91" t="s">
        <v>5862</v>
      </c>
      <c r="E1219" s="91" t="str" cm="1">
        <f t="array" ref="E12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19" s="154">
        <f>INDEX(BearDataExtract[#Data],
MATCH(Table25[[#This Row],[Metric]],BearDataExtract[Metric],0),
MATCH(TEXT(Table25[[#This Row],[Year]],"0"),BearDataExtract[#Headers],0))</f>
        <v>9.113058024147648</v>
      </c>
    </row>
    <row r="1220" spans="1:6">
      <c r="A1220" s="173" t="s">
        <v>6016</v>
      </c>
      <c r="B1220" s="91">
        <v>2029</v>
      </c>
      <c r="C1220" s="167">
        <v>0.4221809050221238</v>
      </c>
      <c r="D1220" s="91" t="s">
        <v>5862</v>
      </c>
      <c r="E1220" s="91" t="str" cm="1">
        <f t="array" ref="E12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220" s="154">
        <f>INDEX(BearDataExtract[#Data],
MATCH(Table25[[#This Row],[Metric]],BearDataExtract[Metric],0),
MATCH(TEXT(Table25[[#This Row],[Year]],"0"),BearDataExtract[#Headers],0))</f>
        <v>0.4221809050221238</v>
      </c>
    </row>
    <row r="1221" spans="1:6">
      <c r="A1221" s="174" t="s">
        <v>6084</v>
      </c>
      <c r="B1221" s="91">
        <v>2029</v>
      </c>
      <c r="C1221" s="167">
        <v>34.8603496652551</v>
      </c>
      <c r="D1221" s="91" t="s">
        <v>5862</v>
      </c>
      <c r="E1221" s="91" t="str" cm="1">
        <f t="array" ref="E12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1" s="154">
        <f>INDEX(BearDataExtract[#Data],
MATCH(Table25[[#This Row],[Metric]],BearDataExtract[Metric],0),
MATCH(TEXT(Table25[[#This Row],[Year]],"0"),BearDataExtract[#Headers],0))</f>
        <v>34.8603496652551</v>
      </c>
    </row>
    <row r="1222" spans="1:6">
      <c r="A1222" s="175" t="s">
        <v>110</v>
      </c>
      <c r="B1222" s="91">
        <v>2029</v>
      </c>
      <c r="C1222" s="167">
        <v>6.0628871111222562</v>
      </c>
      <c r="D1222" s="91" t="s">
        <v>5862</v>
      </c>
      <c r="E1222" s="91" t="str" cm="1">
        <f t="array" ref="E12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2" s="154">
        <f>INDEX(BearDataExtract[#Data],
MATCH(Table25[[#This Row],[Metric]],BearDataExtract[Metric],0),
MATCH(TEXT(Table25[[#This Row],[Year]],"0"),BearDataExtract[#Headers],0))</f>
        <v>6.0628871111222562</v>
      </c>
    </row>
    <row r="1223" spans="1:6">
      <c r="A1223" s="175" t="s">
        <v>6017</v>
      </c>
      <c r="B1223" s="91">
        <v>2029</v>
      </c>
      <c r="C1223" s="167">
        <v>0.21199999999999999</v>
      </c>
      <c r="D1223" s="91" t="s">
        <v>5862</v>
      </c>
      <c r="E1223" s="91" t="str" cm="1">
        <f t="array" ref="E12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23" s="154">
        <f>INDEX(BearDataExtract[#Data],
MATCH(Table25[[#This Row],[Metric]],BearDataExtract[Metric],0),
MATCH(TEXT(Table25[[#This Row],[Year]],"0"),BearDataExtract[#Headers],0))</f>
        <v>0.21199999999999999</v>
      </c>
    </row>
    <row r="1224" spans="1:6">
      <c r="A1224" s="175" t="s">
        <v>6018</v>
      </c>
      <c r="B1224" s="91">
        <v>2029</v>
      </c>
      <c r="C1224" s="167">
        <v>4.7775550435643384</v>
      </c>
      <c r="D1224" s="91" t="s">
        <v>5862</v>
      </c>
      <c r="E1224" s="91" t="str" cm="1">
        <f t="array" ref="E12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4" s="154">
        <f>INDEX(BearDataExtract[#Data],
MATCH(Table25[[#This Row],[Metric]],BearDataExtract[Metric],0),
MATCH(TEXT(Table25[[#This Row],[Year]],"0"),BearDataExtract[#Headers],0))</f>
        <v>4.7775550435643384</v>
      </c>
    </row>
    <row r="1225" spans="1:6">
      <c r="A1225" s="175" t="s">
        <v>5909</v>
      </c>
      <c r="B1225" s="91">
        <v>2029</v>
      </c>
      <c r="C1225" s="167">
        <v>2.1221363275322052</v>
      </c>
      <c r="D1225" s="91" t="s">
        <v>5862</v>
      </c>
      <c r="E1225" s="91" t="str" cm="1">
        <f t="array" ref="E12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5" s="154">
        <f>INDEX(BearDataExtract[#Data],
MATCH(Table25[[#This Row],[Metric]],BearDataExtract[Metric],0),
MATCH(TEXT(Table25[[#This Row],[Year]],"0"),BearDataExtract[#Headers],0))</f>
        <v>2.1221363275322052</v>
      </c>
    </row>
    <row r="1226" spans="1:6">
      <c r="A1226" s="175" t="s">
        <v>5899</v>
      </c>
      <c r="B1226" s="91">
        <v>2029</v>
      </c>
      <c r="C1226" s="167">
        <v>-3.2277285400290632</v>
      </c>
      <c r="D1226" s="91" t="s">
        <v>5862</v>
      </c>
      <c r="E1226" s="91" t="str" cm="1">
        <f t="array" ref="E12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6" s="154">
        <f>INDEX(BearDataExtract[#Data],
MATCH(Table25[[#This Row],[Metric]],BearDataExtract[Metric],0),
MATCH(TEXT(Table25[[#This Row],[Year]],"0"),BearDataExtract[#Headers],0))</f>
        <v>-3.2277285400290632</v>
      </c>
    </row>
    <row r="1227" spans="1:6">
      <c r="A1227" s="175" t="s">
        <v>2667</v>
      </c>
      <c r="B1227" s="91">
        <v>2029</v>
      </c>
      <c r="C1227" s="167">
        <v>1.0480672257694446E-2</v>
      </c>
      <c r="D1227" s="91" t="s">
        <v>5862</v>
      </c>
      <c r="E1227" s="91" t="str" cm="1">
        <f t="array" ref="E12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7" s="154">
        <f>INDEX(BearDataExtract[#Data],
MATCH(Table25[[#This Row],[Metric]],BearDataExtract[Metric],0),
MATCH(TEXT(Table25[[#This Row],[Year]],"0"),BearDataExtract[#Headers],0))</f>
        <v>1.0480672257694446E-2</v>
      </c>
    </row>
    <row r="1228" spans="1:6">
      <c r="A1228" s="175" t="s">
        <v>6019</v>
      </c>
      <c r="B1228" s="91">
        <v>2029</v>
      </c>
      <c r="C1228" s="167">
        <v>3.6614821588097861</v>
      </c>
      <c r="D1228" s="91" t="s">
        <v>5862</v>
      </c>
      <c r="E1228" s="91" t="str" cm="1">
        <f t="array" ref="E12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8" s="154">
        <f>INDEX(BearDataExtract[#Data],
MATCH(Table25[[#This Row],[Metric]],BearDataExtract[Metric],0),
MATCH(TEXT(Table25[[#This Row],[Year]],"0"),BearDataExtract[#Headers],0))</f>
        <v>3.6614821588097861</v>
      </c>
    </row>
    <row r="1229" spans="1:6">
      <c r="A1229" s="176" t="s">
        <v>6057</v>
      </c>
      <c r="B1229" s="91">
        <v>2029</v>
      </c>
      <c r="C1229" s="167">
        <v>2.4727530153459734</v>
      </c>
      <c r="D1229" s="91" t="s">
        <v>5862</v>
      </c>
      <c r="E1229" s="91" t="str" cm="1">
        <f t="array" ref="E12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29" s="154">
        <f>INDEX(BearDataExtract[#Data],
MATCH(Table25[[#This Row],[Metric]],BearDataExtract[Metric],0),
MATCH(TEXT(Table25[[#This Row],[Year]],"0"),BearDataExtract[#Headers],0))</f>
        <v>2.4727530153459734</v>
      </c>
    </row>
    <row r="1230" spans="1:6">
      <c r="A1230" s="173" t="s">
        <v>2772</v>
      </c>
      <c r="B1230" s="91">
        <v>2029</v>
      </c>
      <c r="C1230" s="167">
        <v>3.8253185234728733</v>
      </c>
      <c r="D1230" s="91" t="s">
        <v>5862</v>
      </c>
      <c r="E1230" s="91" t="str" cm="1">
        <f t="array" ref="E12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0" s="154">
        <f>INDEX(BearDataExtract[#Data],
MATCH(Table25[[#This Row],[Metric]],BearDataExtract[Metric],0),
MATCH(TEXT(Table25[[#This Row],[Year]],"0"),BearDataExtract[#Headers],0))</f>
        <v>3.8253185234728733</v>
      </c>
    </row>
    <row r="1231" spans="1:6">
      <c r="A1231" s="173" t="s">
        <v>5909</v>
      </c>
      <c r="B1231" s="91">
        <v>2029</v>
      </c>
      <c r="C1231" s="167">
        <v>2.1221363275322052</v>
      </c>
      <c r="D1231" s="91" t="s">
        <v>5862</v>
      </c>
      <c r="E1231" s="91" t="str" cm="1">
        <f t="array" ref="E12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1" s="154">
        <f>INDEX(BearDataExtract[#Data],
MATCH(Table25[[#This Row],[Metric]],BearDataExtract[Metric],0),
MATCH(TEXT(Table25[[#This Row],[Year]],"0"),BearDataExtract[#Headers],0))</f>
        <v>2.1221363275322052</v>
      </c>
    </row>
    <row r="1232" spans="1:6">
      <c r="A1232" s="173" t="s">
        <v>5968</v>
      </c>
      <c r="B1232" s="91">
        <v>2029</v>
      </c>
      <c r="C1232" s="167">
        <v>0.31309765618144919</v>
      </c>
      <c r="D1232" s="91" t="s">
        <v>5862</v>
      </c>
      <c r="E1232" s="91" t="str" cm="1">
        <f t="array" ref="E12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2" s="154">
        <f>INDEX(BearDataExtract[#Data],
MATCH(Table25[[#This Row],[Metric]],BearDataExtract[Metric],0),
MATCH(TEXT(Table25[[#This Row],[Year]],"0"),BearDataExtract[#Headers],0))</f>
        <v>0.31309765618144919</v>
      </c>
    </row>
    <row r="1233" spans="1:6">
      <c r="A1233" s="173" t="s">
        <v>5969</v>
      </c>
      <c r="B1233" s="91">
        <v>2029</v>
      </c>
      <c r="C1233" s="167">
        <v>0.36538516293222306</v>
      </c>
      <c r="D1233" s="91" t="s">
        <v>5862</v>
      </c>
      <c r="E1233" s="91" t="str" cm="1">
        <f t="array" ref="E12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3" s="154">
        <f>INDEX(BearDataExtract[#Data],
MATCH(Table25[[#This Row],[Metric]],BearDataExtract[Metric],0),
MATCH(TEXT(Table25[[#This Row],[Year]],"0"),BearDataExtract[#Headers],0))</f>
        <v>0.36538516293222306</v>
      </c>
    </row>
    <row r="1234" spans="1:6">
      <c r="A1234" s="173" t="s">
        <v>5970</v>
      </c>
      <c r="B1234" s="91">
        <v>2029</v>
      </c>
      <c r="C1234" s="167">
        <v>1.0480672257694446E-2</v>
      </c>
      <c r="D1234" s="91" t="s">
        <v>5862</v>
      </c>
      <c r="E1234" s="91" t="str" cm="1">
        <f t="array" ref="E12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4" s="154">
        <f>INDEX(BearDataExtract[#Data],
MATCH(Table25[[#This Row],[Metric]],BearDataExtract[Metric],0),
MATCH(TEXT(Table25[[#This Row],[Year]],"0"),BearDataExtract[#Headers],0))</f>
        <v>1.0480672257694446E-2</v>
      </c>
    </row>
    <row r="1235" spans="1:6">
      <c r="A1235" s="173" t="s">
        <v>5971</v>
      </c>
      <c r="B1235" s="91">
        <v>2029</v>
      </c>
      <c r="C1235" s="167">
        <v>-3.2277285400290632</v>
      </c>
      <c r="D1235" s="91" t="s">
        <v>5862</v>
      </c>
      <c r="E1235" s="91" t="str" cm="1">
        <f t="array" ref="E12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5" s="154">
        <f>INDEX(BearDataExtract[#Data],
MATCH(Table25[[#This Row],[Metric]],BearDataExtract[Metric],0),
MATCH(TEXT(Table25[[#This Row],[Year]],"0"),BearDataExtract[#Headers],0))</f>
        <v>-3.2277285400290632</v>
      </c>
    </row>
    <row r="1236" spans="1:6">
      <c r="A1236" s="173" t="s">
        <v>5972</v>
      </c>
      <c r="B1236" s="91">
        <v>2029</v>
      </c>
      <c r="C1236" s="167">
        <v>6.0911874103859237E-3</v>
      </c>
      <c r="D1236" s="91" t="s">
        <v>5862</v>
      </c>
      <c r="E1236" s="91" t="str" cm="1">
        <f t="array" ref="E12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6" s="154">
        <f>INDEX(BearDataExtract[#Data],
MATCH(Table25[[#This Row],[Metric]],BearDataExtract[Metric],0),
MATCH(TEXT(Table25[[#This Row],[Year]],"0"),BearDataExtract[#Headers],0))</f>
        <v>6.0911874103859237E-3</v>
      </c>
    </row>
    <row r="1237" spans="1:6">
      <c r="A1237" s="173" t="s">
        <v>5973</v>
      </c>
      <c r="B1237" s="91">
        <v>2029</v>
      </c>
      <c r="C1237" s="167">
        <v>1.2390000000000003</v>
      </c>
      <c r="D1237" s="91" t="s">
        <v>5862</v>
      </c>
      <c r="E1237" s="91" t="str" cm="1">
        <f t="array" ref="E12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7" s="154">
        <f>INDEX(BearDataExtract[#Data],
MATCH(Table25[[#This Row],[Metric]],BearDataExtract[Metric],0),
MATCH(TEXT(Table25[[#This Row],[Year]],"0"),BearDataExtract[#Headers],0))</f>
        <v>1.2390000000000003</v>
      </c>
    </row>
    <row r="1238" spans="1:6">
      <c r="A1238" s="173" t="s">
        <v>5974</v>
      </c>
      <c r="B1238" s="91">
        <v>2029</v>
      </c>
      <c r="C1238" s="167">
        <v>-2.234702691154296</v>
      </c>
      <c r="D1238" s="91" t="s">
        <v>5862</v>
      </c>
      <c r="E1238" s="91" t="str" cm="1">
        <f t="array" ref="E12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8" s="154">
        <f>INDEX(BearDataExtract[#Data],
MATCH(Table25[[#This Row],[Metric]],BearDataExtract[Metric],0),
MATCH(TEXT(Table25[[#This Row],[Year]],"0"),BearDataExtract[#Headers],0))</f>
        <v>-2.234702691154296</v>
      </c>
    </row>
    <row r="1239" spans="1:6">
      <c r="A1239" s="173" t="s">
        <v>5975</v>
      </c>
      <c r="B1239" s="91">
        <v>2029</v>
      </c>
      <c r="C1239" s="167">
        <v>9.6955926595046482E-4</v>
      </c>
      <c r="D1239" s="91" t="s">
        <v>5862</v>
      </c>
      <c r="E1239" s="91" t="str" cm="1">
        <f t="array" ref="E12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39" s="154">
        <f>INDEX(BearDataExtract[#Data],
MATCH(Table25[[#This Row],[Metric]],BearDataExtract[Metric],0),
MATCH(TEXT(Table25[[#This Row],[Year]],"0"),BearDataExtract[#Headers],0))</f>
        <v>9.6955926595046482E-4</v>
      </c>
    </row>
    <row r="1240" spans="1:6">
      <c r="A1240" s="173" t="s">
        <v>5976</v>
      </c>
      <c r="B1240" s="91">
        <v>2029</v>
      </c>
      <c r="C1240" s="167">
        <v>-0.1287982278988653</v>
      </c>
      <c r="D1240" s="91" t="s">
        <v>5862</v>
      </c>
      <c r="E1240" s="91" t="str" cm="1">
        <f t="array" ref="E12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0" s="154">
        <f>INDEX(BearDataExtract[#Data],
MATCH(Table25[[#This Row],[Metric]],BearDataExtract[Metric],0),
MATCH(TEXT(Table25[[#This Row],[Year]],"0"),BearDataExtract[#Headers],0))</f>
        <v>-0.1287982278988653</v>
      </c>
    </row>
    <row r="1241" spans="1:6">
      <c r="A1241" s="173" t="s">
        <v>5977</v>
      </c>
      <c r="B1241" s="91">
        <v>2029</v>
      </c>
      <c r="C1241" s="167">
        <v>2.2912496299705576</v>
      </c>
      <c r="D1241" s="91" t="s">
        <v>5862</v>
      </c>
      <c r="E1241" s="91" t="str" cm="1">
        <f t="array" ref="E12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1" s="154">
        <f>INDEX(BearDataExtract[#Data],
MATCH(Table25[[#This Row],[Metric]],BearDataExtract[Metric],0),
MATCH(TEXT(Table25[[#This Row],[Year]],"0"),BearDataExtract[#Headers],0))</f>
        <v>2.2912496299705576</v>
      </c>
    </row>
    <row r="1242" spans="1:6">
      <c r="A1242" s="173" t="s">
        <v>5978</v>
      </c>
      <c r="B1242" s="91">
        <v>2029</v>
      </c>
      <c r="C1242" s="167">
        <v>12.814270471166665</v>
      </c>
      <c r="D1242" s="91" t="s">
        <v>5862</v>
      </c>
      <c r="E1242" s="91" t="str" cm="1">
        <f t="array" ref="E12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2" s="154">
        <f>INDEX(BearDataExtract[#Data],
MATCH(Table25[[#This Row],[Metric]],BearDataExtract[Metric],0),
MATCH(TEXT(Table25[[#This Row],[Year]],"0"),BearDataExtract[#Headers],0))</f>
        <v>12.814270471166665</v>
      </c>
    </row>
    <row r="1243" spans="1:6">
      <c r="A1243" s="174" t="s">
        <v>5979</v>
      </c>
      <c r="B1243" s="91">
        <v>2029</v>
      </c>
      <c r="C1243" s="167">
        <v>15.105520101137223</v>
      </c>
      <c r="D1243" s="91" t="s">
        <v>5862</v>
      </c>
      <c r="E1243" s="91" t="str" cm="1">
        <f t="array" ref="E12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3" s="154">
        <f>INDEX(BearDataExtract[#Data],
MATCH(Table25[[#This Row],[Metric]],BearDataExtract[Metric],0),
MATCH(TEXT(Table25[[#This Row],[Year]],"0"),BearDataExtract[#Headers],0))</f>
        <v>15.105520101137223</v>
      </c>
    </row>
    <row r="1244" spans="1:6">
      <c r="A1244" s="175" t="s">
        <v>5919</v>
      </c>
      <c r="B1244" s="91">
        <v>2029</v>
      </c>
      <c r="C1244" s="167">
        <v>23.591999999999992</v>
      </c>
      <c r="D1244" s="91" t="s">
        <v>5862</v>
      </c>
      <c r="E1244" s="91" t="str" cm="1">
        <f t="array" ref="E12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4" s="154">
        <f>INDEX(BearDataExtract[#Data],
MATCH(Table25[[#This Row],[Metric]],BearDataExtract[Metric],0),
MATCH(TEXT(Table25[[#This Row],[Year]],"0"),BearDataExtract[#Headers],0))</f>
        <v>23.591999999999992</v>
      </c>
    </row>
    <row r="1245" spans="1:6">
      <c r="A1245" s="175" t="s">
        <v>5923</v>
      </c>
      <c r="B1245" s="91">
        <v>2029</v>
      </c>
      <c r="C1245" s="167">
        <v>1.5220000000000002</v>
      </c>
      <c r="D1245" s="91" t="s">
        <v>5862</v>
      </c>
      <c r="E1245" s="91" t="str" cm="1">
        <f t="array" ref="E12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5" s="154">
        <f>INDEX(BearDataExtract[#Data],
MATCH(Table25[[#This Row],[Metric]],BearDataExtract[Metric],0),
MATCH(TEXT(Table25[[#This Row],[Year]],"0"),BearDataExtract[#Headers],0))</f>
        <v>1.5220000000000002</v>
      </c>
    </row>
    <row r="1246" spans="1:6">
      <c r="A1246" s="175" t="s">
        <v>5924</v>
      </c>
      <c r="B1246" s="91">
        <v>2029</v>
      </c>
      <c r="C1246" s="167">
        <v>0.28300000000000003</v>
      </c>
      <c r="D1246" s="91" t="s">
        <v>5862</v>
      </c>
      <c r="E1246" s="91" t="str" cm="1">
        <f t="array" ref="E12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6" s="154">
        <f>INDEX(BearDataExtract[#Data],
MATCH(Table25[[#This Row],[Metric]],BearDataExtract[Metric],0),
MATCH(TEXT(Table25[[#This Row],[Year]],"0"),BearDataExtract[#Headers],0))</f>
        <v>0.28300000000000003</v>
      </c>
    </row>
    <row r="1247" spans="1:6">
      <c r="A1247" s="175" t="s">
        <v>5940</v>
      </c>
      <c r="B1247" s="91">
        <v>2029</v>
      </c>
      <c r="C1247" s="167">
        <v>0.28300000000000003</v>
      </c>
      <c r="D1247" s="91" t="s">
        <v>5862</v>
      </c>
      <c r="E1247" s="91" t="str" cm="1">
        <f t="array" ref="E12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7" s="154">
        <f>INDEX(BearDataExtract[#Data],
MATCH(Table25[[#This Row],[Metric]],BearDataExtract[Metric],0),
MATCH(TEXT(Table25[[#This Row],[Year]],"0"),BearDataExtract[#Headers],0))</f>
        <v>0.28300000000000003</v>
      </c>
    </row>
    <row r="1248" spans="1:6">
      <c r="A1248" s="175" t="s">
        <v>26</v>
      </c>
      <c r="B1248" s="91">
        <v>2029</v>
      </c>
      <c r="C1248" s="167">
        <v>24.547999999999988</v>
      </c>
      <c r="D1248" s="91" t="s">
        <v>5862</v>
      </c>
      <c r="E1248" s="91" t="str" cm="1">
        <f t="array" ref="E12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8" s="154">
        <f>INDEX(BearDataExtract[#Data],
MATCH(Table25[[#This Row],[Metric]],BearDataExtract[Metric],0),
MATCH(TEXT(Table25[[#This Row],[Year]],"0"),BearDataExtract[#Headers],0))</f>
        <v>24.547999999999988</v>
      </c>
    </row>
    <row r="1249" spans="1:6">
      <c r="A1249" s="175" t="s">
        <v>5922</v>
      </c>
      <c r="B1249" s="91">
        <v>2029</v>
      </c>
      <c r="C1249" s="167">
        <v>24.830999999999989</v>
      </c>
      <c r="D1249" s="91" t="s">
        <v>5862</v>
      </c>
      <c r="E1249" s="91" t="str" cm="1">
        <f t="array" ref="E12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49" s="154">
        <f>INDEX(BearDataExtract[#Data],
MATCH(Table25[[#This Row],[Metric]],BearDataExtract[Metric],0),
MATCH(TEXT(Table25[[#This Row],[Year]],"0"),BearDataExtract[#Headers],0))</f>
        <v>24.830999999999989</v>
      </c>
    </row>
    <row r="1250" spans="1:6">
      <c r="A1250" s="175" t="s">
        <v>5920</v>
      </c>
      <c r="B1250" s="91">
        <v>2029</v>
      </c>
      <c r="C1250" s="167">
        <v>24.21149999999999</v>
      </c>
      <c r="D1250" s="91" t="s">
        <v>5862</v>
      </c>
      <c r="E1250" s="91" t="str" cm="1">
        <f t="array" ref="E12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0" s="154">
        <f>INDEX(BearDataExtract[#Data],
MATCH(Table25[[#This Row],[Metric]],BearDataExtract[Metric],0),
MATCH(TEXT(Table25[[#This Row],[Year]],"0"),BearDataExtract[#Headers],0))</f>
        <v>24.21149999999999</v>
      </c>
    </row>
    <row r="1251" spans="1:6">
      <c r="A1251" s="175" t="s">
        <v>5921</v>
      </c>
      <c r="B1251" s="91">
        <v>2029</v>
      </c>
      <c r="C1251" s="167">
        <v>4.9911074481610133E-2</v>
      </c>
      <c r="D1251" s="91" t="s">
        <v>5862</v>
      </c>
      <c r="E1251" s="91" t="str" cm="1">
        <f t="array" ref="E12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51" s="154">
        <f>INDEX(BearDataExtract[#Data],
MATCH(Table25[[#This Row],[Metric]],BearDataExtract[Metric],0),
MATCH(TEXT(Table25[[#This Row],[Year]],"0"),BearDataExtract[#Headers],0))</f>
        <v>4.9911074481610133E-2</v>
      </c>
    </row>
    <row r="1252" spans="1:6">
      <c r="A1252" s="176" t="s">
        <v>2761</v>
      </c>
      <c r="B1252" s="91">
        <v>2029</v>
      </c>
      <c r="C1252" s="167">
        <v>1.2084219798115032</v>
      </c>
      <c r="D1252" s="91" t="s">
        <v>5862</v>
      </c>
      <c r="E1252" s="91" t="str" cm="1">
        <f t="array" ref="E12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2" s="154">
        <f>INDEX(BearDataExtract[#Data],
MATCH(Table25[[#This Row],[Metric]],BearDataExtract[Metric],0),
MATCH(TEXT(Table25[[#This Row],[Year]],"0"),BearDataExtract[#Headers],0))</f>
        <v>1.2084219798115032</v>
      </c>
    </row>
    <row r="1253" spans="1:6">
      <c r="A1253" s="173" t="s">
        <v>6064</v>
      </c>
      <c r="B1253" s="91">
        <v>2030</v>
      </c>
      <c r="C1253" s="167">
        <v>107.13162819886122</v>
      </c>
      <c r="D1253" s="91" t="s">
        <v>5862</v>
      </c>
      <c r="E1253" s="91" t="str" cm="1">
        <f t="array" ref="E12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3" s="154">
        <f>INDEX(BearDataExtract[#Data],
MATCH(Table25[[#This Row],[Metric]],BearDataExtract[Metric],0),
MATCH(TEXT(Table25[[#This Row],[Year]],"0"),BearDataExtract[#Headers],0))</f>
        <v>107.13162819886122</v>
      </c>
    </row>
    <row r="1254" spans="1:6">
      <c r="A1254" s="173" t="s">
        <v>109</v>
      </c>
      <c r="B1254" s="91">
        <v>2030</v>
      </c>
      <c r="C1254" s="167">
        <v>8.1887836218400629</v>
      </c>
      <c r="D1254" s="91" t="s">
        <v>5862</v>
      </c>
      <c r="E1254" s="91" t="str" cm="1">
        <f t="array" ref="E12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4" s="154">
        <f>INDEX(BearDataExtract[#Data],
MATCH(Table25[[#This Row],[Metric]],BearDataExtract[Metric],0),
MATCH(TEXT(Table25[[#This Row],[Year]],"0"),BearDataExtract[#Headers],0))</f>
        <v>8.1887836218400629</v>
      </c>
    </row>
    <row r="1255" spans="1:6">
      <c r="A1255" s="173" t="s">
        <v>110</v>
      </c>
      <c r="B1255" s="91">
        <v>2030</v>
      </c>
      <c r="C1255" s="167">
        <v>6.1728040173771062</v>
      </c>
      <c r="D1255" s="91" t="s">
        <v>5862</v>
      </c>
      <c r="E1255" s="91" t="str" cm="1">
        <f t="array" ref="E12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5" s="154">
        <f>INDEX(BearDataExtract[#Data],
MATCH(Table25[[#This Row],[Metric]],BearDataExtract[Metric],0),
MATCH(TEXT(Table25[[#This Row],[Year]],"0"),BearDataExtract[#Headers],0))</f>
        <v>6.1728040173771062</v>
      </c>
    </row>
    <row r="1256" spans="1:6">
      <c r="A1256" s="173" t="s">
        <v>2772</v>
      </c>
      <c r="B1256" s="91">
        <v>2030</v>
      </c>
      <c r="C1256" s="167">
        <v>3.8632032664309159</v>
      </c>
      <c r="D1256" s="91" t="s">
        <v>5862</v>
      </c>
      <c r="E1256" s="91" t="str" cm="1">
        <f t="array" ref="E12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6" s="154">
        <f>INDEX(BearDataExtract[#Data],
MATCH(Table25[[#This Row],[Metric]],BearDataExtract[Metric],0),
MATCH(TEXT(Table25[[#This Row],[Year]],"0"),BearDataExtract[#Headers],0))</f>
        <v>3.8632032664309159</v>
      </c>
    </row>
    <row r="1257" spans="1:6">
      <c r="A1257" s="173" t="s">
        <v>2768</v>
      </c>
      <c r="B1257" s="91">
        <v>2030</v>
      </c>
      <c r="C1257" s="167">
        <v>9.358102733066092</v>
      </c>
      <c r="D1257" s="91" t="s">
        <v>5862</v>
      </c>
      <c r="E1257" s="91" t="str" cm="1">
        <f t="array" ref="E12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57" s="154">
        <f>INDEX(BearDataExtract[#Data],
MATCH(Table25[[#This Row],[Metric]],BearDataExtract[Metric],0),
MATCH(TEXT(Table25[[#This Row],[Year]],"0"),BearDataExtract[#Headers],0))</f>
        <v>9.358102733066092</v>
      </c>
    </row>
    <row r="1258" spans="1:6">
      <c r="A1258" s="173" t="s">
        <v>6065</v>
      </c>
      <c r="B1258" s="91">
        <v>2030</v>
      </c>
      <c r="C1258" s="167">
        <v>3.7476819538121298</v>
      </c>
      <c r="D1258" s="91" t="s">
        <v>5862</v>
      </c>
      <c r="E1258" s="91" t="str" cm="1">
        <f t="array" ref="E12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58" s="154">
        <f>INDEX(BearDataExtract[#Data],
MATCH(Table25[[#This Row],[Metric]],BearDataExtract[Metric],0),
MATCH(TEXT(Table25[[#This Row],[Year]],"0"),BearDataExtract[#Headers],0))</f>
        <v>3.7476819538121298</v>
      </c>
    </row>
    <row r="1259" spans="1:6">
      <c r="A1259" s="173" t="s">
        <v>6066</v>
      </c>
      <c r="B1259" s="91">
        <v>2030</v>
      </c>
      <c r="C1259" s="167">
        <v>7.6436657964721447E-2</v>
      </c>
      <c r="D1259" s="91" t="s">
        <v>5862</v>
      </c>
      <c r="E1259" s="91" t="str" cm="1">
        <f t="array" ref="E12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59" s="154">
        <f>INDEX(BearDataExtract[#Data],
MATCH(Table25[[#This Row],[Metric]],BearDataExtract[Metric],0),
MATCH(TEXT(Table25[[#This Row],[Year]],"0"),BearDataExtract[#Headers],0))</f>
        <v>7.6436657964721447E-2</v>
      </c>
    </row>
    <row r="1260" spans="1:6">
      <c r="A1260" s="173" t="s">
        <v>6070</v>
      </c>
      <c r="B1260" s="91">
        <v>2030</v>
      </c>
      <c r="C1260" s="167">
        <v>3.4982031140752948E-2</v>
      </c>
      <c r="D1260" s="91" t="s">
        <v>5862</v>
      </c>
      <c r="E1260" s="91" t="str" cm="1">
        <f t="array" ref="E12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0" s="154">
        <f>INDEX(BearDataExtract[#Data],
MATCH(Table25[[#This Row],[Metric]],BearDataExtract[Metric],0),
MATCH(TEXT(Table25[[#This Row],[Year]],"0"),BearDataExtract[#Headers],0))</f>
        <v>3.4982031140752948E-2</v>
      </c>
    </row>
    <row r="1261" spans="1:6">
      <c r="A1261" s="173" t="s">
        <v>6067</v>
      </c>
      <c r="B1261" s="91">
        <v>2030</v>
      </c>
      <c r="C1261" s="167">
        <v>9.7323841906950134E-2</v>
      </c>
      <c r="D1261" s="91" t="s">
        <v>5862</v>
      </c>
      <c r="E1261" s="91" t="str" cm="1">
        <f t="array" ref="E12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1" s="154">
        <f>INDEX(BearDataExtract[#Data],
MATCH(Table25[[#This Row],[Metric]],BearDataExtract[Metric],0),
MATCH(TEXT(Table25[[#This Row],[Year]],"0"),BearDataExtract[#Headers],0))</f>
        <v>9.7323841906950134E-2</v>
      </c>
    </row>
    <row r="1262" spans="1:6">
      <c r="A1262" s="173" t="s">
        <v>6030</v>
      </c>
      <c r="B1262" s="91">
        <v>2030</v>
      </c>
      <c r="C1262" s="167">
        <v>0.10311056880262041</v>
      </c>
      <c r="D1262" s="91" t="s">
        <v>5862</v>
      </c>
      <c r="E1262" s="91" t="str" cm="1">
        <f t="array" ref="E12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2" s="154">
        <f>INDEX(BearDataExtract[#Data],
MATCH(Table25[[#This Row],[Metric]],BearDataExtract[Metric],0),
MATCH(TEXT(Table25[[#This Row],[Year]],"0"),BearDataExtract[#Headers],0))</f>
        <v>0.10311056880262041</v>
      </c>
    </row>
    <row r="1263" spans="1:6">
      <c r="A1263" s="173" t="s">
        <v>6075</v>
      </c>
      <c r="B1263" s="91">
        <v>2030</v>
      </c>
      <c r="C1263" s="167">
        <v>-5.78672689567028E-3</v>
      </c>
      <c r="D1263" s="91" t="s">
        <v>5862</v>
      </c>
      <c r="E1263" s="91" t="str" cm="1">
        <f t="array" ref="E12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3" s="154">
        <f>INDEX(BearDataExtract[#Data],
MATCH(Table25[[#This Row],[Metric]],BearDataExtract[Metric],0),
MATCH(TEXT(Table25[[#This Row],[Year]],"0"),BearDataExtract[#Headers],0))</f>
        <v>-5.78672689567028E-3</v>
      </c>
    </row>
    <row r="1264" spans="1:6">
      <c r="A1264" s="173" t="s">
        <v>6068</v>
      </c>
      <c r="B1264" s="91">
        <v>2030</v>
      </c>
      <c r="C1264" s="167">
        <v>0.16157798118151548</v>
      </c>
      <c r="D1264" s="91" t="s">
        <v>5862</v>
      </c>
      <c r="E1264" s="91" t="str" cm="1">
        <f t="array" ref="E12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4" s="154">
        <f>INDEX(BearDataExtract[#Data],
MATCH(Table25[[#This Row],[Metric]],BearDataExtract[Metric],0),
MATCH(TEXT(Table25[[#This Row],[Year]],"0"),BearDataExtract[#Headers],0))</f>
        <v>0.16157798118151548</v>
      </c>
    </row>
    <row r="1265" spans="1:6">
      <c r="A1265" s="173" t="s">
        <v>6069</v>
      </c>
      <c r="B1265" s="91">
        <v>2030</v>
      </c>
      <c r="C1265" s="167">
        <v>5.0754716254355875E-2</v>
      </c>
      <c r="D1265" s="91" t="s">
        <v>5862</v>
      </c>
      <c r="E1265" s="91" t="str" cm="1">
        <f t="array" ref="E12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5" s="154">
        <f>INDEX(BearDataExtract[#Data],
MATCH(Table25[[#This Row],[Metric]],BearDataExtract[Metric],0),
MATCH(TEXT(Table25[[#This Row],[Year]],"0"),BearDataExtract[#Headers],0))</f>
        <v>5.0754716254355875E-2</v>
      </c>
    </row>
    <row r="1266" spans="1:6">
      <c r="A1266" s="173" t="s">
        <v>6044</v>
      </c>
      <c r="B1266" s="91">
        <v>2030</v>
      </c>
      <c r="C1266" s="167">
        <v>40.993198181547946</v>
      </c>
      <c r="D1266" s="91" t="s">
        <v>5862</v>
      </c>
      <c r="E1266" s="91" t="str" cm="1">
        <f t="array" ref="E12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66" s="154">
        <f>INDEX(BearDataExtract[#Data],
MATCH(Table25[[#This Row],[Metric]],BearDataExtract[Metric],0),
MATCH(TEXT(Table25[[#This Row],[Year]],"0"),BearDataExtract[#Headers],0))</f>
        <v>40.993198181547946</v>
      </c>
    </row>
    <row r="1267" spans="1:6">
      <c r="A1267" s="173" t="s">
        <v>6071</v>
      </c>
      <c r="B1267" s="91">
        <v>2030</v>
      </c>
      <c r="C1267" s="167">
        <v>3.183623014591503</v>
      </c>
      <c r="D1267" s="91" t="s">
        <v>5862</v>
      </c>
      <c r="E1267" s="91" t="str" cm="1">
        <f t="array" ref="E12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67" s="154">
        <f>INDEX(BearDataExtract[#Data],
MATCH(Table25[[#This Row],[Metric]],BearDataExtract[Metric],0),
MATCH(TEXT(Table25[[#This Row],[Year]],"0"),BearDataExtract[#Headers],0))</f>
        <v>3.183623014591503</v>
      </c>
    </row>
    <row r="1268" spans="1:6">
      <c r="A1268" s="173" t="s">
        <v>6072</v>
      </c>
      <c r="B1268" s="91">
        <v>2030</v>
      </c>
      <c r="C1268" s="167">
        <v>4.8594738596876503</v>
      </c>
      <c r="D1268" s="91" t="s">
        <v>5862</v>
      </c>
      <c r="E1268" s="91" t="str" cm="1">
        <f t="array" ref="E12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68" s="154">
        <f>INDEX(BearDataExtract[#Data],
MATCH(Table25[[#This Row],[Metric]],BearDataExtract[Metric],0),
MATCH(TEXT(Table25[[#This Row],[Year]],"0"),BearDataExtract[#Headers],0))</f>
        <v>4.8594738596876503</v>
      </c>
    </row>
    <row r="1269" spans="1:6">
      <c r="A1269" s="173" t="s">
        <v>6073</v>
      </c>
      <c r="B1269" s="91">
        <v>2030</v>
      </c>
      <c r="C1269" s="167">
        <v>-0.58418735000542843</v>
      </c>
      <c r="D1269" s="91" t="s">
        <v>5862</v>
      </c>
      <c r="E1269" s="91" t="str" cm="1">
        <f t="array" ref="E12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69" s="154">
        <f>INDEX(BearDataExtract[#Data],
MATCH(Table25[[#This Row],[Metric]],BearDataExtract[Metric],0),
MATCH(TEXT(Table25[[#This Row],[Year]],"0"),BearDataExtract[#Headers],0))</f>
        <v>-0.58418735000542843</v>
      </c>
    </row>
    <row r="1270" spans="1:6">
      <c r="A1270" s="173" t="s">
        <v>6074</v>
      </c>
      <c r="B1270" s="91">
        <v>2030</v>
      </c>
      <c r="C1270" s="167">
        <v>259.51230455750903</v>
      </c>
      <c r="D1270" s="91" t="s">
        <v>5862</v>
      </c>
      <c r="E1270" s="91" t="str" cm="1">
        <f t="array" ref="E12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70" s="154">
        <f>INDEX(BearDataExtract[#Data],
MATCH(Table25[[#This Row],[Metric]],BearDataExtract[Metric],0),
MATCH(TEXT(Table25[[#This Row],[Year]],"0"),BearDataExtract[#Headers],0))</f>
        <v>259.51230455750903</v>
      </c>
    </row>
    <row r="1271" spans="1:6">
      <c r="A1271" s="173" t="s">
        <v>6081</v>
      </c>
      <c r="B1271" s="91">
        <v>2030</v>
      </c>
      <c r="C1271" s="167">
        <v>78.283114257506739</v>
      </c>
      <c r="D1271" s="91" t="s">
        <v>5862</v>
      </c>
      <c r="E1271" s="91" t="str" cm="1">
        <f t="array" ref="E12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71" s="154">
        <f>INDEX(BearDataExtract[#Data],
MATCH(Table25[[#This Row],[Metric]],BearDataExtract[Metric],0),
MATCH(TEXT(Table25[[#This Row],[Year]],"0"),BearDataExtract[#Headers],0))</f>
        <v>78.283114257506739</v>
      </c>
    </row>
    <row r="1272" spans="1:6">
      <c r="A1272" s="173" t="s">
        <v>2768</v>
      </c>
      <c r="B1272" s="91">
        <v>2030</v>
      </c>
      <c r="C1272" s="167">
        <v>9.358102733066092</v>
      </c>
      <c r="D1272" s="91" t="s">
        <v>5862</v>
      </c>
      <c r="E1272" s="91" t="str" cm="1">
        <f t="array" ref="E12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  <c r="F1272" s="154">
        <f>INDEX(BearDataExtract[#Data],
MATCH(Table25[[#This Row],[Metric]],BearDataExtract[Metric],0),
MATCH(TEXT(Table25[[#This Row],[Year]],"0"),BearDataExtract[#Headers],0))</f>
        <v>9.358102733066092</v>
      </c>
    </row>
    <row r="1273" spans="1:6">
      <c r="A1273" s="173" t="s">
        <v>6078</v>
      </c>
      <c r="B1273" s="91">
        <v>2030</v>
      </c>
      <c r="C1273" s="167">
        <v>8.3652762200290613</v>
      </c>
      <c r="D1273" s="91" t="s">
        <v>5862</v>
      </c>
      <c r="E1273" s="91" t="str" cm="1">
        <f t="array" ref="E12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x</v>
      </c>
      <c r="F1273" s="154">
        <f>INDEX(BearDataExtract[#Data],
MATCH(Table25[[#This Row],[Metric]],BearDataExtract[Metric],0),
MATCH(TEXT(Table25[[#This Row],[Year]],"0"),BearDataExtract[#Headers],0))</f>
        <v>8.3652762200290613</v>
      </c>
    </row>
    <row r="1274" spans="1:6">
      <c r="A1274" s="173" t="s">
        <v>6016</v>
      </c>
      <c r="B1274" s="91">
        <v>2030</v>
      </c>
      <c r="C1274" s="167">
        <v>0.41281906991473843</v>
      </c>
      <c r="D1274" s="91" t="s">
        <v>5862</v>
      </c>
      <c r="E1274" s="91" t="str" cm="1">
        <f t="array" ref="E12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B</v>
      </c>
      <c r="F1274" s="154">
        <f>INDEX(BearDataExtract[#Data],
MATCH(Table25[[#This Row],[Metric]],BearDataExtract[Metric],0),
MATCH(TEXT(Table25[[#This Row],[Year]],"0"),BearDataExtract[#Headers],0))</f>
        <v>0.41281906991473843</v>
      </c>
    </row>
    <row r="1275" spans="1:6">
      <c r="A1275" s="174" t="s">
        <v>6084</v>
      </c>
      <c r="B1275" s="91">
        <v>2030</v>
      </c>
      <c r="C1275" s="167">
        <v>32.316762417813131</v>
      </c>
      <c r="D1275" s="91" t="s">
        <v>5862</v>
      </c>
      <c r="E1275" s="91" t="str" cm="1">
        <f t="array" ref="E12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75" s="154">
        <f>INDEX(BearDataExtract[#Data],
MATCH(Table25[[#This Row],[Metric]],BearDataExtract[Metric],0),
MATCH(TEXT(Table25[[#This Row],[Year]],"0"),BearDataExtract[#Headers],0))</f>
        <v>32.316762417813131</v>
      </c>
    </row>
    <row r="1276" spans="1:6">
      <c r="A1276" s="175" t="s">
        <v>110</v>
      </c>
      <c r="B1276" s="91">
        <v>2030</v>
      </c>
      <c r="C1276" s="167">
        <v>6.1728040173771062</v>
      </c>
      <c r="D1276" s="91" t="s">
        <v>5862</v>
      </c>
      <c r="E1276" s="91" t="str" cm="1">
        <f t="array" ref="E12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76" s="154">
        <f>INDEX(BearDataExtract[#Data],
MATCH(Table25[[#This Row],[Metric]],BearDataExtract[Metric],0),
MATCH(TEXT(Table25[[#This Row],[Year]],"0"),BearDataExtract[#Headers],0))</f>
        <v>6.1728040173771062</v>
      </c>
    </row>
    <row r="1277" spans="1:6">
      <c r="A1277" s="175" t="s">
        <v>6017</v>
      </c>
      <c r="B1277" s="91">
        <v>2030</v>
      </c>
      <c r="C1277" s="167">
        <v>0.21199999999999999</v>
      </c>
      <c r="D1277" s="91" t="s">
        <v>5862</v>
      </c>
      <c r="E1277" s="91" t="str" cm="1">
        <f t="array" ref="E12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277" s="154">
        <f>INDEX(BearDataExtract[#Data],
MATCH(Table25[[#This Row],[Metric]],BearDataExtract[Metric],0),
MATCH(TEXT(Table25[[#This Row],[Year]],"0"),BearDataExtract[#Headers],0))</f>
        <v>0.21199999999999999</v>
      </c>
    </row>
    <row r="1278" spans="1:6">
      <c r="A1278" s="175" t="s">
        <v>6018</v>
      </c>
      <c r="B1278" s="91">
        <v>2030</v>
      </c>
      <c r="C1278" s="167">
        <v>4.8641695656931603</v>
      </c>
      <c r="D1278" s="91" t="s">
        <v>5862</v>
      </c>
      <c r="E1278" s="91" t="str" cm="1">
        <f t="array" ref="E12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78" s="154">
        <f>INDEX(BearDataExtract[#Data],
MATCH(Table25[[#This Row],[Metric]],BearDataExtract[Metric],0),
MATCH(TEXT(Table25[[#This Row],[Year]],"0"),BearDataExtract[#Headers],0))</f>
        <v>4.8641695656931603</v>
      </c>
    </row>
    <row r="1279" spans="1:6">
      <c r="A1279" s="175" t="s">
        <v>5909</v>
      </c>
      <c r="B1279" s="91">
        <v>2030</v>
      </c>
      <c r="C1279" s="167">
        <v>2.0159796044629568</v>
      </c>
      <c r="D1279" s="91" t="s">
        <v>5862</v>
      </c>
      <c r="E1279" s="91" t="str" cm="1">
        <f t="array" ref="E12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79" s="154">
        <f>INDEX(BearDataExtract[#Data],
MATCH(Table25[[#This Row],[Metric]],BearDataExtract[Metric],0),
MATCH(TEXT(Table25[[#This Row],[Year]],"0"),BearDataExtract[#Headers],0))</f>
        <v>2.0159796044629568</v>
      </c>
    </row>
    <row r="1280" spans="1:6">
      <c r="A1280" s="175" t="s">
        <v>5899</v>
      </c>
      <c r="B1280" s="91">
        <v>2030</v>
      </c>
      <c r="C1280" s="167">
        <v>-3.1220797237824063</v>
      </c>
      <c r="D1280" s="91" t="s">
        <v>5862</v>
      </c>
      <c r="E1280" s="91" t="str" cm="1">
        <f t="array" ref="E12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0" s="154">
        <f>INDEX(BearDataExtract[#Data],
MATCH(Table25[[#This Row],[Metric]],BearDataExtract[Metric],0),
MATCH(TEXT(Table25[[#This Row],[Year]],"0"),BearDataExtract[#Headers],0))</f>
        <v>-3.1220797237824063</v>
      </c>
    </row>
    <row r="1281" spans="1:6">
      <c r="A1281" s="175" t="s">
        <v>2667</v>
      </c>
      <c r="B1281" s="91">
        <v>2030</v>
      </c>
      <c r="C1281" s="167">
        <v>1.0387492561580808E-2</v>
      </c>
      <c r="D1281" s="91" t="s">
        <v>5862</v>
      </c>
      <c r="E1281" s="91" t="str" cm="1">
        <f t="array" ref="E12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1" s="154">
        <f>INDEX(BearDataExtract[#Data],
MATCH(Table25[[#This Row],[Metric]],BearDataExtract[Metric],0),
MATCH(TEXT(Table25[[#This Row],[Year]],"0"),BearDataExtract[#Headers],0))</f>
        <v>1.0387492561580808E-2</v>
      </c>
    </row>
    <row r="1282" spans="1:6">
      <c r="A1282" s="175" t="s">
        <v>6019</v>
      </c>
      <c r="B1282" s="91">
        <v>2030</v>
      </c>
      <c r="C1282" s="167">
        <v>3.7476819538121298</v>
      </c>
      <c r="D1282" s="91" t="s">
        <v>5862</v>
      </c>
      <c r="E1282" s="91" t="str" cm="1">
        <f t="array" ref="E12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2" s="154">
        <f>INDEX(BearDataExtract[#Data],
MATCH(Table25[[#This Row],[Metric]],BearDataExtract[Metric],0),
MATCH(TEXT(Table25[[#This Row],[Year]],"0"),BearDataExtract[#Headers],0))</f>
        <v>3.7476819538121298</v>
      </c>
    </row>
    <row r="1283" spans="1:6">
      <c r="A1283" s="176" t="s">
        <v>6057</v>
      </c>
      <c r="B1283" s="91">
        <v>2030</v>
      </c>
      <c r="C1283" s="167">
        <v>2.2943913662690427</v>
      </c>
      <c r="D1283" s="91" t="s">
        <v>5862</v>
      </c>
      <c r="E1283" s="91" t="str" cm="1">
        <f t="array" ref="E12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3" s="154">
        <f>INDEX(BearDataExtract[#Data],
MATCH(Table25[[#This Row],[Metric]],BearDataExtract[Metric],0),
MATCH(TEXT(Table25[[#This Row],[Year]],"0"),BearDataExtract[#Headers],0))</f>
        <v>2.2943913662690427</v>
      </c>
    </row>
    <row r="1284" spans="1:6">
      <c r="A1284" s="173" t="s">
        <v>2772</v>
      </c>
      <c r="B1284" s="91">
        <v>2030</v>
      </c>
      <c r="C1284" s="167">
        <v>3.8632032664309159</v>
      </c>
      <c r="D1284" s="91" t="s">
        <v>5862</v>
      </c>
      <c r="E1284" s="91" t="str" cm="1">
        <f t="array" ref="E12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4" s="154">
        <f>INDEX(BearDataExtract[#Data],
MATCH(Table25[[#This Row],[Metric]],BearDataExtract[Metric],0),
MATCH(TEXT(Table25[[#This Row],[Year]],"0"),BearDataExtract[#Headers],0))</f>
        <v>3.8632032664309159</v>
      </c>
    </row>
    <row r="1285" spans="1:6">
      <c r="A1285" s="173" t="s">
        <v>5909</v>
      </c>
      <c r="B1285" s="91">
        <v>2030</v>
      </c>
      <c r="C1285" s="167">
        <v>2.0159796044629568</v>
      </c>
      <c r="D1285" s="91" t="s">
        <v>5862</v>
      </c>
      <c r="E1285" s="91" t="str" cm="1">
        <f t="array" ref="E12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5" s="154">
        <f>INDEX(BearDataExtract[#Data],
MATCH(Table25[[#This Row],[Metric]],BearDataExtract[Metric],0),
MATCH(TEXT(Table25[[#This Row],[Year]],"0"),BearDataExtract[#Headers],0))</f>
        <v>2.0159796044629568</v>
      </c>
    </row>
    <row r="1286" spans="1:6">
      <c r="A1286" s="173" t="s">
        <v>5968</v>
      </c>
      <c r="B1286" s="91">
        <v>2030</v>
      </c>
      <c r="C1286" s="167">
        <v>0.31324149261039153</v>
      </c>
      <c r="D1286" s="91" t="s">
        <v>5862</v>
      </c>
      <c r="E1286" s="91" t="str" cm="1">
        <f t="array" ref="E12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6" s="154">
        <f>INDEX(BearDataExtract[#Data],
MATCH(Table25[[#This Row],[Metric]],BearDataExtract[Metric],0),
MATCH(TEXT(Table25[[#This Row],[Year]],"0"),BearDataExtract[#Headers],0))</f>
        <v>0.31324149261039153</v>
      </c>
    </row>
    <row r="1287" spans="1:6">
      <c r="A1287" s="173" t="s">
        <v>5969</v>
      </c>
      <c r="B1287" s="91">
        <v>2030</v>
      </c>
      <c r="C1287" s="167">
        <v>0.34710731195169053</v>
      </c>
      <c r="D1287" s="91" t="s">
        <v>5862</v>
      </c>
      <c r="E1287" s="91" t="str" cm="1">
        <f t="array" ref="E12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7" s="154">
        <f>INDEX(BearDataExtract[#Data],
MATCH(Table25[[#This Row],[Metric]],BearDataExtract[Metric],0),
MATCH(TEXT(Table25[[#This Row],[Year]],"0"),BearDataExtract[#Headers],0))</f>
        <v>0.34710731195169053</v>
      </c>
    </row>
    <row r="1288" spans="1:6">
      <c r="A1288" s="173" t="s">
        <v>5970</v>
      </c>
      <c r="B1288" s="91">
        <v>2030</v>
      </c>
      <c r="C1288" s="167">
        <v>1.0387492561580808E-2</v>
      </c>
      <c r="D1288" s="91" t="s">
        <v>5862</v>
      </c>
      <c r="E1288" s="91" t="str" cm="1">
        <f t="array" ref="E12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8" s="154">
        <f>INDEX(BearDataExtract[#Data],
MATCH(Table25[[#This Row],[Metric]],BearDataExtract[Metric],0),
MATCH(TEXT(Table25[[#This Row],[Year]],"0"),BearDataExtract[#Headers],0))</f>
        <v>1.0387492561580808E-2</v>
      </c>
    </row>
    <row r="1289" spans="1:6">
      <c r="A1289" s="173" t="s">
        <v>5971</v>
      </c>
      <c r="B1289" s="91">
        <v>2030</v>
      </c>
      <c r="C1289" s="167">
        <v>-3.1220797237824063</v>
      </c>
      <c r="D1289" s="91" t="s">
        <v>5862</v>
      </c>
      <c r="E1289" s="91" t="str" cm="1">
        <f t="array" ref="E12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89" s="154">
        <f>INDEX(BearDataExtract[#Data],
MATCH(Table25[[#This Row],[Metric]],BearDataExtract[Metric],0),
MATCH(TEXT(Table25[[#This Row],[Year]],"0"),BearDataExtract[#Headers],0))</f>
        <v>-3.1220797237824063</v>
      </c>
    </row>
    <row r="1290" spans="1:6">
      <c r="A1290" s="173" t="s">
        <v>5972</v>
      </c>
      <c r="B1290" s="91">
        <v>2030</v>
      </c>
      <c r="C1290" s="167">
        <v>5.891812917933093E-3</v>
      </c>
      <c r="D1290" s="91" t="s">
        <v>5862</v>
      </c>
      <c r="E1290" s="91" t="str" cm="1">
        <f t="array" ref="E12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0" s="154">
        <f>INDEX(BearDataExtract[#Data],
MATCH(Table25[[#This Row],[Metric]],BearDataExtract[Metric],0),
MATCH(TEXT(Table25[[#This Row],[Year]],"0"),BearDataExtract[#Headers],0))</f>
        <v>5.891812917933093E-3</v>
      </c>
    </row>
    <row r="1291" spans="1:6">
      <c r="A1291" s="173" t="s">
        <v>5973</v>
      </c>
      <c r="B1291" s="91">
        <v>2030</v>
      </c>
      <c r="C1291" s="167">
        <v>1.2390000000000003</v>
      </c>
      <c r="D1291" s="91" t="s">
        <v>5862</v>
      </c>
      <c r="E1291" s="91" t="str" cm="1">
        <f t="array" ref="E12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1" s="154">
        <f>INDEX(BearDataExtract[#Data],
MATCH(Table25[[#This Row],[Metric]],BearDataExtract[Metric],0),
MATCH(TEXT(Table25[[#This Row],[Year]],"0"),BearDataExtract[#Headers],0))</f>
        <v>1.2390000000000003</v>
      </c>
    </row>
    <row r="1292" spans="1:6">
      <c r="A1292" s="173" t="s">
        <v>5974</v>
      </c>
      <c r="B1292" s="91">
        <v>2030</v>
      </c>
      <c r="C1292" s="167">
        <v>-2.2568344787485919</v>
      </c>
      <c r="D1292" s="91" t="s">
        <v>5862</v>
      </c>
      <c r="E1292" s="91" t="str" cm="1">
        <f t="array" ref="E12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2" s="154">
        <f>INDEX(BearDataExtract[#Data],
MATCH(Table25[[#This Row],[Metric]],BearDataExtract[Metric],0),
MATCH(TEXT(Table25[[#This Row],[Year]],"0"),BearDataExtract[#Headers],0))</f>
        <v>-2.2568344787485919</v>
      </c>
    </row>
    <row r="1293" spans="1:6">
      <c r="A1293" s="173" t="s">
        <v>5975</v>
      </c>
      <c r="B1293" s="91">
        <v>2030</v>
      </c>
      <c r="C1293" s="167">
        <v>1.0047542673044668E-3</v>
      </c>
      <c r="D1293" s="91" t="s">
        <v>5862</v>
      </c>
      <c r="E1293" s="91" t="str" cm="1">
        <f t="array" ref="E12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3" s="154">
        <f>INDEX(BearDataExtract[#Data],
MATCH(Table25[[#This Row],[Metric]],BearDataExtract[Metric],0),
MATCH(TEXT(Table25[[#This Row],[Year]],"0"),BearDataExtract[#Headers],0))</f>
        <v>1.0047542673044668E-3</v>
      </c>
    </row>
    <row r="1294" spans="1:6">
      <c r="A1294" s="173" t="s">
        <v>5976</v>
      </c>
      <c r="B1294" s="91">
        <v>2030</v>
      </c>
      <c r="C1294" s="167">
        <v>-0.12885739754382852</v>
      </c>
      <c r="D1294" s="91" t="s">
        <v>5862</v>
      </c>
      <c r="E1294" s="91" t="str" cm="1">
        <f t="array" ref="E12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4" s="154">
        <f>INDEX(BearDataExtract[#Data],
MATCH(Table25[[#This Row],[Metric]],BearDataExtract[Metric],0),
MATCH(TEXT(Table25[[#This Row],[Year]],"0"),BearDataExtract[#Headers],0))</f>
        <v>-0.12885739754382852</v>
      </c>
    </row>
    <row r="1295" spans="1:6">
      <c r="A1295" s="173" t="s">
        <v>5977</v>
      </c>
      <c r="B1295" s="91">
        <v>2030</v>
      </c>
      <c r="C1295" s="167">
        <v>2.2880441351279464</v>
      </c>
      <c r="D1295" s="91" t="s">
        <v>5862</v>
      </c>
      <c r="E1295" s="91" t="str" cm="1">
        <f t="array" ref="E12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5" s="154">
        <f>INDEX(BearDataExtract[#Data],
MATCH(Table25[[#This Row],[Metric]],BearDataExtract[Metric],0),
MATCH(TEXT(Table25[[#This Row],[Year]],"0"),BearDataExtract[#Headers],0))</f>
        <v>2.2880441351279464</v>
      </c>
    </row>
    <row r="1296" spans="1:6">
      <c r="A1296" s="173" t="s">
        <v>5978</v>
      </c>
      <c r="B1296" s="91">
        <v>2030</v>
      </c>
      <c r="C1296" s="167">
        <v>15.105520101137223</v>
      </c>
      <c r="D1296" s="91" t="s">
        <v>5862</v>
      </c>
      <c r="E1296" s="91" t="str" cm="1">
        <f t="array" ref="E12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6" s="154">
        <f>INDEX(BearDataExtract[#Data],
MATCH(Table25[[#This Row],[Metric]],BearDataExtract[Metric],0),
MATCH(TEXT(Table25[[#This Row],[Year]],"0"),BearDataExtract[#Headers],0))</f>
        <v>15.105520101137223</v>
      </c>
    </row>
    <row r="1297" spans="1:6">
      <c r="A1297" s="174" t="s">
        <v>5979</v>
      </c>
      <c r="B1297" s="91">
        <v>2030</v>
      </c>
      <c r="C1297" s="167">
        <v>17.393564236265171</v>
      </c>
      <c r="D1297" s="91" t="s">
        <v>5862</v>
      </c>
      <c r="E1297" s="91" t="str" cm="1">
        <f t="array" ref="E12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7" s="154">
        <f>INDEX(BearDataExtract[#Data],
MATCH(Table25[[#This Row],[Metric]],BearDataExtract[Metric],0),
MATCH(TEXT(Table25[[#This Row],[Year]],"0"),BearDataExtract[#Headers],0))</f>
        <v>17.393564236265171</v>
      </c>
    </row>
    <row r="1298" spans="1:6">
      <c r="A1298" s="175" t="s">
        <v>5919</v>
      </c>
      <c r="B1298" s="91">
        <v>2030</v>
      </c>
      <c r="C1298" s="167">
        <v>24.830999999999989</v>
      </c>
      <c r="D1298" s="91" t="s">
        <v>5862</v>
      </c>
      <c r="E1298" s="91" t="str" cm="1">
        <f t="array" ref="E12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8" s="154">
        <f>INDEX(BearDataExtract[#Data],
MATCH(Table25[[#This Row],[Metric]],BearDataExtract[Metric],0),
MATCH(TEXT(Table25[[#This Row],[Year]],"0"),BearDataExtract[#Headers],0))</f>
        <v>24.830999999999989</v>
      </c>
    </row>
    <row r="1299" spans="1:6">
      <c r="A1299" s="175" t="s">
        <v>5923</v>
      </c>
      <c r="B1299" s="91">
        <v>2030</v>
      </c>
      <c r="C1299" s="167">
        <v>1.5220000000000002</v>
      </c>
      <c r="D1299" s="91" t="s">
        <v>5862</v>
      </c>
      <c r="E1299" s="91" t="str" cm="1">
        <f t="array" ref="E12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299" s="154">
        <f>INDEX(BearDataExtract[#Data],
MATCH(Table25[[#This Row],[Metric]],BearDataExtract[Metric],0),
MATCH(TEXT(Table25[[#This Row],[Year]],"0"),BearDataExtract[#Headers],0))</f>
        <v>1.5220000000000002</v>
      </c>
    </row>
    <row r="1300" spans="1:6">
      <c r="A1300" s="175" t="s">
        <v>5924</v>
      </c>
      <c r="B1300" s="91">
        <v>2030</v>
      </c>
      <c r="C1300" s="167">
        <v>0.28300000000000003</v>
      </c>
      <c r="D1300" s="91" t="s">
        <v>5862</v>
      </c>
      <c r="E1300" s="91" t="str" cm="1">
        <f t="array" ref="E13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0" s="154">
        <f>INDEX(BearDataExtract[#Data],
MATCH(Table25[[#This Row],[Metric]],BearDataExtract[Metric],0),
MATCH(TEXT(Table25[[#This Row],[Year]],"0"),BearDataExtract[#Headers],0))</f>
        <v>0.28300000000000003</v>
      </c>
    </row>
    <row r="1301" spans="1:6">
      <c r="A1301" s="175" t="s">
        <v>5940</v>
      </c>
      <c r="B1301" s="91">
        <v>2030</v>
      </c>
      <c r="C1301" s="167">
        <v>0.28300000000000003</v>
      </c>
      <c r="D1301" s="91" t="s">
        <v>5862</v>
      </c>
      <c r="E1301" s="91" t="str" cm="1">
        <f t="array" ref="E13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1" s="154">
        <f>INDEX(BearDataExtract[#Data],
MATCH(Table25[[#This Row],[Metric]],BearDataExtract[Metric],0),
MATCH(TEXT(Table25[[#This Row],[Year]],"0"),BearDataExtract[#Headers],0))</f>
        <v>0.28300000000000003</v>
      </c>
    </row>
    <row r="1302" spans="1:6">
      <c r="A1302" s="175" t="s">
        <v>26</v>
      </c>
      <c r="B1302" s="91">
        <v>2030</v>
      </c>
      <c r="C1302" s="167">
        <v>25.786999999999985</v>
      </c>
      <c r="D1302" s="91" t="s">
        <v>5862</v>
      </c>
      <c r="E1302" s="91" t="str" cm="1">
        <f t="array" ref="E13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2" s="154">
        <f>INDEX(BearDataExtract[#Data],
MATCH(Table25[[#This Row],[Metric]],BearDataExtract[Metric],0),
MATCH(TEXT(Table25[[#This Row],[Year]],"0"),BearDataExtract[#Headers],0))</f>
        <v>25.786999999999985</v>
      </c>
    </row>
    <row r="1303" spans="1:6">
      <c r="A1303" s="175" t="s">
        <v>5922</v>
      </c>
      <c r="B1303" s="91">
        <v>2030</v>
      </c>
      <c r="C1303" s="167">
        <v>26.069999999999986</v>
      </c>
      <c r="D1303" s="91" t="s">
        <v>5862</v>
      </c>
      <c r="E1303" s="91" t="str" cm="1">
        <f t="array" ref="E13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3" s="154">
        <f>INDEX(BearDataExtract[#Data],
MATCH(Table25[[#This Row],[Metric]],BearDataExtract[Metric],0),
MATCH(TEXT(Table25[[#This Row],[Year]],"0"),BearDataExtract[#Headers],0))</f>
        <v>26.069999999999986</v>
      </c>
    </row>
    <row r="1304" spans="1:6">
      <c r="A1304" s="175" t="s">
        <v>5920</v>
      </c>
      <c r="B1304" s="91">
        <v>2030</v>
      </c>
      <c r="C1304" s="167">
        <v>25.450499999999987</v>
      </c>
      <c r="D1304" s="91" t="s">
        <v>5862</v>
      </c>
      <c r="E1304" s="91" t="str" cm="1">
        <f t="array" ref="E13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4" s="154">
        <f>INDEX(BearDataExtract[#Data],
MATCH(Table25[[#This Row],[Metric]],BearDataExtract[Metric],0),
MATCH(TEXT(Table25[[#This Row],[Year]],"0"),BearDataExtract[#Headers],0))</f>
        <v>25.450499999999987</v>
      </c>
    </row>
    <row r="1305" spans="1:6">
      <c r="A1305" s="175" t="s">
        <v>5921</v>
      </c>
      <c r="B1305" s="91">
        <v>2030</v>
      </c>
      <c r="C1305" s="167">
        <v>4.9911074481610133E-2</v>
      </c>
      <c r="D1305" s="91" t="s">
        <v>5862</v>
      </c>
      <c r="E1305" s="91" t="str" cm="1">
        <f t="array" ref="E13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%</v>
      </c>
      <c r="F1305" s="154">
        <f>INDEX(BearDataExtract[#Data],
MATCH(Table25[[#This Row],[Metric]],BearDataExtract[Metric],0),
MATCH(TEXT(Table25[[#This Row],[Year]],"0"),BearDataExtract[#Headers],0))</f>
        <v>4.9911074481610133E-2</v>
      </c>
    </row>
    <row r="1306" spans="1:6" ht="15" thickBot="1">
      <c r="A1306" s="176" t="s">
        <v>2761</v>
      </c>
      <c r="B1306" s="91">
        <v>2030</v>
      </c>
      <c r="C1306" s="167">
        <v>1.2702618010942182</v>
      </c>
      <c r="D1306" s="91" t="s">
        <v>5862</v>
      </c>
      <c r="E1306" s="91" t="str" cm="1">
        <f t="array" ref="E13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6" s="154">
        <f>INDEX(BearDataExtract[#Data],
MATCH(Table25[[#This Row],[Metric]],BearDataExtract[Metric],0),
MATCH(TEXT(Table25[[#This Row],[Year]],"0"),BearDataExtract[#Headers],0))</f>
        <v>1.2702618010942182</v>
      </c>
    </row>
    <row r="1307" spans="1:6" ht="15" thickBot="1">
      <c r="A1307" s="177" t="s">
        <v>50</v>
      </c>
      <c r="B1307" s="91">
        <v>2026</v>
      </c>
      <c r="C1307" s="167">
        <v>6.9906290836542126</v>
      </c>
      <c r="D1307" s="91" t="s">
        <v>5859</v>
      </c>
      <c r="E1307" s="91" t="str" cm="1">
        <f t="array" ref="E13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7" s="154">
        <f>INDEX(BaseDataExtract[#Data],
MATCH(Table25[[#This Row],[Metric]],BaseDataExtract[Metric],0),
MATCH(TEXT(Table25[[#This Row],[Year]],"0"),BaseDataExtract[#Headers],0))</f>
        <v>6.9906290836542126</v>
      </c>
    </row>
    <row r="1308" spans="1:6" ht="15" thickBot="1">
      <c r="A1308" s="177" t="s">
        <v>67</v>
      </c>
      <c r="B1308" s="91">
        <v>2026</v>
      </c>
      <c r="C1308" s="167">
        <v>-4.1475278343310853</v>
      </c>
      <c r="D1308" s="91" t="s">
        <v>5859</v>
      </c>
      <c r="E1308" s="91" t="str" cm="1">
        <f t="array" ref="E13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8" s="154">
        <f>INDEX(BaseDataExtract[#Data],
MATCH(Table25[[#This Row],[Metric]],BaseDataExtract[Metric],0),
MATCH(TEXT(Table25[[#This Row],[Year]],"0"),BaseDataExtract[#Headers],0))</f>
        <v>-4.1475278343310853</v>
      </c>
    </row>
    <row r="1309" spans="1:6" ht="15" thickBot="1">
      <c r="A1309" s="178" t="s">
        <v>6001</v>
      </c>
      <c r="B1309" s="91">
        <v>2026</v>
      </c>
      <c r="C1309" s="167">
        <v>-1.2663929110964915</v>
      </c>
      <c r="D1309" s="91" t="s">
        <v>5859</v>
      </c>
      <c r="E1309" s="91" t="str" cm="1">
        <f t="array" ref="E13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09" s="154">
        <f>INDEX(BaseDataExtract[#Data],
MATCH(Table25[[#This Row],[Metric]],BaseDataExtract[Metric],0),
MATCH(TEXT(Table25[[#This Row],[Year]],"0"),BaseDataExtract[#Headers],0))</f>
        <v>-1.2663929110964915</v>
      </c>
    </row>
    <row r="1310" spans="1:6" ht="15" thickBot="1">
      <c r="A1310" s="179" t="s">
        <v>36</v>
      </c>
      <c r="B1310" s="91">
        <v>2026</v>
      </c>
      <c r="C1310" s="167">
        <v>59.296438075020902</v>
      </c>
      <c r="D1310" s="91" t="s">
        <v>5859</v>
      </c>
      <c r="E1310" s="91" t="str" cm="1">
        <f t="array" ref="E13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0" s="154">
        <f>INDEX(BaseDataExtract[#Data],
MATCH(Table25[[#This Row],[Metric]],BaseDataExtract[Metric],0),
MATCH(TEXT(Table25[[#This Row],[Year]],"0"),BaseDataExtract[#Headers],0))</f>
        <v>59.296438075020902</v>
      </c>
    </row>
    <row r="1311" spans="1:6" ht="15" thickBot="1">
      <c r="A1311" s="180" t="s">
        <v>6002</v>
      </c>
      <c r="B1311" s="91">
        <v>2026</v>
      </c>
      <c r="C1311" s="167">
        <v>41.95958175901086</v>
      </c>
      <c r="D1311" s="91" t="s">
        <v>5859</v>
      </c>
      <c r="E1311" s="91" t="str" cm="1">
        <f t="array" ref="E13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1" s="154">
        <f>INDEX(BaseDataExtract[#Data],
MATCH(Table25[[#This Row],[Metric]],BaseDataExtract[Metric],0),
MATCH(TEXT(Table25[[#This Row],[Year]],"0"),BaseDataExtract[#Headers],0))</f>
        <v>41.95958175901086</v>
      </c>
    </row>
    <row r="1312" spans="1:6" ht="15" thickBot="1">
      <c r="A1312" s="181" t="s">
        <v>5941</v>
      </c>
      <c r="B1312" s="91">
        <v>2026</v>
      </c>
      <c r="C1312" s="167">
        <v>17.336856316010039</v>
      </c>
      <c r="D1312" s="91" t="s">
        <v>5859</v>
      </c>
      <c r="E1312" s="91" t="str" cm="1">
        <f t="array" ref="E13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2" s="154">
        <f>INDEX(BaseDataExtract[#Data],
MATCH(Table25[[#This Row],[Metric]],BaseDataExtract[Metric],0),
MATCH(TEXT(Table25[[#This Row],[Year]],"0"),BaseDataExtract[#Headers],0))</f>
        <v>17.336856316010039</v>
      </c>
    </row>
    <row r="1313" spans="1:6" ht="15" thickBot="1">
      <c r="A1313" s="177" t="s">
        <v>50</v>
      </c>
      <c r="B1313" s="91">
        <v>2027</v>
      </c>
      <c r="C1313" s="167">
        <v>7.0720009374367665</v>
      </c>
      <c r="D1313" s="91" t="s">
        <v>5859</v>
      </c>
      <c r="E1313" s="91" t="str" cm="1">
        <f t="array" ref="E13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3" s="154">
        <f>INDEX(BaseDataExtract[#Data],
MATCH(Table25[[#This Row],[Metric]],BaseDataExtract[Metric],0),
MATCH(TEXT(Table25[[#This Row],[Year]],"0"),BaseDataExtract[#Headers],0))</f>
        <v>7.0720009374367665</v>
      </c>
    </row>
    <row r="1314" spans="1:6" ht="15" thickBot="1">
      <c r="A1314" s="177" t="s">
        <v>67</v>
      </c>
      <c r="B1314" s="91">
        <v>2027</v>
      </c>
      <c r="C1314" s="167">
        <v>-4.0478337208309663</v>
      </c>
      <c r="D1314" s="91" t="s">
        <v>5859</v>
      </c>
      <c r="E1314" s="91" t="str" cm="1">
        <f t="array" ref="E13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4" s="154">
        <f>INDEX(BaseDataExtract[#Data],
MATCH(Table25[[#This Row],[Metric]],BaseDataExtract[Metric],0),
MATCH(TEXT(Table25[[#This Row],[Year]],"0"),BaseDataExtract[#Headers],0))</f>
        <v>-4.0478337208309663</v>
      </c>
    </row>
    <row r="1315" spans="1:6" ht="15" thickBot="1">
      <c r="A1315" s="178" t="s">
        <v>6001</v>
      </c>
      <c r="B1315" s="91">
        <v>2027</v>
      </c>
      <c r="C1315" s="167">
        <v>-1.2994408134859756</v>
      </c>
      <c r="D1315" s="91" t="s">
        <v>5859</v>
      </c>
      <c r="E1315" s="91" t="str" cm="1">
        <f t="array" ref="E13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5" s="154">
        <f>INDEX(BaseDataExtract[#Data],
MATCH(Table25[[#This Row],[Metric]],BaseDataExtract[Metric],0),
MATCH(TEXT(Table25[[#This Row],[Year]],"0"),BaseDataExtract[#Headers],0))</f>
        <v>-1.2994408134859756</v>
      </c>
    </row>
    <row r="1316" spans="1:6" ht="15" thickBot="1">
      <c r="A1316" s="179" t="s">
        <v>36</v>
      </c>
      <c r="B1316" s="91">
        <v>2027</v>
      </c>
      <c r="C1316" s="167">
        <v>61.743142196946387</v>
      </c>
      <c r="D1316" s="91" t="s">
        <v>5859</v>
      </c>
      <c r="E1316" s="91" t="str" cm="1">
        <f t="array" ref="E13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6" s="154">
        <f>INDEX(BaseDataExtract[#Data],
MATCH(Table25[[#This Row],[Metric]],BaseDataExtract[Metric],0),
MATCH(TEXT(Table25[[#This Row],[Year]],"0"),BaseDataExtract[#Headers],0))</f>
        <v>61.743142196946387</v>
      </c>
    </row>
    <row r="1317" spans="1:6" ht="15" thickBot="1">
      <c r="A1317" s="180" t="s">
        <v>6002</v>
      </c>
      <c r="B1317" s="91">
        <v>2027</v>
      </c>
      <c r="C1317" s="167">
        <v>42.220379448251101</v>
      </c>
      <c r="D1317" s="91" t="s">
        <v>5859</v>
      </c>
      <c r="E1317" s="91" t="str" cm="1">
        <f t="array" ref="E13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7" s="154">
        <f>INDEX(BaseDataExtract[#Data],
MATCH(Table25[[#This Row],[Metric]],BaseDataExtract[Metric],0),
MATCH(TEXT(Table25[[#This Row],[Year]],"0"),BaseDataExtract[#Headers],0))</f>
        <v>42.220379448251101</v>
      </c>
    </row>
    <row r="1318" spans="1:6" ht="15" thickBot="1">
      <c r="A1318" s="181" t="s">
        <v>5941</v>
      </c>
      <c r="B1318" s="91">
        <v>2027</v>
      </c>
      <c r="C1318" s="167">
        <v>19.522762748695285</v>
      </c>
      <c r="D1318" s="91" t="s">
        <v>5859</v>
      </c>
      <c r="E1318" s="91" t="str" cm="1">
        <f t="array" ref="E13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8" s="154">
        <f>INDEX(BaseDataExtract[#Data],
MATCH(Table25[[#This Row],[Metric]],BaseDataExtract[Metric],0),
MATCH(TEXT(Table25[[#This Row],[Year]],"0"),BaseDataExtract[#Headers],0))</f>
        <v>19.522762748695285</v>
      </c>
    </row>
    <row r="1319" spans="1:6" ht="15" thickBot="1">
      <c r="A1319" s="177" t="s">
        <v>50</v>
      </c>
      <c r="B1319" s="91">
        <v>2028</v>
      </c>
      <c r="C1319" s="167">
        <v>7.0264483501476453</v>
      </c>
      <c r="D1319" s="91" t="s">
        <v>5859</v>
      </c>
      <c r="E1319" s="91" t="str" cm="1">
        <f t="array" ref="E13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19" s="154">
        <f>INDEX(BaseDataExtract[#Data],
MATCH(Table25[[#This Row],[Metric]],BaseDataExtract[Metric],0),
MATCH(TEXT(Table25[[#This Row],[Year]],"0"),BaseDataExtract[#Headers],0))</f>
        <v>7.0264483501476453</v>
      </c>
    </row>
    <row r="1320" spans="1:6" ht="15" thickBot="1">
      <c r="A1320" s="177" t="s">
        <v>67</v>
      </c>
      <c r="B1320" s="91">
        <v>2028</v>
      </c>
      <c r="C1320" s="167">
        <v>-3.946616463235884</v>
      </c>
      <c r="D1320" s="91" t="s">
        <v>5859</v>
      </c>
      <c r="E1320" s="91" t="str" cm="1">
        <f t="array" ref="E13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0" s="154">
        <f>INDEX(BaseDataExtract[#Data],
MATCH(Table25[[#This Row],[Metric]],BaseDataExtract[Metric],0),
MATCH(TEXT(Table25[[#This Row],[Year]],"0"),BaseDataExtract[#Headers],0))</f>
        <v>-3.946616463235884</v>
      </c>
    </row>
    <row r="1321" spans="1:6" ht="15" thickBot="1">
      <c r="A1321" s="178" t="s">
        <v>6001</v>
      </c>
      <c r="B1321" s="91">
        <v>2028</v>
      </c>
      <c r="C1321" s="167">
        <v>-1.3319328280583516</v>
      </c>
      <c r="D1321" s="91" t="s">
        <v>5859</v>
      </c>
      <c r="E1321" s="91" t="str" cm="1">
        <f t="array" ref="E132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1" s="154">
        <f>INDEX(BaseDataExtract[#Data],
MATCH(Table25[[#This Row],[Metric]],BaseDataExtract[Metric],0),
MATCH(TEXT(Table25[[#This Row],[Year]],"0"),BaseDataExtract[#Headers],0))</f>
        <v>-1.3319328280583516</v>
      </c>
    </row>
    <row r="1322" spans="1:6" ht="15" thickBot="1">
      <c r="A1322" s="179" t="s">
        <v>36</v>
      </c>
      <c r="B1322" s="91">
        <v>2028</v>
      </c>
      <c r="C1322" s="167">
        <v>64.203398717593572</v>
      </c>
      <c r="D1322" s="91" t="s">
        <v>5859</v>
      </c>
      <c r="E1322" s="91" t="str" cm="1">
        <f t="array" ref="E132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2" s="154">
        <f>INDEX(BaseDataExtract[#Data],
MATCH(Table25[[#This Row],[Metric]],BaseDataExtract[Metric],0),
MATCH(TEXT(Table25[[#This Row],[Year]],"0"),BaseDataExtract[#Headers],0))</f>
        <v>64.203398717593572</v>
      </c>
    </row>
    <row r="1323" spans="1:6" ht="15" thickBot="1">
      <c r="A1323" s="180" t="s">
        <v>6002</v>
      </c>
      <c r="B1323" s="91">
        <v>2028</v>
      </c>
      <c r="C1323" s="167">
        <v>42.450731201285329</v>
      </c>
      <c r="D1323" s="91" t="s">
        <v>5859</v>
      </c>
      <c r="E1323" s="91" t="str" cm="1">
        <f t="array" ref="E132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3" s="154">
        <f>INDEX(BaseDataExtract[#Data],
MATCH(Table25[[#This Row],[Metric]],BaseDataExtract[Metric],0),
MATCH(TEXT(Table25[[#This Row],[Year]],"0"),BaseDataExtract[#Headers],0))</f>
        <v>42.450731201285329</v>
      </c>
    </row>
    <row r="1324" spans="1:6" ht="15" thickBot="1">
      <c r="A1324" s="181" t="s">
        <v>5941</v>
      </c>
      <c r="B1324" s="91">
        <v>2028</v>
      </c>
      <c r="C1324" s="167">
        <v>21.752667516308243</v>
      </c>
      <c r="D1324" s="91" t="s">
        <v>5859</v>
      </c>
      <c r="E1324" s="91" t="str" cm="1">
        <f t="array" ref="E132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4" s="154">
        <f>INDEX(BaseDataExtract[#Data],
MATCH(Table25[[#This Row],[Metric]],BaseDataExtract[Metric],0),
MATCH(TEXT(Table25[[#This Row],[Year]],"0"),BaseDataExtract[#Headers],0))</f>
        <v>21.752667516308243</v>
      </c>
    </row>
    <row r="1325" spans="1:6" ht="15" thickBot="1">
      <c r="A1325" s="177" t="s">
        <v>50</v>
      </c>
      <c r="B1325" s="91">
        <v>2029</v>
      </c>
      <c r="C1325" s="167">
        <v>6.9784989017389663</v>
      </c>
      <c r="D1325" s="91" t="s">
        <v>5859</v>
      </c>
      <c r="E1325" s="91" t="str" cm="1">
        <f t="array" ref="E132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5" s="154">
        <f>INDEX(BaseDataExtract[#Data],
MATCH(Table25[[#This Row],[Metric]],BaseDataExtract[Metric],0),
MATCH(TEXT(Table25[[#This Row],[Year]],"0"),BaseDataExtract[#Headers],0))</f>
        <v>6.9784989017389663</v>
      </c>
    </row>
    <row r="1326" spans="1:6" ht="15" thickBot="1">
      <c r="A1326" s="177" t="s">
        <v>67</v>
      </c>
      <c r="B1326" s="91">
        <v>2029</v>
      </c>
      <c r="C1326" s="167">
        <v>-3.8439660877486448</v>
      </c>
      <c r="D1326" s="91" t="s">
        <v>5859</v>
      </c>
      <c r="E1326" s="91" t="str" cm="1">
        <f t="array" ref="E132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6" s="154">
        <f>INDEX(BaseDataExtract[#Data],
MATCH(Table25[[#This Row],[Metric]],BaseDataExtract[Metric],0),
MATCH(TEXT(Table25[[#This Row],[Year]],"0"),BaseDataExtract[#Headers],0))</f>
        <v>-3.8439660877486448</v>
      </c>
    </row>
    <row r="1327" spans="1:6" ht="15" thickBot="1">
      <c r="A1327" s="178" t="s">
        <v>6001</v>
      </c>
      <c r="B1327" s="91">
        <v>2029</v>
      </c>
      <c r="C1327" s="167">
        <v>-1.3638307477756628</v>
      </c>
      <c r="D1327" s="91" t="s">
        <v>5859</v>
      </c>
      <c r="E1327" s="91" t="str" cm="1">
        <f t="array" ref="E132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7" s="154">
        <f>INDEX(BaseDataExtract[#Data],
MATCH(Table25[[#This Row],[Metric]],BaseDataExtract[Metric],0),
MATCH(TEXT(Table25[[#This Row],[Year]],"0"),BaseDataExtract[#Headers],0))</f>
        <v>-1.3638307477756628</v>
      </c>
    </row>
    <row r="1328" spans="1:6" ht="15" thickBot="1">
      <c r="A1328" s="179" t="s">
        <v>36</v>
      </c>
      <c r="B1328" s="91">
        <v>2029</v>
      </c>
      <c r="C1328" s="167">
        <v>66.67677101098127</v>
      </c>
      <c r="D1328" s="91" t="s">
        <v>5859</v>
      </c>
      <c r="E1328" s="91" t="str" cm="1">
        <f t="array" ref="E132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8" s="154">
        <f>INDEX(BaseDataExtract[#Data],
MATCH(Table25[[#This Row],[Metric]],BaseDataExtract[Metric],0),
MATCH(TEXT(Table25[[#This Row],[Year]],"0"),BaseDataExtract[#Headers],0))</f>
        <v>66.67677101098127</v>
      </c>
    </row>
    <row r="1329" spans="1:6" ht="15" thickBot="1">
      <c r="A1329" s="180" t="s">
        <v>6002</v>
      </c>
      <c r="B1329" s="91">
        <v>2029</v>
      </c>
      <c r="C1329" s="167">
        <v>42.650570760229122</v>
      </c>
      <c r="D1329" s="91" t="s">
        <v>5859</v>
      </c>
      <c r="E1329" s="91" t="str" cm="1">
        <f t="array" ref="E132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29" s="154">
        <f>INDEX(BaseDataExtract[#Data],
MATCH(Table25[[#This Row],[Metric]],BaseDataExtract[Metric],0),
MATCH(TEXT(Table25[[#This Row],[Year]],"0"),BaseDataExtract[#Headers],0))</f>
        <v>42.650570760229122</v>
      </c>
    </row>
    <row r="1330" spans="1:6" ht="15" thickBot="1">
      <c r="A1330" s="181" t="s">
        <v>5941</v>
      </c>
      <c r="B1330" s="91">
        <v>2029</v>
      </c>
      <c r="C1330" s="167">
        <v>24.026200250752147</v>
      </c>
      <c r="D1330" s="91" t="s">
        <v>5859</v>
      </c>
      <c r="E1330" s="91" t="str" cm="1">
        <f t="array" ref="E133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0" s="154">
        <f>INDEX(BaseDataExtract[#Data],
MATCH(Table25[[#This Row],[Metric]],BaseDataExtract[Metric],0),
MATCH(TEXT(Table25[[#This Row],[Year]],"0"),BaseDataExtract[#Headers],0))</f>
        <v>24.026200250752147</v>
      </c>
    </row>
    <row r="1331" spans="1:6" ht="15" thickBot="1">
      <c r="A1331" s="177" t="s">
        <v>50</v>
      </c>
      <c r="B1331" s="91">
        <v>2030</v>
      </c>
      <c r="C1331" s="167">
        <v>6.9281756741934606</v>
      </c>
      <c r="D1331" s="91" t="s">
        <v>5859</v>
      </c>
      <c r="E1331" s="91" t="str" cm="1">
        <f t="array" ref="E133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1" s="154">
        <f>INDEX(BaseDataExtract[#Data],
MATCH(Table25[[#This Row],[Metric]],BaseDataExtract[Metric],0),
MATCH(TEXT(Table25[[#This Row],[Year]],"0"),BaseDataExtract[#Headers],0))</f>
        <v>6.9281756741934606</v>
      </c>
    </row>
    <row r="1332" spans="1:6" ht="15" thickBot="1">
      <c r="A1332" s="177" t="s">
        <v>67</v>
      </c>
      <c r="B1332" s="91">
        <v>2030</v>
      </c>
      <c r="C1332" s="167">
        <v>-3.7399741694984234</v>
      </c>
      <c r="D1332" s="91" t="s">
        <v>5859</v>
      </c>
      <c r="E1332" s="91" t="str" cm="1">
        <f t="array" ref="E133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2" s="154">
        <f>INDEX(BaseDataExtract[#Data],
MATCH(Table25[[#This Row],[Metric]],BaseDataExtract[Metric],0),
MATCH(TEXT(Table25[[#This Row],[Year]],"0"),BaseDataExtract[#Headers],0))</f>
        <v>-3.7399741694984234</v>
      </c>
    </row>
    <row r="1333" spans="1:6" ht="15" thickBot="1">
      <c r="A1333" s="178" t="s">
        <v>6001</v>
      </c>
      <c r="B1333" s="91">
        <v>2030</v>
      </c>
      <c r="C1333" s="167">
        <v>-1.3950967946619555</v>
      </c>
      <c r="D1333" s="91" t="s">
        <v>5859</v>
      </c>
      <c r="E1333" s="91" t="str" cm="1">
        <f t="array" ref="E133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3" s="154">
        <f>INDEX(BaseDataExtract[#Data],
MATCH(Table25[[#This Row],[Metric]],BaseDataExtract[Metric],0),
MATCH(TEXT(Table25[[#This Row],[Year]],"0"),BaseDataExtract[#Headers],0))</f>
        <v>-1.3950967946619555</v>
      </c>
    </row>
    <row r="1334" spans="1:6" ht="15" thickBot="1">
      <c r="A1334" s="179" t="s">
        <v>36</v>
      </c>
      <c r="B1334" s="91">
        <v>2030</v>
      </c>
      <c r="C1334" s="167">
        <v>69.162800367616512</v>
      </c>
      <c r="D1334" s="91" t="s">
        <v>5859</v>
      </c>
      <c r="E1334" s="91" t="str" cm="1">
        <f t="array" ref="E133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4" s="154">
        <f>INDEX(BaseDataExtract[#Data],
MATCH(Table25[[#This Row],[Metric]],BaseDataExtract[Metric],0),
MATCH(TEXT(Table25[[#This Row],[Year]],"0"),BaseDataExtract[#Headers],0))</f>
        <v>69.162800367616512</v>
      </c>
    </row>
    <row r="1335" spans="1:6" ht="15" thickBot="1">
      <c r="A1335" s="180" t="s">
        <v>6002</v>
      </c>
      <c r="B1335" s="91">
        <v>2030</v>
      </c>
      <c r="C1335" s="167">
        <v>42.819848376544947</v>
      </c>
      <c r="D1335" s="91" t="s">
        <v>5859</v>
      </c>
      <c r="E1335" s="91" t="str" cm="1">
        <f t="array" ref="E133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5" s="154">
        <f>INDEX(BaseDataExtract[#Data],
MATCH(Table25[[#This Row],[Metric]],BaseDataExtract[Metric],0),
MATCH(TEXT(Table25[[#This Row],[Year]],"0"),BaseDataExtract[#Headers],0))</f>
        <v>42.819848376544947</v>
      </c>
    </row>
    <row r="1336" spans="1:6" ht="15" thickBot="1">
      <c r="A1336" s="181" t="s">
        <v>5941</v>
      </c>
      <c r="B1336" s="91">
        <v>2030</v>
      </c>
      <c r="C1336" s="167">
        <v>26.342951991071558</v>
      </c>
      <c r="D1336" s="91" t="s">
        <v>5859</v>
      </c>
      <c r="E1336" s="91" t="str" cm="1">
        <f t="array" ref="E133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6" s="154">
        <f>INDEX(BaseDataExtract[#Data],
MATCH(Table25[[#This Row],[Metric]],BaseDataExtract[Metric],0),
MATCH(TEXT(Table25[[#This Row],[Year]],"0"),BaseDataExtract[#Headers],0))</f>
        <v>26.342951991071558</v>
      </c>
    </row>
    <row r="1337" spans="1:6" ht="15" thickBot="1">
      <c r="A1337" s="177" t="s">
        <v>50</v>
      </c>
      <c r="B1337" s="91">
        <v>2026</v>
      </c>
      <c r="C1337" s="167">
        <v>5.7810885043120788</v>
      </c>
      <c r="D1337" s="91" t="s">
        <v>5861</v>
      </c>
      <c r="E1337" s="91" t="str" cm="1">
        <f t="array" ref="E133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7">
        <f>INDEX(BullDataExtract[#Data],
MATCH(Table25[[#This Row],[Metric]],BullDataExtract[Metric],0),
MATCH(TEXT(Table25[[#This Row],[Year]],"0"),BullDataExtract[#Headers],0))</f>
        <v>5.7810885043120788</v>
      </c>
    </row>
    <row r="1338" spans="1:6" ht="15" thickBot="1">
      <c r="A1338" s="177" t="s">
        <v>67</v>
      </c>
      <c r="B1338" s="91">
        <v>2026</v>
      </c>
      <c r="C1338" s="167">
        <v>-4.7620132405287317</v>
      </c>
      <c r="D1338" s="91" t="s">
        <v>5861</v>
      </c>
      <c r="E1338" s="91" t="str" cm="1">
        <f t="array" ref="E133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8">
        <f>INDEX(BullDataExtract[#Data],
MATCH(Table25[[#This Row],[Metric]],BullDataExtract[Metric],0),
MATCH(TEXT(Table25[[#This Row],[Year]],"0"),BullDataExtract[#Headers],0))</f>
        <v>-4.7620132405287317</v>
      </c>
    </row>
    <row r="1339" spans="1:6" ht="15" thickBot="1">
      <c r="A1339" s="178" t="s">
        <v>6001</v>
      </c>
      <c r="B1339" s="91">
        <v>2026</v>
      </c>
      <c r="C1339" s="167">
        <v>-1.479818433630427</v>
      </c>
      <c r="D1339" s="91" t="s">
        <v>5861</v>
      </c>
      <c r="E1339" s="91" t="str" cm="1">
        <f t="array" ref="E133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39">
        <f>INDEX(BullDataExtract[#Data],
MATCH(Table25[[#This Row],[Metric]],BullDataExtract[Metric],0),
MATCH(TEXT(Table25[[#This Row],[Year]],"0"),BullDataExtract[#Headers],0))</f>
        <v>-1.479818433630427</v>
      </c>
    </row>
    <row r="1340" spans="1:6" ht="15" thickBot="1">
      <c r="A1340" s="179" t="s">
        <v>36</v>
      </c>
      <c r="B1340" s="91">
        <v>2026</v>
      </c>
      <c r="C1340" s="167">
        <v>57.11942509528096</v>
      </c>
      <c r="D1340" s="91" t="s">
        <v>5861</v>
      </c>
      <c r="E1340" s="91" t="str" cm="1">
        <f t="array" ref="E134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0">
        <f>INDEX(BullDataExtract[#Data],
MATCH(Table25[[#This Row],[Metric]],BullDataExtract[Metric],0),
MATCH(TEXT(Table25[[#This Row],[Year]],"0"),BullDataExtract[#Headers],0))</f>
        <v>57.11942509528096</v>
      </c>
    </row>
    <row r="1341" spans="1:6" ht="15" thickBot="1">
      <c r="A1341" s="180" t="s">
        <v>6002</v>
      </c>
      <c r="B1341" s="91">
        <v>2026</v>
      </c>
      <c r="C1341" s="167">
        <v>39.267685025045061</v>
      </c>
      <c r="D1341" s="91" t="s">
        <v>5861</v>
      </c>
      <c r="E1341" s="91" t="str" cm="1">
        <f t="array" ref="E134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1">
        <f>INDEX(BullDataExtract[#Data],
MATCH(Table25[[#This Row],[Metric]],BullDataExtract[Metric],0),
MATCH(TEXT(Table25[[#This Row],[Year]],"0"),BullDataExtract[#Headers],0))</f>
        <v>39.267685025045061</v>
      </c>
    </row>
    <row r="1342" spans="1:6" ht="15" thickBot="1">
      <c r="A1342" s="181" t="s">
        <v>5941</v>
      </c>
      <c r="B1342" s="91">
        <v>2026</v>
      </c>
      <c r="C1342" s="167">
        <v>17.851740070235895</v>
      </c>
      <c r="D1342" s="91" t="s">
        <v>5861</v>
      </c>
      <c r="E1342" s="91" t="str" cm="1">
        <f t="array" ref="E134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2">
        <f>INDEX(BullDataExtract[#Data],
MATCH(Table25[[#This Row],[Metric]],BullDataExtract[Metric],0),
MATCH(TEXT(Table25[[#This Row],[Year]],"0"),BullDataExtract[#Headers],0))</f>
        <v>17.851740070235895</v>
      </c>
    </row>
    <row r="1343" spans="1:6" ht="15" thickBot="1">
      <c r="A1343" s="177" t="s">
        <v>50</v>
      </c>
      <c r="B1343" s="91">
        <v>2027</v>
      </c>
      <c r="C1343" s="167">
        <v>7.2233634827717843</v>
      </c>
      <c r="D1343" s="91" t="s">
        <v>5861</v>
      </c>
      <c r="E1343" s="91" t="str" cm="1">
        <f t="array" ref="E134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3">
        <f>INDEX(BullDataExtract[#Data],
MATCH(Table25[[#This Row],[Metric]],BullDataExtract[Metric],0),
MATCH(TEXT(Table25[[#This Row],[Year]],"0"),BullDataExtract[#Headers],0))</f>
        <v>7.2233634827717843</v>
      </c>
    </row>
    <row r="1344" spans="1:6" ht="15" thickBot="1">
      <c r="A1344" s="177" t="s">
        <v>67</v>
      </c>
      <c r="B1344" s="91">
        <v>2027</v>
      </c>
      <c r="C1344" s="167">
        <v>-4.6648685346779901</v>
      </c>
      <c r="D1344" s="91" t="s">
        <v>5861</v>
      </c>
      <c r="E1344" s="91" t="str" cm="1">
        <f t="array" ref="E134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4">
        <f>INDEX(BullDataExtract[#Data],
MATCH(Table25[[#This Row],[Metric]],BullDataExtract[Metric],0),
MATCH(TEXT(Table25[[#This Row],[Year]],"0"),BullDataExtract[#Headers],0))</f>
        <v>-4.6648685346779901</v>
      </c>
    </row>
    <row r="1345" spans="1:6" ht="15" thickBot="1">
      <c r="A1345" s="178" t="s">
        <v>6001</v>
      </c>
      <c r="B1345" s="91">
        <v>2027</v>
      </c>
      <c r="C1345" s="167">
        <v>-1.5123047653349684</v>
      </c>
      <c r="D1345" s="91" t="s">
        <v>5861</v>
      </c>
      <c r="E1345" s="91" t="str" cm="1">
        <f t="array" ref="E134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5">
        <f>INDEX(BullDataExtract[#Data],
MATCH(Table25[[#This Row],[Metric]],BullDataExtract[Metric],0),
MATCH(TEXT(Table25[[#This Row],[Year]],"0"),BullDataExtract[#Headers],0))</f>
        <v>-1.5123047653349684</v>
      </c>
    </row>
    <row r="1346" spans="1:6" ht="15" thickBot="1">
      <c r="A1346" s="179" t="s">
        <v>36</v>
      </c>
      <c r="B1346" s="91">
        <v>2027</v>
      </c>
      <c r="C1346" s="167">
        <v>59.905228440811811</v>
      </c>
      <c r="D1346" s="91" t="s">
        <v>5861</v>
      </c>
      <c r="E1346" s="91" t="str" cm="1">
        <f t="array" ref="E134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6">
        <f>INDEX(BullDataExtract[#Data],
MATCH(Table25[[#This Row],[Metric]],BullDataExtract[Metric],0),
MATCH(TEXT(Table25[[#This Row],[Year]],"0"),BullDataExtract[#Headers],0))</f>
        <v>59.905228440811811</v>
      </c>
    </row>
    <row r="1347" spans="1:6" ht="15" thickBot="1">
      <c r="A1347" s="180" t="s">
        <v>6002</v>
      </c>
      <c r="B1347" s="91">
        <v>2027</v>
      </c>
      <c r="C1347" s="167">
        <v>39.352064433289918</v>
      </c>
      <c r="D1347" s="91" t="s">
        <v>5861</v>
      </c>
      <c r="E1347" s="91" t="str" cm="1">
        <f t="array" ref="E134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7">
        <f>INDEX(BullDataExtract[#Data],
MATCH(Table25[[#This Row],[Metric]],BullDataExtract[Metric],0),
MATCH(TEXT(Table25[[#This Row],[Year]],"0"),BullDataExtract[#Headers],0))</f>
        <v>39.352064433289918</v>
      </c>
    </row>
    <row r="1348" spans="1:6" ht="15" thickBot="1">
      <c r="A1348" s="181" t="s">
        <v>5941</v>
      </c>
      <c r="B1348" s="91">
        <v>2027</v>
      </c>
      <c r="C1348" s="167">
        <v>20.553164007521893</v>
      </c>
      <c r="D1348" s="91" t="s">
        <v>5861</v>
      </c>
      <c r="E1348" s="91" t="str" cm="1">
        <f t="array" ref="E134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8">
        <f>INDEX(BullDataExtract[#Data],
MATCH(Table25[[#This Row],[Metric]],BullDataExtract[Metric],0),
MATCH(TEXT(Table25[[#This Row],[Year]],"0"),BullDataExtract[#Headers],0))</f>
        <v>20.553164007521893</v>
      </c>
    </row>
    <row r="1349" spans="1:6" ht="15" thickBot="1">
      <c r="A1349" s="177" t="s">
        <v>50</v>
      </c>
      <c r="B1349" s="91">
        <v>2028</v>
      </c>
      <c r="C1349" s="167">
        <v>7.2068888548909209</v>
      </c>
      <c r="D1349" s="91" t="s">
        <v>5861</v>
      </c>
      <c r="E1349" s="91" t="str" cm="1">
        <f t="array" ref="E134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49">
        <f>INDEX(BullDataExtract[#Data],
MATCH(Table25[[#This Row],[Metric]],BullDataExtract[Metric],0),
MATCH(TEXT(Table25[[#This Row],[Year]],"0"),BullDataExtract[#Headers],0))</f>
        <v>7.2068888548909209</v>
      </c>
    </row>
    <row r="1350" spans="1:6" ht="15" thickBot="1">
      <c r="A1350" s="177" t="s">
        <v>67</v>
      </c>
      <c r="B1350" s="91">
        <v>2028</v>
      </c>
      <c r="C1350" s="167">
        <v>-4.5659603682505017</v>
      </c>
      <c r="D1350" s="91" t="s">
        <v>5861</v>
      </c>
      <c r="E1350" s="91" t="str" cm="1">
        <f t="array" ref="E135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0">
        <f>INDEX(BullDataExtract[#Data],
MATCH(Table25[[#This Row],[Metric]],BullDataExtract[Metric],0),
MATCH(TEXT(Table25[[#This Row],[Year]],"0"),BullDataExtract[#Headers],0))</f>
        <v>-4.5659603682505017</v>
      </c>
    </row>
    <row r="1351" spans="1:6" ht="15" thickBot="1">
      <c r="A1351" s="178" t="s">
        <v>6001</v>
      </c>
      <c r="B1351" s="91">
        <v>2028</v>
      </c>
      <c r="C1351" s="167">
        <v>-1.5443755465063487</v>
      </c>
      <c r="D1351" s="91" t="s">
        <v>5861</v>
      </c>
      <c r="E1351" s="91" t="str" cm="1">
        <f t="array" ref="E135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1">
        <f>INDEX(BullDataExtract[#Data],
MATCH(Table25[[#This Row],[Metric]],BullDataExtract[Metric],0),
MATCH(TEXT(Table25[[#This Row],[Year]],"0"),BullDataExtract[#Headers],0))</f>
        <v>-1.5443755465063487</v>
      </c>
    </row>
    <row r="1352" spans="1:6" ht="15" thickBot="1">
      <c r="A1352" s="179" t="s">
        <v>36</v>
      </c>
      <c r="B1352" s="91">
        <v>2028</v>
      </c>
      <c r="C1352" s="167">
        <v>62.752171818287096</v>
      </c>
      <c r="D1352" s="91" t="s">
        <v>5861</v>
      </c>
      <c r="E1352" s="91" t="str" cm="1">
        <f t="array" ref="E135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2">
        <f>INDEX(BullDataExtract[#Data],
MATCH(Table25[[#This Row],[Metric]],BullDataExtract[Metric],0),
MATCH(TEXT(Table25[[#This Row],[Year]],"0"),BullDataExtract[#Headers],0))</f>
        <v>62.752171818287096</v>
      </c>
    </row>
    <row r="1353" spans="1:6" ht="15" thickBot="1">
      <c r="A1353" s="180" t="s">
        <v>6002</v>
      </c>
      <c r="B1353" s="91">
        <v>2028</v>
      </c>
      <c r="C1353" s="167">
        <v>39.431482564797726</v>
      </c>
      <c r="D1353" s="91" t="s">
        <v>5861</v>
      </c>
      <c r="E1353" s="91" t="str" cm="1">
        <f t="array" ref="E135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3">
        <f>INDEX(BullDataExtract[#Data],
MATCH(Table25[[#This Row],[Metric]],BullDataExtract[Metric],0),
MATCH(TEXT(Table25[[#This Row],[Year]],"0"),BullDataExtract[#Headers],0))</f>
        <v>39.431482564797726</v>
      </c>
    </row>
    <row r="1354" spans="1:6" ht="15" thickBot="1">
      <c r="A1354" s="181" t="s">
        <v>5941</v>
      </c>
      <c r="B1354" s="91">
        <v>2028</v>
      </c>
      <c r="C1354" s="167">
        <v>23.320689253489366</v>
      </c>
      <c r="D1354" s="91" t="s">
        <v>5861</v>
      </c>
      <c r="E1354" s="91" t="str" cm="1">
        <f t="array" ref="E135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4">
        <f>INDEX(BullDataExtract[#Data],
MATCH(Table25[[#This Row],[Metric]],BullDataExtract[Metric],0),
MATCH(TEXT(Table25[[#This Row],[Year]],"0"),BullDataExtract[#Headers],0))</f>
        <v>23.320689253489366</v>
      </c>
    </row>
    <row r="1355" spans="1:6" ht="15" thickBot="1">
      <c r="A1355" s="177" t="s">
        <v>50</v>
      </c>
      <c r="B1355" s="91">
        <v>2029</v>
      </c>
      <c r="C1355" s="167">
        <v>7.188009538518461</v>
      </c>
      <c r="D1355" s="91" t="s">
        <v>5861</v>
      </c>
      <c r="E1355" s="91" t="str" cm="1">
        <f t="array" ref="E135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5">
        <f>INDEX(BullDataExtract[#Data],
MATCH(Table25[[#This Row],[Metric]],BullDataExtract[Metric],0),
MATCH(TEXT(Table25[[#This Row],[Year]],"0"),BullDataExtract[#Headers],0))</f>
        <v>7.188009538518461</v>
      </c>
    </row>
    <row r="1356" spans="1:6" ht="15" thickBot="1">
      <c r="A1356" s="177" t="s">
        <v>67</v>
      </c>
      <c r="B1356" s="91">
        <v>2029</v>
      </c>
      <c r="C1356" s="167">
        <v>-4.4653763427890087</v>
      </c>
      <c r="D1356" s="91" t="s">
        <v>5861</v>
      </c>
      <c r="E1356" s="91" t="str" cm="1">
        <f t="array" ref="E135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6">
        <f>INDEX(BullDataExtract[#Data],
MATCH(Table25[[#This Row],[Metric]],BullDataExtract[Metric],0),
MATCH(TEXT(Table25[[#This Row],[Year]],"0"),BullDataExtract[#Headers],0))</f>
        <v>-4.4653763427890087</v>
      </c>
    </row>
    <row r="1357" spans="1:6" ht="15" thickBot="1">
      <c r="A1357" s="178" t="s">
        <v>6001</v>
      </c>
      <c r="B1357" s="91">
        <v>2029</v>
      </c>
      <c r="C1357" s="167">
        <v>-1.5760016463082431</v>
      </c>
      <c r="D1357" s="91" t="s">
        <v>5861</v>
      </c>
      <c r="E1357" s="91" t="str" cm="1">
        <f t="array" ref="E135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7">
        <f>INDEX(BullDataExtract[#Data],
MATCH(Table25[[#This Row],[Metric]],BullDataExtract[Metric],0),
MATCH(TEXT(Table25[[#This Row],[Year]],"0"),BullDataExtract[#Headers],0))</f>
        <v>-1.5760016463082431</v>
      </c>
    </row>
    <row r="1358" spans="1:6" ht="15" thickBot="1">
      <c r="A1358" s="179" t="s">
        <v>36</v>
      </c>
      <c r="B1358" s="91">
        <v>2029</v>
      </c>
      <c r="C1358" s="167">
        <v>65.65974141452098</v>
      </c>
      <c r="D1358" s="91" t="s">
        <v>5861</v>
      </c>
      <c r="E1358" s="91" t="str" cm="1">
        <f t="array" ref="E135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8">
        <f>INDEX(BullDataExtract[#Data],
MATCH(Table25[[#This Row],[Metric]],BullDataExtract[Metric],0),
MATCH(TEXT(Table25[[#This Row],[Year]],"0"),BullDataExtract[#Headers],0))</f>
        <v>65.65974141452098</v>
      </c>
    </row>
    <row r="1359" spans="1:6" ht="15" thickBot="1">
      <c r="A1359" s="180" t="s">
        <v>6002</v>
      </c>
      <c r="B1359" s="91">
        <v>2029</v>
      </c>
      <c r="C1359" s="167">
        <v>39.505903236441945</v>
      </c>
      <c r="D1359" s="91" t="s">
        <v>5861</v>
      </c>
      <c r="E1359" s="91" t="str" cm="1">
        <f t="array" ref="E135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59">
        <f>INDEX(BullDataExtract[#Data],
MATCH(Table25[[#This Row],[Metric]],BullDataExtract[Metric],0),
MATCH(TEXT(Table25[[#This Row],[Year]],"0"),BullDataExtract[#Headers],0))</f>
        <v>39.505903236441945</v>
      </c>
    </row>
    <row r="1360" spans="1:6" ht="15" thickBot="1">
      <c r="A1360" s="181" t="s">
        <v>5941</v>
      </c>
      <c r="B1360" s="91">
        <v>2029</v>
      </c>
      <c r="C1360" s="167">
        <v>26.153838178079031</v>
      </c>
      <c r="D1360" s="91" t="s">
        <v>5861</v>
      </c>
      <c r="E1360" s="91" t="str" cm="1">
        <f t="array" ref="E136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0">
        <f>INDEX(BullDataExtract[#Data],
MATCH(Table25[[#This Row],[Metric]],BullDataExtract[Metric],0),
MATCH(TEXT(Table25[[#This Row],[Year]],"0"),BullDataExtract[#Headers],0))</f>
        <v>26.153838178079031</v>
      </c>
    </row>
    <row r="1361" spans="1:6" ht="15" thickBot="1">
      <c r="A1361" s="177" t="s">
        <v>50</v>
      </c>
      <c r="B1361" s="91">
        <v>2030</v>
      </c>
      <c r="C1361" s="167">
        <v>7.1667406195562871</v>
      </c>
      <c r="D1361" s="91" t="s">
        <v>5861</v>
      </c>
      <c r="E1361" s="91" t="str" cm="1">
        <f t="array" ref="E136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1">
        <f>INDEX(BullDataExtract[#Data],
MATCH(Table25[[#This Row],[Metric]],BullDataExtract[Metric],0),
MATCH(TEXT(Table25[[#This Row],[Year]],"0"),BullDataExtract[#Headers],0))</f>
        <v>7.1667406195562871</v>
      </c>
    </row>
    <row r="1362" spans="1:6" ht="15" thickBot="1">
      <c r="A1362" s="177" t="s">
        <v>67</v>
      </c>
      <c r="B1362" s="91">
        <v>2030</v>
      </c>
      <c r="C1362" s="167">
        <v>-4.3632058766432564</v>
      </c>
      <c r="D1362" s="91" t="s">
        <v>5861</v>
      </c>
      <c r="E1362" s="91" t="str" cm="1">
        <f t="array" ref="E136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2">
        <f>INDEX(BullDataExtract[#Data],
MATCH(Table25[[#This Row],[Metric]],BullDataExtract[Metric],0),
MATCH(TEXT(Table25[[#This Row],[Year]],"0"),BullDataExtract[#Headers],0))</f>
        <v>-4.3632058766432564</v>
      </c>
    </row>
    <row r="1363" spans="1:6" ht="15" thickBot="1">
      <c r="A1363" s="178" t="s">
        <v>6001</v>
      </c>
      <c r="B1363" s="91">
        <v>2030</v>
      </c>
      <c r="C1363" s="167">
        <v>-1.6071542377151895</v>
      </c>
      <c r="D1363" s="91" t="s">
        <v>5861</v>
      </c>
      <c r="E1363" s="91" t="str" cm="1">
        <f t="array" ref="E136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3">
        <f>INDEX(BullDataExtract[#Data],
MATCH(Table25[[#This Row],[Metric]],BullDataExtract[Metric],0),
MATCH(TEXT(Table25[[#This Row],[Year]],"0"),BullDataExtract[#Headers],0))</f>
        <v>-1.6071542377151895</v>
      </c>
    </row>
    <row r="1364" spans="1:6" ht="15" thickBot="1">
      <c r="A1364" s="179" t="s">
        <v>36</v>
      </c>
      <c r="B1364" s="91">
        <v>2030</v>
      </c>
      <c r="C1364" s="167">
        <v>68.62737923076304</v>
      </c>
      <c r="D1364" s="91" t="s">
        <v>5861</v>
      </c>
      <c r="E1364" s="91" t="str" cm="1">
        <f t="array" ref="E136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4">
        <f>INDEX(BullDataExtract[#Data],
MATCH(Table25[[#This Row],[Metric]],BullDataExtract[Metric],0),
MATCH(TEXT(Table25[[#This Row],[Year]],"0"),BullDataExtract[#Headers],0))</f>
        <v>68.62737923076304</v>
      </c>
    </row>
    <row r="1365" spans="1:6" ht="15" thickBot="1">
      <c r="A1365" s="180" t="s">
        <v>6002</v>
      </c>
      <c r="B1365" s="91">
        <v>2030</v>
      </c>
      <c r="C1365" s="167">
        <v>39.575294722276283</v>
      </c>
      <c r="D1365" s="91" t="s">
        <v>5861</v>
      </c>
      <c r="E1365" s="91" t="str" cm="1">
        <f t="array" ref="E136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5">
        <f>INDEX(BullDataExtract[#Data],
MATCH(Table25[[#This Row],[Metric]],BullDataExtract[Metric],0),
MATCH(TEXT(Table25[[#This Row],[Year]],"0"),BullDataExtract[#Headers],0))</f>
        <v>39.575294722276283</v>
      </c>
    </row>
    <row r="1366" spans="1:6" ht="15" thickBot="1">
      <c r="A1366" s="181" t="s">
        <v>5941</v>
      </c>
      <c r="B1366" s="91">
        <v>2030</v>
      </c>
      <c r="C1366" s="167">
        <v>29.052084508486757</v>
      </c>
      <c r="D1366" s="91" t="s">
        <v>5861</v>
      </c>
      <c r="E1366" s="91" t="str" cm="1">
        <f t="array" ref="E136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6">
        <f>INDEX(BullDataExtract[#Data],
MATCH(Table25[[#This Row],[Metric]],BullDataExtract[Metric],0),
MATCH(TEXT(Table25[[#This Row],[Year]],"0"),BullDataExtract[#Headers],0))</f>
        <v>29.052084508486757</v>
      </c>
    </row>
    <row r="1367" spans="1:6" ht="15" thickBot="1">
      <c r="A1367" s="177" t="s">
        <v>50</v>
      </c>
      <c r="B1367" s="91">
        <v>2026</v>
      </c>
      <c r="C1367" s="167">
        <v>8.0452149794619476</v>
      </c>
      <c r="D1367" s="91" t="s">
        <v>5862</v>
      </c>
      <c r="E1367" s="91" t="str" cm="1">
        <f t="array" ref="E136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7" s="163">
        <f>INDEX(BearDataExtract[#Data],
MATCH(Table25[[#This Row],[Metric]],BearDataExtract[Metric],0),
MATCH(TEXT(Table25[[#This Row],[Year]],"0"),BearDataExtract[#Headers],0))</f>
        <v>8.0452149794619476</v>
      </c>
    </row>
    <row r="1368" spans="1:6" ht="15" thickBot="1">
      <c r="A1368" s="177" t="s">
        <v>67</v>
      </c>
      <c r="B1368" s="91">
        <v>2026</v>
      </c>
      <c r="C1368" s="167">
        <v>-3.5310444978862083</v>
      </c>
      <c r="D1368" s="91" t="s">
        <v>5862</v>
      </c>
      <c r="E1368" s="91" t="str" cm="1">
        <f t="array" ref="E136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8" s="163">
        <f>INDEX(BearDataExtract[#Data],
MATCH(Table25[[#This Row],[Metric]],BearDataExtract[Metric],0),
MATCH(TEXT(Table25[[#This Row],[Year]],"0"),BearDataExtract[#Headers],0))</f>
        <v>-3.5310444978862083</v>
      </c>
    </row>
    <row r="1369" spans="1:6" ht="15" thickBot="1">
      <c r="A1369" s="178" t="s">
        <v>6001</v>
      </c>
      <c r="B1369" s="91">
        <v>2026</v>
      </c>
      <c r="C1369" s="167">
        <v>-1.0523580521290934</v>
      </c>
      <c r="D1369" s="91" t="s">
        <v>5862</v>
      </c>
      <c r="E1369" s="91" t="str" cm="1">
        <f t="array" ref="E136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69" s="163">
        <f>INDEX(BearDataExtract[#Data],
MATCH(Table25[[#This Row],[Metric]],BearDataExtract[Metric],0),
MATCH(TEXT(Table25[[#This Row],[Year]],"0"),BearDataExtract[#Headers],0))</f>
        <v>-1.0523580521290934</v>
      </c>
    </row>
    <row r="1370" spans="1:6" ht="15" thickBot="1">
      <c r="A1370" s="179" t="s">
        <v>36</v>
      </c>
      <c r="B1370" s="91">
        <v>2026</v>
      </c>
      <c r="C1370" s="167">
        <v>61.756166596011056</v>
      </c>
      <c r="D1370" s="91" t="s">
        <v>5862</v>
      </c>
      <c r="E1370" s="91" t="str" cm="1">
        <f t="array" ref="E137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0" s="163">
        <f>INDEX(BearDataExtract[#Data],
MATCH(Table25[[#This Row],[Metric]],BearDataExtract[Metric],0),
MATCH(TEXT(Table25[[#This Row],[Year]],"0"),BearDataExtract[#Headers],0))</f>
        <v>61.756166596011056</v>
      </c>
    </row>
    <row r="1371" spans="1:6" ht="15" thickBot="1">
      <c r="A1371" s="180" t="s">
        <v>6002</v>
      </c>
      <c r="B1371" s="91">
        <v>2026</v>
      </c>
      <c r="C1371" s="167">
        <v>44.889023857344661</v>
      </c>
      <c r="D1371" s="91" t="s">
        <v>5862</v>
      </c>
      <c r="E1371" s="91" t="str" cm="1">
        <f t="array" ref="E137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1" s="163">
        <f>INDEX(BearDataExtract[#Data],
MATCH(Table25[[#This Row],[Metric]],BearDataExtract[Metric],0),
MATCH(TEXT(Table25[[#This Row],[Year]],"0"),BearDataExtract[#Headers],0))</f>
        <v>44.889023857344661</v>
      </c>
    </row>
    <row r="1372" spans="1:6" ht="15" thickBot="1">
      <c r="A1372" s="181" t="s">
        <v>5941</v>
      </c>
      <c r="B1372" s="91">
        <v>2026</v>
      </c>
      <c r="C1372" s="167">
        <v>16.867142738666399</v>
      </c>
      <c r="D1372" s="91" t="s">
        <v>5862</v>
      </c>
      <c r="E1372" s="91" t="str" cm="1">
        <f t="array" ref="E137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2" s="163">
        <f>INDEX(BearDataExtract[#Data],
MATCH(Table25[[#This Row],[Metric]],BearDataExtract[Metric],0),
MATCH(TEXT(Table25[[#This Row],[Year]],"0"),BearDataExtract[#Headers],0))</f>
        <v>16.867142738666399</v>
      </c>
    </row>
    <row r="1373" spans="1:6" ht="15" thickBot="1">
      <c r="A1373" s="177" t="s">
        <v>50</v>
      </c>
      <c r="B1373" s="91">
        <v>2027</v>
      </c>
      <c r="C1373" s="167">
        <v>6.8023996778637903</v>
      </c>
      <c r="D1373" s="91" t="s">
        <v>5862</v>
      </c>
      <c r="E1373" s="91" t="str" cm="1">
        <f t="array" ref="E137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3" s="163">
        <f>INDEX(BearDataExtract[#Data],
MATCH(Table25[[#This Row],[Metric]],BearDataExtract[Metric],0),
MATCH(TEXT(Table25[[#This Row],[Year]],"0"),BearDataExtract[#Headers],0))</f>
        <v>6.8023996778637903</v>
      </c>
    </row>
    <row r="1374" spans="1:6" ht="15" thickBot="1">
      <c r="A1374" s="177" t="s">
        <v>67</v>
      </c>
      <c r="B1374" s="91">
        <v>2027</v>
      </c>
      <c r="C1374" s="167">
        <v>-3.4291583641239658</v>
      </c>
      <c r="D1374" s="91" t="s">
        <v>5862</v>
      </c>
      <c r="E1374" s="91" t="str" cm="1">
        <f t="array" ref="E137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4" s="163">
        <f>INDEX(BearDataExtract[#Data],
MATCH(Table25[[#This Row],[Metric]],BearDataExtract[Metric],0),
MATCH(TEXT(Table25[[#This Row],[Year]],"0"),BearDataExtract[#Headers],0))</f>
        <v>-3.4291583641239658</v>
      </c>
    </row>
    <row r="1375" spans="1:6" ht="15" thickBot="1">
      <c r="A1375" s="178" t="s">
        <v>6001</v>
      </c>
      <c r="B1375" s="91">
        <v>2027</v>
      </c>
      <c r="C1375" s="167">
        <v>-1.0768200312066483</v>
      </c>
      <c r="D1375" s="91" t="s">
        <v>5862</v>
      </c>
      <c r="E1375" s="91" t="str" cm="1">
        <f t="array" ref="E137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5" s="163">
        <f>INDEX(BearDataExtract[#Data],
MATCH(Table25[[#This Row],[Metric]],BearDataExtract[Metric],0),
MATCH(TEXT(Table25[[#This Row],[Year]],"0"),BearDataExtract[#Headers],0))</f>
        <v>-1.0768200312066483</v>
      </c>
    </row>
    <row r="1376" spans="1:6" ht="15" thickBot="1">
      <c r="A1376" s="179" t="s">
        <v>36</v>
      </c>
      <c r="B1376" s="91">
        <v>2027</v>
      </c>
      <c r="C1376" s="167">
        <v>65.364557556294145</v>
      </c>
      <c r="D1376" s="91" t="s">
        <v>5862</v>
      </c>
      <c r="E1376" s="91" t="str" cm="1">
        <f t="array" ref="E137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6" s="163">
        <f>INDEX(BearDataExtract[#Data],
MATCH(Table25[[#This Row],[Metric]],BearDataExtract[Metric],0),
MATCH(TEXT(Table25[[#This Row],[Year]],"0"),BearDataExtract[#Headers],0))</f>
        <v>65.364557556294145</v>
      </c>
    </row>
    <row r="1377" spans="1:6" ht="15" thickBot="1">
      <c r="A1377" s="180" t="s">
        <v>6002</v>
      </c>
      <c r="B1377" s="91">
        <v>2027</v>
      </c>
      <c r="C1377" s="167">
        <v>46.772702763424299</v>
      </c>
      <c r="D1377" s="91" t="s">
        <v>5862</v>
      </c>
      <c r="E1377" s="91" t="str" cm="1">
        <f t="array" ref="E137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7" s="163">
        <f>INDEX(BearDataExtract[#Data],
MATCH(Table25[[#This Row],[Metric]],BearDataExtract[Metric],0),
MATCH(TEXT(Table25[[#This Row],[Year]],"0"),BearDataExtract[#Headers],0))</f>
        <v>46.772702763424299</v>
      </c>
    </row>
    <row r="1378" spans="1:6" ht="15" thickBot="1">
      <c r="A1378" s="181" t="s">
        <v>5941</v>
      </c>
      <c r="B1378" s="91">
        <v>2027</v>
      </c>
      <c r="C1378" s="167">
        <v>18.591854792869849</v>
      </c>
      <c r="D1378" s="91" t="s">
        <v>5862</v>
      </c>
      <c r="E1378" s="91" t="str" cm="1">
        <f t="array" ref="E137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8" s="163">
        <f>INDEX(BearDataExtract[#Data],
MATCH(Table25[[#This Row],[Metric]],BearDataExtract[Metric],0),
MATCH(TEXT(Table25[[#This Row],[Year]],"0"),BearDataExtract[#Headers],0))</f>
        <v>18.591854792869849</v>
      </c>
    </row>
    <row r="1379" spans="1:6" ht="15" thickBot="1">
      <c r="A1379" s="177" t="s">
        <v>50</v>
      </c>
      <c r="B1379" s="91">
        <v>2028</v>
      </c>
      <c r="C1379" s="167">
        <v>6.7205888779421219</v>
      </c>
      <c r="D1379" s="91" t="s">
        <v>5862</v>
      </c>
      <c r="E1379" s="91" t="str" cm="1">
        <f t="array" ref="E137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79" s="163">
        <f>INDEX(BearDataExtract[#Data],
MATCH(Table25[[#This Row],[Metric]],BearDataExtract[Metric],0),
MATCH(TEXT(Table25[[#This Row],[Year]],"0"),BearDataExtract[#Headers],0))</f>
        <v>6.7205888779421219</v>
      </c>
    </row>
    <row r="1380" spans="1:6" ht="15" thickBot="1">
      <c r="A1380" s="177" t="s">
        <v>67</v>
      </c>
      <c r="B1380" s="91">
        <v>2028</v>
      </c>
      <c r="C1380" s="167">
        <v>-3.3259919558743274</v>
      </c>
      <c r="D1380" s="91" t="s">
        <v>5862</v>
      </c>
      <c r="E1380" s="91" t="str" cm="1">
        <f t="array" ref="E138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0" s="163">
        <f>INDEX(BearDataExtract[#Data],
MATCH(Table25[[#This Row],[Metric]],BearDataExtract[Metric],0),
MATCH(TEXT(Table25[[#This Row],[Year]],"0"),BearDataExtract[#Headers],0))</f>
        <v>-3.3259919558743274</v>
      </c>
    </row>
    <row r="1381" spans="1:6" ht="15" thickBot="1">
      <c r="A1381" s="178" t="s">
        <v>6001</v>
      </c>
      <c r="B1381" s="91">
        <v>2028</v>
      </c>
      <c r="C1381" s="167">
        <v>-1.1005601628809516</v>
      </c>
      <c r="D1381" s="91" t="s">
        <v>5862</v>
      </c>
      <c r="E1381" s="91" t="str" cm="1">
        <f t="array" ref="E138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1" s="163">
        <f>INDEX(BearDataExtract[#Data],
MATCH(Table25[[#This Row],[Metric]],BearDataExtract[Metric],0),
MATCH(TEXT(Table25[[#This Row],[Year]],"0"),BearDataExtract[#Headers],0))</f>
        <v>-1.1005601628809516</v>
      </c>
    </row>
    <row r="1382" spans="1:6" ht="15" thickBot="1">
      <c r="A1382" s="179" t="s">
        <v>36</v>
      </c>
      <c r="B1382" s="91">
        <v>2028</v>
      </c>
      <c r="C1382" s="167">
        <v>68.960827836432941</v>
      </c>
      <c r="D1382" s="91" t="s">
        <v>5862</v>
      </c>
      <c r="E1382" s="91" t="str" cm="1">
        <f t="array" ref="E138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2" s="163">
        <f>INDEX(BearDataExtract[#Data],
MATCH(Table25[[#This Row],[Metric]],BearDataExtract[Metric],0),
MATCH(TEXT(Table25[[#This Row],[Year]],"0"),BearDataExtract[#Headers],0))</f>
        <v>68.960827836432941</v>
      </c>
    </row>
    <row r="1383" spans="1:6" ht="15" thickBot="1">
      <c r="A1383" s="180" t="s">
        <v>6002</v>
      </c>
      <c r="B1383" s="91">
        <v>2028</v>
      </c>
      <c r="C1383" s="167">
        <v>48.620209584418021</v>
      </c>
      <c r="D1383" s="91" t="s">
        <v>5862</v>
      </c>
      <c r="E1383" s="91" t="str" cm="1">
        <f t="array" ref="E138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3" s="163">
        <f>INDEX(BearDataExtract[#Data],
MATCH(Table25[[#This Row],[Metric]],BearDataExtract[Metric],0),
MATCH(TEXT(Table25[[#This Row],[Year]],"0"),BearDataExtract[#Headers],0))</f>
        <v>48.620209584418021</v>
      </c>
    </row>
    <row r="1384" spans="1:6" ht="15" thickBot="1">
      <c r="A1384" s="181" t="s">
        <v>5941</v>
      </c>
      <c r="B1384" s="91">
        <v>2028</v>
      </c>
      <c r="C1384" s="167">
        <v>20.34061825201492</v>
      </c>
      <c r="D1384" s="91" t="s">
        <v>5862</v>
      </c>
      <c r="E1384" s="91" t="str" cm="1">
        <f t="array" ref="E138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4" s="163">
        <f>INDEX(BearDataExtract[#Data],
MATCH(Table25[[#This Row],[Metric]],BearDataExtract[Metric],0),
MATCH(TEXT(Table25[[#This Row],[Year]],"0"),BearDataExtract[#Headers],0))</f>
        <v>20.34061825201492</v>
      </c>
    </row>
    <row r="1385" spans="1:6" ht="15" thickBot="1">
      <c r="A1385" s="177" t="s">
        <v>50</v>
      </c>
      <c r="B1385" s="91">
        <v>2029</v>
      </c>
      <c r="C1385" s="167">
        <v>6.6364183423764453</v>
      </c>
      <c r="D1385" s="91" t="s">
        <v>5862</v>
      </c>
      <c r="E1385" s="91" t="str" cm="1">
        <f t="array" ref="E138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5" s="163">
        <f>INDEX(BearDataExtract[#Data],
MATCH(Table25[[#This Row],[Metric]],BearDataExtract[Metric],0),
MATCH(TEXT(Table25[[#This Row],[Year]],"0"),BearDataExtract[#Headers],0))</f>
        <v>6.6364183423764453</v>
      </c>
    </row>
    <row r="1386" spans="1:6" ht="15" thickBot="1">
      <c r="A1386" s="177" t="s">
        <v>67</v>
      </c>
      <c r="B1386" s="91">
        <v>2029</v>
      </c>
      <c r="C1386" s="167">
        <v>-3.2216373526186772</v>
      </c>
      <c r="D1386" s="91" t="s">
        <v>5862</v>
      </c>
      <c r="E1386" s="91" t="str" cm="1">
        <f t="array" ref="E138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6" s="163">
        <f>INDEX(BearDataExtract[#Data],
MATCH(Table25[[#This Row],[Metric]],BearDataExtract[Metric],0),
MATCH(TEXT(Table25[[#This Row],[Year]],"0"),BearDataExtract[#Headers],0))</f>
        <v>-3.2216373526186772</v>
      </c>
    </row>
    <row r="1387" spans="1:6" ht="15" thickBot="1">
      <c r="A1387" s="178" t="s">
        <v>6001</v>
      </c>
      <c r="B1387" s="91">
        <v>2029</v>
      </c>
      <c r="C1387" s="167">
        <v>-1.1235313597872105</v>
      </c>
      <c r="D1387" s="91" t="s">
        <v>5862</v>
      </c>
      <c r="E1387" s="91" t="str" cm="1">
        <f t="array" ref="E138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7" s="163">
        <f>INDEX(BearDataExtract[#Data],
MATCH(Table25[[#This Row],[Metric]],BearDataExtract[Metric],0),
MATCH(TEXT(Table25[[#This Row],[Year]],"0"),BearDataExtract[#Headers],0))</f>
        <v>-1.1235313597872105</v>
      </c>
    </row>
    <row r="1388" spans="1:6" ht="15" thickBot="1">
      <c r="A1388" s="179" t="s">
        <v>36</v>
      </c>
      <c r="B1388" s="91">
        <v>2029</v>
      </c>
      <c r="C1388" s="167">
        <v>72.544517186508443</v>
      </c>
      <c r="D1388" s="91" t="s">
        <v>5862</v>
      </c>
      <c r="E1388" s="91" t="str" cm="1">
        <f t="array" ref="E138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8" s="163">
        <f>INDEX(BearDataExtract[#Data],
MATCH(Table25[[#This Row],[Metric]],BearDataExtract[Metric],0),
MATCH(TEXT(Table25[[#This Row],[Year]],"0"),BearDataExtract[#Headers],0))</f>
        <v>72.544517186508443</v>
      </c>
    </row>
    <row r="1389" spans="1:6" ht="15" thickBot="1">
      <c r="A1389" s="180" t="s">
        <v>6002</v>
      </c>
      <c r="B1389" s="91">
        <v>2029</v>
      </c>
      <c r="C1389" s="167">
        <v>50.431347065494357</v>
      </c>
      <c r="D1389" s="91" t="s">
        <v>5862</v>
      </c>
      <c r="E1389" s="91" t="str" cm="1">
        <f t="array" ref="E138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89" s="163">
        <f>INDEX(BearDataExtract[#Data],
MATCH(Table25[[#This Row],[Metric]],BearDataExtract[Metric],0),
MATCH(TEXT(Table25[[#This Row],[Year]],"0"),BearDataExtract[#Headers],0))</f>
        <v>50.431347065494357</v>
      </c>
    </row>
    <row r="1390" spans="1:6" ht="15" thickBot="1">
      <c r="A1390" s="181" t="s">
        <v>5941</v>
      </c>
      <c r="B1390" s="91">
        <v>2029</v>
      </c>
      <c r="C1390" s="167">
        <v>22.113170121014083</v>
      </c>
      <c r="D1390" s="91" t="s">
        <v>5862</v>
      </c>
      <c r="E1390" s="91" t="str" cm="1">
        <f t="array" ref="E139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0" s="163">
        <f>INDEX(BearDataExtract[#Data],
MATCH(Table25[[#This Row],[Metric]],BearDataExtract[Metric],0),
MATCH(TEXT(Table25[[#This Row],[Year]],"0"),BearDataExtract[#Headers],0))</f>
        <v>22.113170121014083</v>
      </c>
    </row>
    <row r="1391" spans="1:6" ht="15" thickBot="1">
      <c r="A1391" s="177" t="s">
        <v>50</v>
      </c>
      <c r="B1391" s="91">
        <v>2030</v>
      </c>
      <c r="C1391" s="167">
        <v>6.549919168017535</v>
      </c>
      <c r="D1391" s="91" t="s">
        <v>5862</v>
      </c>
      <c r="E1391" s="91" t="str" cm="1">
        <f t="array" ref="E139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1" s="163">
        <f>INDEX(BearDataExtract[#Data],
MATCH(Table25[[#This Row],[Metric]],BearDataExtract[Metric],0),
MATCH(TEXT(Table25[[#This Row],[Year]],"0"),BearDataExtract[#Headers],0))</f>
        <v>6.549919168017535</v>
      </c>
    </row>
    <row r="1392" spans="1:6" ht="15" thickBot="1">
      <c r="A1392" s="177" t="s">
        <v>67</v>
      </c>
      <c r="B1392" s="91">
        <v>2030</v>
      </c>
      <c r="C1392" s="167">
        <v>-3.1161879108644732</v>
      </c>
      <c r="D1392" s="91" t="s">
        <v>5862</v>
      </c>
      <c r="E1392" s="91" t="str" cm="1">
        <f t="array" ref="E139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2" s="163">
        <f>INDEX(BearDataExtract[#Data],
MATCH(Table25[[#This Row],[Metric]],BearDataExtract[Metric],0),
MATCH(TEXT(Table25[[#This Row],[Year]],"0"),BearDataExtract[#Headers],0))</f>
        <v>-3.1161879108644732</v>
      </c>
    </row>
    <row r="1393" spans="1:6" ht="15" thickBot="1">
      <c r="A1393" s="178" t="s">
        <v>6001</v>
      </c>
      <c r="B1393" s="91">
        <v>2030</v>
      </c>
      <c r="C1393" s="167">
        <v>-1.1456871220251157</v>
      </c>
      <c r="D1393" s="91" t="s">
        <v>5862</v>
      </c>
      <c r="E1393" s="91" t="str" cm="1">
        <f t="array" ref="E139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3" s="163">
        <f>INDEX(BearDataExtract[#Data],
MATCH(Table25[[#This Row],[Metric]],BearDataExtract[Metric],0),
MATCH(TEXT(Table25[[#This Row],[Year]],"0"),BearDataExtract[#Headers],0))</f>
        <v>-1.1456871220251157</v>
      </c>
    </row>
    <row r="1394" spans="1:6" ht="15" thickBot="1">
      <c r="A1394" s="179" t="s">
        <v>36</v>
      </c>
      <c r="B1394" s="91">
        <v>2030</v>
      </c>
      <c r="C1394" s="167">
        <v>76.115158383914078</v>
      </c>
      <c r="D1394" s="91" t="s">
        <v>5862</v>
      </c>
      <c r="E1394" s="91" t="str" cm="1">
        <f t="array" ref="E139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4" s="163">
        <f>INDEX(BearDataExtract[#Data],
MATCH(Table25[[#This Row],[Metric]],BearDataExtract[Metric],0),
MATCH(TEXT(Table25[[#This Row],[Year]],"0"),BearDataExtract[#Headers],0))</f>
        <v>76.115158383914078</v>
      </c>
    </row>
    <row r="1395" spans="1:6" ht="15" thickBot="1">
      <c r="A1395" s="180" t="s">
        <v>6002</v>
      </c>
      <c r="B1395" s="91">
        <v>2030</v>
      </c>
      <c r="C1395" s="167">
        <v>52.205939824666068</v>
      </c>
      <c r="D1395" s="91" t="s">
        <v>5862</v>
      </c>
      <c r="E1395" s="91" t="str" cm="1">
        <f t="array" ref="E139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5" s="163">
        <f>INDEX(BearDataExtract[#Data],
MATCH(Table25[[#This Row],[Metric]],BearDataExtract[Metric],0),
MATCH(TEXT(Table25[[#This Row],[Year]],"0"),BearDataExtract[#Headers],0))</f>
        <v>52.205939824666068</v>
      </c>
    </row>
    <row r="1396" spans="1:6">
      <c r="A1396" s="181" t="s">
        <v>5941</v>
      </c>
      <c r="B1396" s="91">
        <v>2030</v>
      </c>
      <c r="C1396" s="167">
        <v>23.909218559248014</v>
      </c>
      <c r="D1396" s="91" t="s">
        <v>5862</v>
      </c>
      <c r="E1396" s="91" t="str" cm="1">
        <f t="array" ref="E139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  <c r="F1396" s="163">
        <f>INDEX(BearDataExtract[#Data],
MATCH(Table25[[#This Row],[Metric]],BearDataExtract[Metric],0),
MATCH(TEXT(Table25[[#This Row],[Year]],"0"),BearDataExtract[#Headers],0))</f>
        <v>23.909218559248014</v>
      </c>
    </row>
    <row r="1397" spans="1:6">
      <c r="A1397" s="175" t="s">
        <v>6058</v>
      </c>
      <c r="B1397" s="91">
        <v>2030</v>
      </c>
      <c r="C1397" s="182">
        <v>51.392014587215883</v>
      </c>
      <c r="D1397" s="91" t="s">
        <v>5859</v>
      </c>
      <c r="E1397" s="91" t="str" cm="1">
        <f t="array" ref="E139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398" spans="1:6">
      <c r="A1398" s="175" t="s">
        <v>6059</v>
      </c>
      <c r="B1398" s="91">
        <v>2030</v>
      </c>
      <c r="C1398" s="182">
        <v>57.929547064997578</v>
      </c>
      <c r="D1398" s="91" t="s">
        <v>5859</v>
      </c>
      <c r="E1398" s="91" t="str" cm="1">
        <f t="array" ref="E139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399" spans="1:6">
      <c r="A1399" s="175" t="s">
        <v>6060</v>
      </c>
      <c r="B1399" s="91">
        <v>2030</v>
      </c>
      <c r="C1399" s="182">
        <v>35.93956898698724</v>
      </c>
      <c r="D1399" s="91" t="s">
        <v>5859</v>
      </c>
      <c r="E1399" s="91" t="str" cm="1">
        <f t="array" ref="E139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0" spans="1:6">
      <c r="A1400" s="175" t="s">
        <v>6020</v>
      </c>
      <c r="B1400" s="91">
        <v>2030</v>
      </c>
      <c r="C1400" s="182">
        <v>48.622237017913719</v>
      </c>
      <c r="D1400" s="91" t="s">
        <v>5859</v>
      </c>
      <c r="E1400" s="91" t="str" cm="1">
        <f t="array" ref="E140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1" spans="1:6">
      <c r="A1401" s="175" t="s">
        <v>2664</v>
      </c>
      <c r="B1401" s="91">
        <v>2030</v>
      </c>
      <c r="C1401" s="182">
        <v>9.6948594235523871</v>
      </c>
      <c r="D1401" s="91" t="s">
        <v>5859</v>
      </c>
      <c r="E1401" s="91" t="str" cm="1">
        <f t="array" ref="E140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2" spans="1:6">
      <c r="A1402" s="175" t="s">
        <v>6021</v>
      </c>
      <c r="B1402" s="91">
        <v>2030</v>
      </c>
      <c r="C1402" s="182">
        <v>38.927377594361332</v>
      </c>
      <c r="D1402" s="91" t="s">
        <v>5859</v>
      </c>
      <c r="E1402" s="91" t="str" cm="1">
        <f t="array" ref="E140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3" spans="1:6">
      <c r="A1403" s="175" t="s">
        <v>6062</v>
      </c>
      <c r="B1403" s="91">
        <v>2030</v>
      </c>
      <c r="C1403" s="182">
        <f>412.819069914738/1000</f>
        <v>0.41281906991473799</v>
      </c>
      <c r="D1403" s="91" t="s">
        <v>5859</v>
      </c>
      <c r="E1403" s="91" t="str" cm="1">
        <f t="array" ref="E140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4" spans="1:6" ht="15" thickBot="1">
      <c r="A1404" s="176" t="s">
        <v>6061</v>
      </c>
      <c r="B1404" s="91">
        <v>2030</v>
      </c>
      <c r="C1404" s="183">
        <v>94.296461649412649</v>
      </c>
      <c r="D1404" s="91" t="s">
        <v>5859</v>
      </c>
      <c r="E1404" s="91" t="str" cm="1">
        <f t="array" ref="E140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</row>
    <row r="1405" spans="1:6">
      <c r="A1405" s="175" t="s">
        <v>6058</v>
      </c>
      <c r="B1405" s="91">
        <v>2030</v>
      </c>
      <c r="C1405" s="167">
        <v>63.216371445367535</v>
      </c>
      <c r="D1405" s="91" t="s">
        <v>5861</v>
      </c>
      <c r="E1405" s="91" t="str" cm="1">
        <f t="array" ref="E140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6" spans="1:6">
      <c r="A1406" s="175" t="s">
        <v>6059</v>
      </c>
      <c r="B1406" s="91">
        <v>2030</v>
      </c>
      <c r="C1406" s="167">
        <v>65.730203115299375</v>
      </c>
      <c r="D1406" s="91" t="s">
        <v>5861</v>
      </c>
      <c r="E1406" s="91" t="str" cm="1">
        <f t="array" ref="E140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7" spans="1:6">
      <c r="A1407" s="175" t="s">
        <v>6060</v>
      </c>
      <c r="B1407" s="91">
        <v>2030</v>
      </c>
      <c r="C1407" s="167">
        <v>45.099468798242569</v>
      </c>
      <c r="D1407" s="91" t="s">
        <v>5861</v>
      </c>
      <c r="E1407" s="91" t="str" cm="1">
        <f t="array" ref="E140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8" spans="1:6">
      <c r="A1408" s="175" t="s">
        <v>6020</v>
      </c>
      <c r="B1408" s="91">
        <v>2030</v>
      </c>
      <c r="C1408" s="167">
        <v>57.972795913504498</v>
      </c>
      <c r="D1408" s="91" t="s">
        <v>5861</v>
      </c>
      <c r="E1408" s="91" t="str" cm="1">
        <f t="array" ref="E140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09" spans="1:5">
      <c r="A1409" s="175" t="s">
        <v>2664</v>
      </c>
      <c r="B1409" s="91">
        <v>2030</v>
      </c>
      <c r="C1409" s="167">
        <v>11.282987992335123</v>
      </c>
      <c r="D1409" s="91" t="s">
        <v>5861</v>
      </c>
      <c r="E1409" s="91" t="str" cm="1">
        <f t="array" ref="E140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0" spans="1:5">
      <c r="A1410" s="175" t="s">
        <v>6021</v>
      </c>
      <c r="B1410" s="91">
        <v>2030</v>
      </c>
      <c r="C1410" s="167">
        <v>46.689807921169376</v>
      </c>
      <c r="D1410" s="91" t="s">
        <v>5861</v>
      </c>
      <c r="E1410" s="91" t="str" cm="1">
        <f t="array" ref="E141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1" spans="1:5">
      <c r="A1411" s="175" t="s">
        <v>6062</v>
      </c>
      <c r="B1411" s="91">
        <v>2030</v>
      </c>
      <c r="C1411" s="167">
        <f>412.819069914738/1000</f>
        <v>0.41281906991473799</v>
      </c>
      <c r="D1411" s="91" t="s">
        <v>5861</v>
      </c>
      <c r="E1411" s="91" t="str" cm="1">
        <f t="array" ref="E1411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2" spans="1:5">
      <c r="A1412" s="176" t="s">
        <v>6061</v>
      </c>
      <c r="B1412" s="91">
        <v>2030</v>
      </c>
      <c r="C1412" s="167">
        <v>113.099930027003</v>
      </c>
      <c r="D1412" s="91" t="s">
        <v>5861</v>
      </c>
      <c r="E1412" s="91" t="str" cm="1">
        <f t="array" ref="E1412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</row>
    <row r="1413" spans="1:5">
      <c r="A1413" s="175" t="s">
        <v>6058</v>
      </c>
      <c r="B1413" s="91">
        <v>2030</v>
      </c>
      <c r="C1413" s="182">
        <v>43.171860479536292</v>
      </c>
      <c r="D1413" s="91" t="s">
        <v>5862</v>
      </c>
      <c r="E1413" s="91" t="str" cm="1">
        <f t="array" ref="E1413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4" spans="1:5">
      <c r="A1414" s="175" t="s">
        <v>6059</v>
      </c>
      <c r="B1414" s="91">
        <v>2030</v>
      </c>
      <c r="C1414" s="182">
        <v>50.498590839163299</v>
      </c>
      <c r="D1414" s="91" t="s">
        <v>5862</v>
      </c>
      <c r="E1414" s="91" t="str" cm="1">
        <f t="array" ref="E1414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5" spans="1:5">
      <c r="A1415" s="175" t="s">
        <v>6060</v>
      </c>
      <c r="B1415" s="91">
        <v>2030</v>
      </c>
      <c r="C1415" s="182">
        <v>28.673280901216348</v>
      </c>
      <c r="D1415" s="91" t="s">
        <v>5862</v>
      </c>
      <c r="E1415" s="91" t="str" cm="1">
        <f t="array" ref="E1415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6" spans="1:5">
      <c r="A1416" s="175" t="s">
        <v>6020</v>
      </c>
      <c r="B1416" s="91">
        <v>2030</v>
      </c>
      <c r="C1416" s="182">
        <v>40.993198181427289</v>
      </c>
      <c r="D1416" s="91" t="s">
        <v>5862</v>
      </c>
      <c r="E1416" s="91" t="str" cm="1">
        <f t="array" ref="E1416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7" spans="1:5">
      <c r="A1417" s="175" t="s">
        <v>2664</v>
      </c>
      <c r="B1417" s="91">
        <v>2030</v>
      </c>
      <c r="C1417" s="182">
        <v>8.6764357637348155</v>
      </c>
      <c r="D1417" s="91" t="s">
        <v>5862</v>
      </c>
      <c r="E1417" s="91" t="str" cm="1">
        <f t="array" ref="E1417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8" spans="1:5">
      <c r="A1418" s="175" t="s">
        <v>6021</v>
      </c>
      <c r="B1418" s="91">
        <v>2030</v>
      </c>
      <c r="C1418" s="182">
        <v>32.316762417692473</v>
      </c>
      <c r="D1418" s="91" t="s">
        <v>5862</v>
      </c>
      <c r="E1418" s="91" t="str" cm="1">
        <f t="array" ref="E1418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19" spans="1:5">
      <c r="A1419" s="175" t="s">
        <v>6062</v>
      </c>
      <c r="B1419" s="91">
        <v>2030</v>
      </c>
      <c r="C1419" s="182">
        <f>412.819069914738/1000</f>
        <v>0.41281906991473799</v>
      </c>
      <c r="D1419" s="91" t="s">
        <v>5862</v>
      </c>
      <c r="E1419" s="91" t="str" cm="1">
        <f t="array" ref="E1419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$B</v>
      </c>
    </row>
    <row r="1420" spans="1:5" ht="15" thickBot="1">
      <c r="A1420" s="176" t="s">
        <v>6061</v>
      </c>
      <c r="B1420" s="91">
        <v>2030</v>
      </c>
      <c r="C1420" s="183">
        <v>78.283114257214464</v>
      </c>
      <c r="D1420" s="91" t="s">
        <v>5862</v>
      </c>
      <c r="E1420" s="91" t="str" cm="1">
        <f t="array" ref="E1420">_xlfn.IFS(
    TRIM(Table25[[#This Row],[Metric]])="Diluted Shares", "B",
    TRIM(Table25[[#This Row],[Metric]])="Share Price", "$/share",
    TRIM(Table25[[#This Row],[Metric]])="Diluted EPS", "$/share",
    TRIM(Table25[[#This Row],[Metric]])="Revenue Per Share", "$/share",
    TRIM(Table25[[#This Row],[Metric]])="ROIC", "%",
    TRIM(Table25[[#This Row],[Metric]])="ROA", "%",
    TRIM(Table25[[#This Row],[Metric]])="ROE", "%",
    TRIM(Table25[[#This Row],[Metric]])="Dividend Payout Ratio", "%",
    TRIM(Table25[[#This Row],[Metric]])="Interest Coverage Ratio", "x",
    TRIM(Table25[[#This Row],[Metric]])="EV/EBITDA", "x",
    TRIM(Table25[[#This Row],[Metric]])="Net Debt/EBITDA", "x",
TRIM(Table25[[#This Row],[Metric]])="Interest Rate", "%",
TRIM(Table25[[#This Row],[Metric]])="Tax Rate", "%",
TRIM(Table25[[#This Row],[Metric]])="Diluted Share Price", "$/share",
TRIM(Table25[[#This Row],[Metric]])="P/E Ratio", "x",
TRIM(Table25[[#This Row],[Metric]])="EBITDA Margin (%)", "%",
TRIM(Table25[[#This Row],[Metric]])="FCF Margin (%)", "%",
TRIM(Table25[[#This Row],[Metric]])="WACC", "%",
TRIM(Table25[[#This Row],[Metric]])="ROIC-WACC Spread", "%",
    TRUE, "$B"
)</f>
        <v>$/share</v>
      </c>
    </row>
  </sheetData>
  <phoneticPr fontId="2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81CF7-7ADC-48B7-86CA-DE8E760E07E2}">
  <dimension ref="A1:X61"/>
  <sheetViews>
    <sheetView topLeftCell="A44" workbookViewId="0">
      <selection activeCell="H68" sqref="H68"/>
    </sheetView>
  </sheetViews>
  <sheetFormatPr defaultRowHeight="14.4"/>
  <cols>
    <col min="1" max="1" width="9.77734375" customWidth="1"/>
    <col min="2" max="6" width="9.21875" bestFit="1" customWidth="1"/>
    <col min="10" max="10" width="9.77734375" customWidth="1"/>
    <col min="11" max="15" width="13.33203125" bestFit="1" customWidth="1"/>
    <col min="19" max="19" width="9.77734375" customWidth="1"/>
  </cols>
  <sheetData>
    <row r="1" spans="1:24" ht="19.2">
      <c r="A1" s="145" t="s">
        <v>5860</v>
      </c>
      <c r="B1" s="146" t="s">
        <v>6101</v>
      </c>
      <c r="C1" s="146" t="s">
        <v>6102</v>
      </c>
      <c r="D1" s="146" t="s">
        <v>6103</v>
      </c>
      <c r="E1" s="146" t="s">
        <v>6104</v>
      </c>
      <c r="F1" s="147" t="s">
        <v>6105</v>
      </c>
      <c r="J1" s="146" t="s">
        <v>5860</v>
      </c>
      <c r="K1" s="146" t="s">
        <v>6101</v>
      </c>
      <c r="L1" s="146" t="s">
        <v>6102</v>
      </c>
      <c r="M1" s="146" t="s">
        <v>6103</v>
      </c>
      <c r="N1" s="146" t="s">
        <v>6104</v>
      </c>
      <c r="O1" s="146" t="s">
        <v>6105</v>
      </c>
      <c r="S1" s="146" t="s">
        <v>5860</v>
      </c>
      <c r="T1" s="146" t="s">
        <v>6101</v>
      </c>
      <c r="U1" s="146" t="s">
        <v>6102</v>
      </c>
      <c r="V1" s="146" t="s">
        <v>6103</v>
      </c>
      <c r="W1" s="146" t="s">
        <v>6104</v>
      </c>
      <c r="X1" s="146" t="s">
        <v>6105</v>
      </c>
    </row>
    <row r="2" spans="1:24" ht="16.8">
      <c r="A2" s="143" t="s">
        <v>2772</v>
      </c>
      <c r="B2" s="18">
        <v>3.7040163444714338</v>
      </c>
      <c r="C2" s="18">
        <v>3.7456452343445266</v>
      </c>
      <c r="D2" s="18">
        <v>3.7861060616028652</v>
      </c>
      <c r="E2" s="18">
        <v>3.8253185234728733</v>
      </c>
      <c r="F2" s="144">
        <v>3.8632032664309159</v>
      </c>
      <c r="J2" s="101" t="s">
        <v>2772</v>
      </c>
      <c r="K2" s="18">
        <v>3.7733783467051527</v>
      </c>
      <c r="L2" s="18">
        <v>3.8436431977845489</v>
      </c>
      <c r="M2" s="18">
        <v>3.9128113650578191</v>
      </c>
      <c r="N2" s="18">
        <v>3.9808015552442719</v>
      </c>
      <c r="O2" s="18">
        <v>4.0475333136213445</v>
      </c>
      <c r="S2" s="101" t="s">
        <v>2772</v>
      </c>
      <c r="T2" s="18">
        <v>3.887332448338281</v>
      </c>
      <c r="U2" s="18">
        <v>3.9792108481509478</v>
      </c>
      <c r="V2" s="18">
        <v>4.0700387582226449</v>
      </c>
      <c r="W2" s="18">
        <v>4.1597338370131567</v>
      </c>
      <c r="X2" s="18">
        <v>4.248214492894121</v>
      </c>
    </row>
    <row r="3" spans="1:24" ht="16.8">
      <c r="A3" s="143" t="s">
        <v>5909</v>
      </c>
      <c r="B3" s="18">
        <v>2.4356347281072837</v>
      </c>
      <c r="C3" s="18">
        <v>2.332057783623593</v>
      </c>
      <c r="D3" s="18">
        <v>2.2275271826477492</v>
      </c>
      <c r="E3" s="18">
        <v>2.1221363275322052</v>
      </c>
      <c r="F3" s="144">
        <v>2.0159796044629568</v>
      </c>
      <c r="J3" s="101" t="s">
        <v>5909</v>
      </c>
      <c r="K3" s="18">
        <v>2.768575892570396</v>
      </c>
      <c r="L3" s="18">
        <v>2.6661997675378704</v>
      </c>
      <c r="M3" s="18">
        <v>2.5627100114439441</v>
      </c>
      <c r="N3" s="18">
        <v>2.4581988111256026</v>
      </c>
      <c r="O3" s="18">
        <v>2.3527595358279405</v>
      </c>
      <c r="S3" s="101" t="s">
        <v>5909</v>
      </c>
      <c r="T3" s="18">
        <v>2.9909358525476617</v>
      </c>
      <c r="U3" s="18">
        <v>2.8897404343539579</v>
      </c>
      <c r="V3" s="18">
        <v>2.7873052184444056</v>
      </c>
      <c r="W3" s="18">
        <v>2.6837211215646546</v>
      </c>
      <c r="X3" s="18">
        <v>2.579080410221934</v>
      </c>
    </row>
    <row r="4" spans="1:24" ht="16.8">
      <c r="A4" s="143" t="s">
        <v>5968</v>
      </c>
      <c r="B4" s="18">
        <v>0.31210470380892169</v>
      </c>
      <c r="C4" s="18">
        <v>0.3125289783109837</v>
      </c>
      <c r="D4" s="18">
        <v>0.31286007087745099</v>
      </c>
      <c r="E4" s="18">
        <v>0.31309765618144919</v>
      </c>
      <c r="F4" s="144">
        <v>0.31324149261039153</v>
      </c>
      <c r="J4" s="101" t="s">
        <v>5968</v>
      </c>
      <c r="K4" s="18">
        <v>0.2497567580483033</v>
      </c>
      <c r="L4" s="18">
        <v>0.25016941438361917</v>
      </c>
      <c r="M4" s="18">
        <v>0.250507701698998</v>
      </c>
      <c r="N4" s="18">
        <v>0.25077129414710825</v>
      </c>
      <c r="O4" s="18">
        <v>0.25095993256762328</v>
      </c>
      <c r="S4" s="101" t="s">
        <v>5968</v>
      </c>
      <c r="T4" s="18">
        <v>0.18737231478710195</v>
      </c>
      <c r="U4" s="18">
        <v>0.18773676665206837</v>
      </c>
      <c r="V4" s="18">
        <v>0.18804560637064358</v>
      </c>
      <c r="W4" s="18">
        <v>0.18829854046959865</v>
      </c>
      <c r="X4" s="18">
        <v>0.18849532521993681</v>
      </c>
    </row>
    <row r="5" spans="1:24" ht="16.8">
      <c r="A5" s="143" t="s">
        <v>5969</v>
      </c>
      <c r="B5" s="18">
        <v>0.41936268675432448</v>
      </c>
      <c r="C5" s="18">
        <v>0.40152901685989079</v>
      </c>
      <c r="D5" s="18">
        <v>0.3835311483094867</v>
      </c>
      <c r="E5" s="18">
        <v>0.36538516293222306</v>
      </c>
      <c r="F5" s="144">
        <v>0.34710731195169053</v>
      </c>
      <c r="J5" s="101" t="s">
        <v>5969</v>
      </c>
      <c r="K5" s="18">
        <v>0.31779188436130512</v>
      </c>
      <c r="L5" s="18">
        <v>0.30604060754964096</v>
      </c>
      <c r="M5" s="18">
        <v>0.29416150223436399</v>
      </c>
      <c r="N5" s="18">
        <v>0.28216515011154314</v>
      </c>
      <c r="O5" s="18">
        <v>0.27006226860034666</v>
      </c>
      <c r="S5" s="101" t="s">
        <v>5969</v>
      </c>
      <c r="T5" s="18">
        <v>0.17165777234707683</v>
      </c>
      <c r="U5" s="18">
        <v>0.16584989785051563</v>
      </c>
      <c r="V5" s="18">
        <v>0.15997086806191357</v>
      </c>
      <c r="W5" s="18">
        <v>0.15402590093538157</v>
      </c>
      <c r="X5" s="18">
        <v>0.14802029189144147</v>
      </c>
    </row>
    <row r="6" spans="1:24" ht="16.8">
      <c r="A6" s="143" t="s">
        <v>5970</v>
      </c>
      <c r="B6" s="18">
        <v>1.1740965163199846</v>
      </c>
      <c r="C6" s="18">
        <v>1.0638664724796743E-2</v>
      </c>
      <c r="D6" s="18">
        <v>1.0564414504568853E-2</v>
      </c>
      <c r="E6" s="18">
        <v>1.0480672257694446E-2</v>
      </c>
      <c r="F6" s="144">
        <v>1.0387492561580808E-2</v>
      </c>
      <c r="J6" s="101" t="s">
        <v>5970</v>
      </c>
      <c r="K6" s="18">
        <v>-0.11887379803094442</v>
      </c>
      <c r="L6" s="18">
        <v>5.9479501810867641E-3</v>
      </c>
      <c r="M6" s="18">
        <v>6.2577697125190956E-3</v>
      </c>
      <c r="N6" s="18">
        <v>6.5620911104405377E-3</v>
      </c>
      <c r="O6" s="18">
        <v>6.8606235762064816E-3</v>
      </c>
      <c r="S6" s="101" t="s">
        <v>5970</v>
      </c>
      <c r="T6" s="18">
        <v>-1.4562098837080419</v>
      </c>
      <c r="U6" s="18">
        <v>8.2553576429461595E-4</v>
      </c>
      <c r="V6" s="18">
        <v>1.5284037913139981E-3</v>
      </c>
      <c r="W6" s="18">
        <v>2.2301385356703896E-3</v>
      </c>
      <c r="X6" s="18">
        <v>2.9300993288538524E-3</v>
      </c>
    </row>
    <row r="7" spans="1:24" ht="16.8">
      <c r="A7" s="143" t="s">
        <v>5971</v>
      </c>
      <c r="B7" s="18">
        <v>-3.5377206850037788</v>
      </c>
      <c r="C7" s="18">
        <v>-3.4356419139371668</v>
      </c>
      <c r="D7" s="18">
        <v>-3.3322804477532157</v>
      </c>
      <c r="E7" s="18">
        <v>-3.2277285400290632</v>
      </c>
      <c r="F7" s="144">
        <v>-3.1220797237824063</v>
      </c>
      <c r="J7" s="101" t="s">
        <v>5971</v>
      </c>
      <c r="K7" s="18">
        <v>-4.1632411023301881</v>
      </c>
      <c r="L7" s="18">
        <v>-4.0631692890566296</v>
      </c>
      <c r="M7" s="18">
        <v>-3.9615685611249387</v>
      </c>
      <c r="N7" s="18">
        <v>-3.8585292858099782</v>
      </c>
      <c r="O7" s="18">
        <v>-3.7541433851812229</v>
      </c>
      <c r="S7" s="101" t="s">
        <v>5971</v>
      </c>
      <c r="T7" s="18">
        <v>-4.7891265497660855</v>
      </c>
      <c r="U7" s="18">
        <v>-4.6914287344808541</v>
      </c>
      <c r="V7" s="18">
        <v>-4.5919574180646956</v>
      </c>
      <c r="W7" s="18">
        <v>-4.4908007008342121</v>
      </c>
      <c r="X7" s="18">
        <v>-4.3880485102572973</v>
      </c>
    </row>
    <row r="8" spans="1:24" ht="16.8">
      <c r="A8" s="143" t="s">
        <v>5972</v>
      </c>
      <c r="B8" s="18">
        <v>6.6761871175705662E-3</v>
      </c>
      <c r="C8" s="18">
        <v>6.4835498132007835E-3</v>
      </c>
      <c r="D8" s="18">
        <v>6.288491878888549E-3</v>
      </c>
      <c r="E8" s="18">
        <v>6.0911874103859237E-3</v>
      </c>
      <c r="F8" s="144">
        <v>5.891812917933093E-3</v>
      </c>
      <c r="J8" s="101" t="s">
        <v>5972</v>
      </c>
      <c r="K8" s="18">
        <v>1.5713267999102873E-2</v>
      </c>
      <c r="L8" s="18">
        <v>1.5335568225663499E-2</v>
      </c>
      <c r="M8" s="18">
        <v>1.4952097889054591E-2</v>
      </c>
      <c r="N8" s="18">
        <v>1.4563198061333561E-2</v>
      </c>
      <c r="O8" s="18">
        <v>1.4169215682799371E-2</v>
      </c>
      <c r="S8" s="101" t="s">
        <v>5972</v>
      </c>
      <c r="T8" s="18">
        <v>2.7113309237353795E-2</v>
      </c>
      <c r="U8" s="18">
        <v>2.6560199802863754E-2</v>
      </c>
      <c r="V8" s="18">
        <v>2.5997049814194172E-2</v>
      </c>
      <c r="W8" s="18">
        <v>2.5424358045203516E-2</v>
      </c>
      <c r="X8" s="18">
        <v>2.4842633614041119E-2</v>
      </c>
    </row>
    <row r="9" spans="1:24" ht="16.8">
      <c r="A9" s="143" t="s">
        <v>5973</v>
      </c>
      <c r="B9" s="18">
        <v>1.2390000000000003</v>
      </c>
      <c r="C9" s="18">
        <v>1.2390000000000003</v>
      </c>
      <c r="D9" s="18">
        <v>1.2390000000000003</v>
      </c>
      <c r="E9" s="18">
        <v>1.2390000000000003</v>
      </c>
      <c r="F9" s="144">
        <v>1.2390000000000003</v>
      </c>
      <c r="J9" s="101" t="s">
        <v>5973</v>
      </c>
      <c r="K9" s="18">
        <v>0.63900000000000001</v>
      </c>
      <c r="L9" s="18">
        <v>0.63900000000000001</v>
      </c>
      <c r="M9" s="18">
        <v>0.63900000000000001</v>
      </c>
      <c r="N9" s="18">
        <v>0.63900000000000001</v>
      </c>
      <c r="O9" s="18">
        <v>0.63900000000000001</v>
      </c>
      <c r="S9" s="101" t="s">
        <v>5973</v>
      </c>
      <c r="T9" s="18">
        <v>3.9000000000000035E-2</v>
      </c>
      <c r="U9" s="18">
        <v>3.9000000000000035E-2</v>
      </c>
      <c r="V9" s="18">
        <v>3.9000000000000035E-2</v>
      </c>
      <c r="W9" s="18">
        <v>3.9000000000000035E-2</v>
      </c>
      <c r="X9" s="18">
        <v>3.9000000000000035E-2</v>
      </c>
    </row>
    <row r="10" spans="1:24" ht="16.8">
      <c r="A10" s="143" t="s">
        <v>5974</v>
      </c>
      <c r="B10" s="18">
        <v>-2.1638394926535609</v>
      </c>
      <c r="C10" s="18">
        <v>-2.1881585635121907</v>
      </c>
      <c r="D10" s="18">
        <v>-2.2117952669672674</v>
      </c>
      <c r="E10" s="18">
        <v>-2.234702691154296</v>
      </c>
      <c r="F10" s="144">
        <v>-2.2568344787485919</v>
      </c>
      <c r="J10" s="101" t="s">
        <v>5974</v>
      </c>
      <c r="K10" s="18">
        <v>-1.7634879175436384</v>
      </c>
      <c r="L10" s="18">
        <v>-1.7963261872641172</v>
      </c>
      <c r="M10" s="18">
        <v>-1.8286519219394004</v>
      </c>
      <c r="N10" s="18">
        <v>-1.8604271291645114</v>
      </c>
      <c r="O10" s="18">
        <v>-1.8916142084345151</v>
      </c>
      <c r="S10" s="101" t="s">
        <v>5974</v>
      </c>
      <c r="T10" s="18">
        <v>-1.3625582649509127</v>
      </c>
      <c r="U10" s="18">
        <v>-1.3947627842964934</v>
      </c>
      <c r="V10" s="18">
        <v>-1.4265990939512829</v>
      </c>
      <c r="W10" s="18">
        <v>-1.4580383321835773</v>
      </c>
      <c r="X10" s="18">
        <v>-1.4890519001150828</v>
      </c>
    </row>
    <row r="11" spans="1:24" ht="16.8">
      <c r="A11" s="143" t="s">
        <v>5975</v>
      </c>
      <c r="B11" s="18">
        <v>8.7119999999999906E-4</v>
      </c>
      <c r="C11" s="18">
        <v>9.0282455999999775E-4</v>
      </c>
      <c r="D11" s="18">
        <v>9.3559709152800027E-4</v>
      </c>
      <c r="E11" s="18">
        <v>9.6955926595046482E-4</v>
      </c>
      <c r="F11" s="144">
        <v>1.0047542673044668E-3</v>
      </c>
      <c r="J11" s="101" t="s">
        <v>5975</v>
      </c>
      <c r="K11" s="18">
        <v>7.9199999999999757E-4</v>
      </c>
      <c r="L11" s="18">
        <v>8.1813599999999709E-4</v>
      </c>
      <c r="M11" s="18">
        <v>8.4513448799999544E-4</v>
      </c>
      <c r="N11" s="18">
        <v>8.7302392610399612E-4</v>
      </c>
      <c r="O11" s="18">
        <v>9.0183371566542742E-4</v>
      </c>
      <c r="S11" s="101" t="s">
        <v>5975</v>
      </c>
      <c r="T11" s="18">
        <v>7.5240000000000029E-4</v>
      </c>
      <c r="U11" s="18">
        <v>7.7598773999999759E-4</v>
      </c>
      <c r="V11" s="18">
        <v>8.0031495564899732E-4</v>
      </c>
      <c r="W11" s="18">
        <v>8.2540482950859556E-4</v>
      </c>
      <c r="X11" s="18">
        <v>8.5128127091368966E-4</v>
      </c>
    </row>
    <row r="12" spans="1:24" ht="16.8">
      <c r="A12" s="143" t="s">
        <v>5976</v>
      </c>
      <c r="B12" s="18">
        <v>-0.12838975947553286</v>
      </c>
      <c r="C12" s="18">
        <v>-0.12856429225445787</v>
      </c>
      <c r="D12" s="18">
        <v>-0.12870049300521266</v>
      </c>
      <c r="E12" s="18">
        <v>-0.1287982278988653</v>
      </c>
      <c r="F12" s="144">
        <v>-0.12885739754382852</v>
      </c>
      <c r="J12" s="101" t="s">
        <v>5976</v>
      </c>
      <c r="K12" s="18">
        <v>-0.14269699355285312</v>
      </c>
      <c r="L12" s="18">
        <v>-0.14293276222185836</v>
      </c>
      <c r="M12" s="18">
        <v>-0.1431260406069513</v>
      </c>
      <c r="N12" s="18">
        <v>-0.14327664253725539</v>
      </c>
      <c r="O12" s="18">
        <v>-0.1433844199431058</v>
      </c>
      <c r="S12" s="101" t="s">
        <v>5976</v>
      </c>
      <c r="T12" s="18">
        <v>-0.15701256867951449</v>
      </c>
      <c r="U12" s="18">
        <v>-0.15731796877847487</v>
      </c>
      <c r="V12" s="18">
        <v>-0.15757676751071475</v>
      </c>
      <c r="W12" s="18">
        <v>-0.15778871895417479</v>
      </c>
      <c r="X12" s="18">
        <v>-0.15795361887102036</v>
      </c>
    </row>
    <row r="13" spans="1:24" ht="16.8">
      <c r="A13" s="143" t="s">
        <v>5977</v>
      </c>
      <c r="B13" s="18">
        <v>3.4618124294466459</v>
      </c>
      <c r="C13" s="18">
        <v>2.296421282533176</v>
      </c>
      <c r="D13" s="18">
        <v>2.2940367591868429</v>
      </c>
      <c r="E13" s="18">
        <v>2.2912496299705576</v>
      </c>
      <c r="F13" s="144">
        <v>2.2880441351279464</v>
      </c>
      <c r="J13" s="101" t="s">
        <v>5977</v>
      </c>
      <c r="K13" s="18">
        <v>1.5767083382266358</v>
      </c>
      <c r="L13" s="18">
        <v>1.7247264031198246</v>
      </c>
      <c r="M13" s="18">
        <v>1.7478990588534098</v>
      </c>
      <c r="N13" s="18">
        <v>1.7707020662146586</v>
      </c>
      <c r="O13" s="18">
        <v>1.7931047100330817</v>
      </c>
      <c r="S13" s="101" t="s">
        <v>5977</v>
      </c>
      <c r="T13" s="18">
        <v>-0.46074316984707986</v>
      </c>
      <c r="U13" s="18">
        <v>1.0461901827588258</v>
      </c>
      <c r="V13" s="18">
        <v>1.0965529401340706</v>
      </c>
      <c r="W13" s="18">
        <v>1.1466315494212092</v>
      </c>
      <c r="X13" s="18">
        <v>1.1963805051978411</v>
      </c>
    </row>
    <row r="14" spans="1:24" ht="16.8">
      <c r="A14" s="143" t="s">
        <v>5978</v>
      </c>
      <c r="B14" s="18">
        <v>4.7619999999999996</v>
      </c>
      <c r="C14" s="18">
        <v>8.2238124294466459</v>
      </c>
      <c r="D14" s="18">
        <v>10.520233711979822</v>
      </c>
      <c r="E14" s="18">
        <v>12.814270471166665</v>
      </c>
      <c r="F14" s="144">
        <v>15.105520101137223</v>
      </c>
      <c r="J14" s="101" t="s">
        <v>5978</v>
      </c>
      <c r="K14" s="18">
        <v>4.7619999999999996</v>
      </c>
      <c r="L14" s="18">
        <v>6.3387083382266356</v>
      </c>
      <c r="M14" s="18">
        <v>8.0634347413464607</v>
      </c>
      <c r="N14" s="18">
        <v>9.8113338001998702</v>
      </c>
      <c r="O14" s="18">
        <v>11.582035866414529</v>
      </c>
      <c r="S14" s="101" t="s">
        <v>5978</v>
      </c>
      <c r="T14" s="18">
        <v>4.7619999999999996</v>
      </c>
      <c r="U14" s="18">
        <v>4.3012568301529193</v>
      </c>
      <c r="V14" s="18">
        <v>5.3474470129117453</v>
      </c>
      <c r="W14" s="18">
        <v>6.4439999530458163</v>
      </c>
      <c r="X14" s="18">
        <v>7.5906315024670254</v>
      </c>
    </row>
    <row r="15" spans="1:24" ht="16.8">
      <c r="A15" s="148" t="s">
        <v>5979</v>
      </c>
      <c r="B15" s="149">
        <v>8.2238124294466459</v>
      </c>
      <c r="C15" s="149">
        <v>10.520233711979822</v>
      </c>
      <c r="D15" s="149">
        <v>12.814270471166665</v>
      </c>
      <c r="E15" s="149">
        <v>15.105520101137223</v>
      </c>
      <c r="F15" s="150">
        <v>17.393564236265171</v>
      </c>
      <c r="J15" s="101" t="s">
        <v>5979</v>
      </c>
      <c r="K15" s="18">
        <v>6.3387083382266356</v>
      </c>
      <c r="L15" s="18">
        <v>8.0634347413464607</v>
      </c>
      <c r="M15" s="18">
        <v>9.8113338001998702</v>
      </c>
      <c r="N15" s="18">
        <v>11.582035866414529</v>
      </c>
      <c r="O15" s="18">
        <v>13.37514057644761</v>
      </c>
      <c r="S15" s="101" t="s">
        <v>5979</v>
      </c>
      <c r="T15" s="18">
        <v>4.3012568301529193</v>
      </c>
      <c r="U15" s="18">
        <v>5.3474470129117453</v>
      </c>
      <c r="V15" s="18">
        <v>6.4439999530458163</v>
      </c>
      <c r="W15" s="18">
        <v>7.5906315024670254</v>
      </c>
      <c r="X15" s="18">
        <v>8.7870120076648668</v>
      </c>
    </row>
    <row r="16" spans="1:24" ht="16.8">
      <c r="A16" s="143" t="s">
        <v>6064</v>
      </c>
      <c r="B16" s="99">
        <v>106.74283540450695</v>
      </c>
      <c r="C16" s="99">
        <v>106.88794139870453</v>
      </c>
      <c r="D16" s="99">
        <v>107.00117826727704</v>
      </c>
      <c r="E16" s="99">
        <v>107.08243474527853</v>
      </c>
      <c r="F16" s="151">
        <v>107.13162819886122</v>
      </c>
      <c r="J16" s="101" t="s">
        <v>6064</v>
      </c>
      <c r="K16" s="99">
        <v>106.77404165236112</v>
      </c>
      <c r="L16" s="99">
        <v>106.95045723798707</v>
      </c>
      <c r="M16" s="99">
        <v>107.09507916607815</v>
      </c>
      <c r="N16" s="99">
        <v>107.20776813295018</v>
      </c>
      <c r="O16" s="99">
        <v>107.28841334442194</v>
      </c>
      <c r="S16" s="101" t="s">
        <v>6064</v>
      </c>
      <c r="T16" s="99">
        <v>106.80524790021529</v>
      </c>
      <c r="U16" s="99">
        <v>107.01299135382882</v>
      </c>
      <c r="V16" s="99">
        <v>107.18903498514831</v>
      </c>
      <c r="W16" s="99">
        <v>107.33321150968987</v>
      </c>
      <c r="X16" s="99">
        <v>107.44538199798603</v>
      </c>
    </row>
    <row r="17" spans="1:24" ht="16.8">
      <c r="A17" s="143" t="s">
        <v>109</v>
      </c>
      <c r="B17" s="18">
        <v>8.1590655999988577</v>
      </c>
      <c r="C17" s="18">
        <v>8.1701570172459697</v>
      </c>
      <c r="D17" s="18">
        <v>8.1788124650380425</v>
      </c>
      <c r="E17" s="18">
        <v>8.1850234386544614</v>
      </c>
      <c r="F17" s="144">
        <v>8.1887836218400629</v>
      </c>
      <c r="J17" s="101" t="s">
        <v>109</v>
      </c>
      <c r="K17" s="18">
        <v>8.4138669085489184</v>
      </c>
      <c r="L17" s="18">
        <v>8.4277685763614301</v>
      </c>
      <c r="M17" s="18">
        <v>8.4391648823941061</v>
      </c>
      <c r="N17" s="18">
        <v>8.4480448494221427</v>
      </c>
      <c r="O17" s="18">
        <v>8.4543997467889049</v>
      </c>
      <c r="S17" s="101" t="s">
        <v>109</v>
      </c>
      <c r="T17" s="18">
        <v>8.6688157615088883</v>
      </c>
      <c r="U17" s="18">
        <v>8.6856771963207606</v>
      </c>
      <c r="V17" s="18">
        <v>8.6999657246084467</v>
      </c>
      <c r="W17" s="18">
        <v>8.7116677687772217</v>
      </c>
      <c r="X17" s="18">
        <v>8.7207720526587273</v>
      </c>
    </row>
    <row r="18" spans="1:24" ht="16.8">
      <c r="A18" s="143" t="s">
        <v>110</v>
      </c>
      <c r="B18" s="18">
        <v>5.7234308718915745</v>
      </c>
      <c r="C18" s="18">
        <v>5.8380992336223763</v>
      </c>
      <c r="D18" s="18">
        <v>5.9512852823902929</v>
      </c>
      <c r="E18" s="18">
        <v>6.0628871111222562</v>
      </c>
      <c r="F18" s="144">
        <v>6.1728040173771062</v>
      </c>
      <c r="J18" s="101" t="s">
        <v>110</v>
      </c>
      <c r="K18" s="18">
        <v>5.6452910159785219</v>
      </c>
      <c r="L18" s="18">
        <v>5.7615688088235597</v>
      </c>
      <c r="M18" s="18">
        <v>5.8764548709501625</v>
      </c>
      <c r="N18" s="18">
        <v>5.9898460382965402</v>
      </c>
      <c r="O18" s="18">
        <v>6.101640210960964</v>
      </c>
      <c r="S18" s="101" t="s">
        <v>110</v>
      </c>
      <c r="T18" s="18">
        <v>5.6778799089612271</v>
      </c>
      <c r="U18" s="18">
        <v>5.7959367619668027</v>
      </c>
      <c r="V18" s="18">
        <v>5.9126605061640412</v>
      </c>
      <c r="W18" s="18">
        <v>6.0279466472125671</v>
      </c>
      <c r="X18" s="18">
        <v>6.1416916424367933</v>
      </c>
    </row>
    <row r="19" spans="1:24" ht="16.8">
      <c r="A19" s="143" t="s">
        <v>2772</v>
      </c>
      <c r="B19" s="18">
        <v>3.7040163444714338</v>
      </c>
      <c r="C19" s="18">
        <v>3.7456452343445266</v>
      </c>
      <c r="D19" s="18">
        <v>3.7861060616028652</v>
      </c>
      <c r="E19" s="18">
        <v>3.8253185234728733</v>
      </c>
      <c r="F19" s="144">
        <v>3.8632032664309159</v>
      </c>
      <c r="J19" s="101" t="s">
        <v>2772</v>
      </c>
      <c r="K19" s="18">
        <v>3.7733783467051527</v>
      </c>
      <c r="L19" s="18">
        <v>3.8436431977845489</v>
      </c>
      <c r="M19" s="18">
        <v>3.9128113650578191</v>
      </c>
      <c r="N19" s="18">
        <v>3.9808015552442719</v>
      </c>
      <c r="O19" s="18">
        <v>4.0475333136213445</v>
      </c>
      <c r="S19" s="101" t="s">
        <v>2772</v>
      </c>
      <c r="T19" s="18">
        <v>3.887332448338281</v>
      </c>
      <c r="U19" s="18">
        <v>3.9792108481509478</v>
      </c>
      <c r="V19" s="18">
        <v>4.0700387582226449</v>
      </c>
      <c r="W19" s="18">
        <v>4.1597338370131567</v>
      </c>
      <c r="X19" s="18">
        <v>4.248214492894121</v>
      </c>
    </row>
    <row r="20" spans="1:24" ht="16.8">
      <c r="A20" s="143" t="s">
        <v>2768</v>
      </c>
      <c r="B20" s="18">
        <v>8.2027183788956215</v>
      </c>
      <c r="C20" s="18">
        <v>8.4830179034585047</v>
      </c>
      <c r="D20" s="18">
        <v>8.769106686145836</v>
      </c>
      <c r="E20" s="18">
        <v>9.0608515874786253</v>
      </c>
      <c r="F20" s="144">
        <v>9.358102733066092</v>
      </c>
      <c r="J20" s="101" t="s">
        <v>2768</v>
      </c>
      <c r="K20" s="18">
        <v>8.3563237946408133</v>
      </c>
      <c r="L20" s="18">
        <v>8.7049605665654273</v>
      </c>
      <c r="M20" s="18">
        <v>9.062572401479386</v>
      </c>
      <c r="N20" s="18">
        <v>9.4291369123756645</v>
      </c>
      <c r="O20" s="18">
        <v>9.8046180726517829</v>
      </c>
      <c r="S20" s="101" t="s">
        <v>2768</v>
      </c>
      <c r="T20" s="18">
        <v>8.6086805114819178</v>
      </c>
      <c r="U20" s="18">
        <v>9.0119898587800744</v>
      </c>
      <c r="V20" s="18">
        <v>9.4267311868419004</v>
      </c>
      <c r="W20" s="18">
        <v>9.8529653698932016</v>
      </c>
      <c r="X20" s="18">
        <v>10.290741883051879</v>
      </c>
    </row>
    <row r="21" spans="1:24" ht="16.8">
      <c r="A21" s="143" t="s">
        <v>6065</v>
      </c>
      <c r="B21" s="18">
        <v>2.2338810538340819</v>
      </c>
      <c r="C21" s="18">
        <v>3.4861994010560613</v>
      </c>
      <c r="D21" s="18">
        <v>3.5742951229135151</v>
      </c>
      <c r="E21" s="18">
        <v>3.6614821588097861</v>
      </c>
      <c r="F21" s="144">
        <v>3.7476819538121298</v>
      </c>
      <c r="J21" s="101" t="s">
        <v>6065</v>
      </c>
      <c r="K21" s="18">
        <v>3.1726979088622285</v>
      </c>
      <c r="L21" s="18">
        <v>3.1371987496531197</v>
      </c>
      <c r="M21" s="18">
        <v>3.2255301189152141</v>
      </c>
      <c r="N21" s="18">
        <v>3.3131061123828571</v>
      </c>
      <c r="O21" s="18">
        <v>3.3998480133077509</v>
      </c>
      <c r="S21" s="101" t="s">
        <v>6065</v>
      </c>
      <c r="T21" s="18">
        <v>4.1321885547510657</v>
      </c>
      <c r="U21" s="18">
        <v>2.7646843325386503</v>
      </c>
      <c r="V21" s="18">
        <v>2.8529958754456604</v>
      </c>
      <c r="W21" s="18">
        <v>2.9407122401982755</v>
      </c>
      <c r="X21" s="18">
        <v>3.0277548148759763</v>
      </c>
    </row>
    <row r="22" spans="1:24" ht="16.8">
      <c r="A22" s="143" t="s">
        <v>6066</v>
      </c>
      <c r="B22" s="18">
        <v>7.6436657964721461E-2</v>
      </c>
      <c r="C22" s="18">
        <v>7.6436657964721461E-2</v>
      </c>
      <c r="D22" s="18">
        <v>7.6436657964721461E-2</v>
      </c>
      <c r="E22" s="18">
        <v>7.6436657964721474E-2</v>
      </c>
      <c r="F22" s="144">
        <v>7.6436657964721447E-2</v>
      </c>
      <c r="J22" s="101" t="s">
        <v>6066</v>
      </c>
      <c r="K22" s="100">
        <v>7.8800678314145847E-2</v>
      </c>
      <c r="L22" s="100">
        <v>7.8800678314145847E-2</v>
      </c>
      <c r="M22" s="100">
        <v>7.8800678314145833E-2</v>
      </c>
      <c r="N22" s="100">
        <v>7.8800678314145847E-2</v>
      </c>
      <c r="O22" s="100">
        <v>7.8800678314145833E-2</v>
      </c>
      <c r="S22" s="101" t="s">
        <v>6066</v>
      </c>
      <c r="T22" s="100">
        <v>8.1164698663570206E-2</v>
      </c>
      <c r="U22" s="100">
        <v>8.1164698663570206E-2</v>
      </c>
      <c r="V22" s="100">
        <v>8.1164698663570206E-2</v>
      </c>
      <c r="W22" s="100">
        <v>8.1164698663570178E-2</v>
      </c>
      <c r="X22" s="100">
        <v>8.1164698663570206E-2</v>
      </c>
    </row>
    <row r="23" spans="1:24" ht="16.8">
      <c r="A23" s="143" t="s">
        <v>6070</v>
      </c>
      <c r="B23" s="18">
        <v>2.0927690794128574E-2</v>
      </c>
      <c r="C23" s="18">
        <v>3.2615460223451492E-2</v>
      </c>
      <c r="D23" s="18">
        <v>3.3404259474464133E-2</v>
      </c>
      <c r="E23" s="18">
        <v>3.4193116429594703E-2</v>
      </c>
      <c r="F23" s="144">
        <v>3.4982031140752948E-2</v>
      </c>
      <c r="J23" s="101" t="s">
        <v>6070</v>
      </c>
      <c r="K23" s="100">
        <v>2.9714131447716625E-2</v>
      </c>
      <c r="L23" s="100">
        <v>2.9333196235638324E-2</v>
      </c>
      <c r="M23" s="100">
        <v>3.0118378398256838E-2</v>
      </c>
      <c r="N23" s="100">
        <v>3.0903601204291632E-2</v>
      </c>
      <c r="O23" s="100">
        <v>3.1688864690294291E-2</v>
      </c>
      <c r="S23" s="101" t="s">
        <v>6070</v>
      </c>
      <c r="T23" s="100">
        <v>3.8689002984306879E-2</v>
      </c>
      <c r="U23" s="100">
        <v>2.5835034583768155E-2</v>
      </c>
      <c r="V23" s="100">
        <v>2.6616489978111661E-2</v>
      </c>
      <c r="W23" s="100">
        <v>2.739797122284739E-2</v>
      </c>
      <c r="X23" s="100">
        <v>2.8179478341216459E-2</v>
      </c>
    </row>
    <row r="24" spans="1:24" ht="16.8">
      <c r="A24" s="143" t="s">
        <v>6067</v>
      </c>
      <c r="B24" s="18">
        <v>0.11874480865630006</v>
      </c>
      <c r="C24" s="18">
        <v>0.1123565395302257</v>
      </c>
      <c r="D24" s="18">
        <v>0.10674557968801389</v>
      </c>
      <c r="E24" s="18">
        <v>0.10177099800142629</v>
      </c>
      <c r="F24" s="144">
        <v>9.7323841906950134E-2</v>
      </c>
      <c r="J24" s="101" t="s">
        <v>6067</v>
      </c>
      <c r="K24" s="100">
        <v>0.11752678151985342</v>
      </c>
      <c r="L24" s="100">
        <v>0.11161723627416413</v>
      </c>
      <c r="M24" s="100">
        <v>0.10634244564100692</v>
      </c>
      <c r="N24" s="100">
        <v>0.1015988620214206</v>
      </c>
      <c r="O24" s="100">
        <v>9.7304295584405009E-2</v>
      </c>
      <c r="S24" s="101" t="s">
        <v>6067</v>
      </c>
      <c r="T24" s="100">
        <v>0.1184716454633349</v>
      </c>
      <c r="U24" s="100">
        <v>0.11275316437226009</v>
      </c>
      <c r="V24" s="100">
        <v>0.10757070408602974</v>
      </c>
      <c r="W24" s="100">
        <v>0.10284808056896114</v>
      </c>
      <c r="X24" s="100">
        <v>9.8522956887223581E-2</v>
      </c>
    </row>
    <row r="25" spans="1:24" ht="16.8">
      <c r="A25" s="143" t="s">
        <v>6030</v>
      </c>
      <c r="B25" s="18">
        <v>0.10311056880262041</v>
      </c>
      <c r="C25" s="18">
        <v>0.10311056880262041</v>
      </c>
      <c r="D25" s="18">
        <v>0.10311056880262041</v>
      </c>
      <c r="E25" s="18">
        <v>0.10311056880262041</v>
      </c>
      <c r="F25" s="144">
        <v>0.10311056880262041</v>
      </c>
      <c r="J25" s="101" t="s">
        <v>6030</v>
      </c>
      <c r="K25" s="100">
        <v>8.7478284348801463E-2</v>
      </c>
      <c r="L25" s="100">
        <v>8.7478284348801463E-2</v>
      </c>
      <c r="M25" s="100">
        <v>8.7478284348801463E-2</v>
      </c>
      <c r="N25" s="100">
        <v>8.7478284348801463E-2</v>
      </c>
      <c r="O25" s="100">
        <v>8.7478284348801463E-2</v>
      </c>
      <c r="S25" s="101" t="s">
        <v>6030</v>
      </c>
      <c r="T25" s="100">
        <v>7.4092483707799001E-2</v>
      </c>
      <c r="U25" s="100">
        <v>7.4092483707799001E-2</v>
      </c>
      <c r="V25" s="100">
        <v>7.4092483707799001E-2</v>
      </c>
      <c r="W25" s="100">
        <v>7.4092483707799001E-2</v>
      </c>
      <c r="X25" s="100">
        <v>7.4092483707799001E-2</v>
      </c>
    </row>
    <row r="26" spans="1:24" ht="16.8">
      <c r="A26" s="143" t="s">
        <v>6075</v>
      </c>
      <c r="B26" s="18">
        <v>1.5634239853679649E-2</v>
      </c>
      <c r="C26" s="18">
        <v>9.2459707276052877E-3</v>
      </c>
      <c r="D26" s="18">
        <v>3.6350108853934748E-3</v>
      </c>
      <c r="E26" s="18">
        <v>-1.3395708011941232E-3</v>
      </c>
      <c r="F26" s="144">
        <v>-5.78672689567028E-3</v>
      </c>
      <c r="J26" s="101" t="s">
        <v>6075</v>
      </c>
      <c r="K26" s="100">
        <v>3.0048497171051958E-2</v>
      </c>
      <c r="L26" s="100">
        <v>2.4138951925362667E-2</v>
      </c>
      <c r="M26" s="100">
        <v>1.8864161292205459E-2</v>
      </c>
      <c r="N26" s="100">
        <v>1.4120577672619136E-2</v>
      </c>
      <c r="O26" s="100">
        <v>9.8260112356035462E-3</v>
      </c>
      <c r="S26" s="101" t="s">
        <v>6075</v>
      </c>
      <c r="T26" s="100">
        <v>4.4379161755535898E-2</v>
      </c>
      <c r="U26" s="100">
        <v>3.8660680664461086E-2</v>
      </c>
      <c r="V26" s="100">
        <v>3.3478220378230741E-2</v>
      </c>
      <c r="W26" s="100">
        <v>2.8755596861162136E-2</v>
      </c>
      <c r="X26" s="100">
        <v>2.4430473179424581E-2</v>
      </c>
    </row>
    <row r="27" spans="1:24" ht="16.8">
      <c r="A27" s="143" t="s">
        <v>6068</v>
      </c>
      <c r="B27" s="18">
        <v>0.21959951379200174</v>
      </c>
      <c r="C27" s="18">
        <v>0.20146700133334822</v>
      </c>
      <c r="D27" s="18">
        <v>0.18613524990705813</v>
      </c>
      <c r="E27" s="18">
        <v>0.17298824648563998</v>
      </c>
      <c r="F27" s="144">
        <v>0.16157798118151548</v>
      </c>
      <c r="J27" s="101" t="s">
        <v>6068</v>
      </c>
      <c r="K27" s="100">
        <v>0.21765066733699334</v>
      </c>
      <c r="L27" s="100">
        <v>0.19688008542957994</v>
      </c>
      <c r="M27" s="100">
        <v>0.17987731215605332</v>
      </c>
      <c r="N27" s="100">
        <v>0.16568585601127883</v>
      </c>
      <c r="O27" s="100">
        <v>0.15364767452763756</v>
      </c>
      <c r="S27" s="101" t="s">
        <v>6068</v>
      </c>
      <c r="T27" s="100">
        <v>0.21775650065730054</v>
      </c>
      <c r="U27" s="100">
        <v>0.19360575562451923</v>
      </c>
      <c r="V27" s="100">
        <v>0.17452480559139838</v>
      </c>
      <c r="W27" s="100">
        <v>0.15904869521214896</v>
      </c>
      <c r="X27" s="100">
        <v>0.14622752772363454</v>
      </c>
    </row>
    <row r="28" spans="1:24" ht="16.8">
      <c r="A28" s="143" t="s">
        <v>6069</v>
      </c>
      <c r="B28" s="18">
        <v>5.9978080710577704E-2</v>
      </c>
      <c r="C28" s="18">
        <v>5.7303917816909439E-2</v>
      </c>
      <c r="D28" s="18">
        <v>5.4902271048472159E-2</v>
      </c>
      <c r="E28" s="18">
        <v>5.2730635916125326E-2</v>
      </c>
      <c r="F28" s="144">
        <v>5.0754716254355875E-2</v>
      </c>
      <c r="J28" s="101" t="s">
        <v>6069</v>
      </c>
      <c r="K28" s="100">
        <v>6.3635834954051285E-2</v>
      </c>
      <c r="L28" s="100">
        <v>6.2252147542543483E-2</v>
      </c>
      <c r="M28" s="100">
        <v>6.0943991178236435E-2</v>
      </c>
      <c r="N28" s="100">
        <v>5.9702974437509243E-2</v>
      </c>
      <c r="O28" s="100">
        <v>5.8521825202388501E-2</v>
      </c>
      <c r="S28" s="101" t="s">
        <v>6069</v>
      </c>
      <c r="T28" s="100">
        <v>6.8056225038221563E-2</v>
      </c>
      <c r="U28" s="100">
        <v>6.6425100975660734E-2</v>
      </c>
      <c r="V28" s="100">
        <v>6.4858930620096303E-2</v>
      </c>
      <c r="W28" s="100">
        <v>6.335288180244357E-2</v>
      </c>
      <c r="X28" s="100">
        <v>6.1902618758167709E-2</v>
      </c>
    </row>
    <row r="29" spans="1:24" ht="16.8">
      <c r="A29" s="143" t="s">
        <v>6044</v>
      </c>
      <c r="B29" s="18">
        <v>56.6467725214655</v>
      </c>
      <c r="C29" s="18">
        <v>52.396649715812458</v>
      </c>
      <c r="D29" s="18">
        <v>48.381867068118623</v>
      </c>
      <c r="E29" s="18">
        <v>44.585829564117866</v>
      </c>
      <c r="F29" s="144">
        <v>40.993198181547946</v>
      </c>
      <c r="J29" s="101" t="s">
        <v>6044</v>
      </c>
      <c r="K29" s="102">
        <v>59.591291527546545</v>
      </c>
      <c r="L29" s="102">
        <v>56.788459418029881</v>
      </c>
      <c r="M29" s="102">
        <v>54.027375650129805</v>
      </c>
      <c r="N29" s="102">
        <v>51.305955314015691</v>
      </c>
      <c r="O29" s="102">
        <v>48.622237017914316</v>
      </c>
      <c r="S29" s="101" t="s">
        <v>6044</v>
      </c>
      <c r="T29" s="102">
        <v>62.710721749353354</v>
      </c>
      <c r="U29" s="102">
        <v>61.601155586381168</v>
      </c>
      <c r="V29" s="102">
        <v>60.441449198754668</v>
      </c>
      <c r="W29" s="102">
        <v>59.231886250846863</v>
      </c>
      <c r="X29" s="102">
        <v>57.972795913504513</v>
      </c>
    </row>
    <row r="30" spans="1:24" ht="16.8">
      <c r="A30" s="143" t="s">
        <v>6071</v>
      </c>
      <c r="B30" s="18">
        <v>2.5877963280504761</v>
      </c>
      <c r="C30" s="18">
        <v>2.7359327308907506</v>
      </c>
      <c r="D30" s="18">
        <v>2.8845263417945675</v>
      </c>
      <c r="E30" s="18">
        <v>3.0337115325453441</v>
      </c>
      <c r="F30" s="144">
        <v>3.183623014591503</v>
      </c>
      <c r="J30" s="101" t="s">
        <v>6071</v>
      </c>
      <c r="K30" s="102">
        <v>2.4381179572922322</v>
      </c>
      <c r="L30" s="102">
        <v>2.50991704486652</v>
      </c>
      <c r="M30" s="102">
        <v>2.5822460283318729</v>
      </c>
      <c r="N30" s="102">
        <v>2.6551705631077831</v>
      </c>
      <c r="O30" s="102">
        <v>2.7287567054967199</v>
      </c>
      <c r="S30" s="101" t="s">
        <v>6071</v>
      </c>
      <c r="T30" s="102">
        <v>2.2971995884860958</v>
      </c>
      <c r="U30" s="102">
        <v>2.2972302042783785</v>
      </c>
      <c r="V30" s="102">
        <v>2.2979400876777314</v>
      </c>
      <c r="W30" s="102">
        <v>2.2993301089593277</v>
      </c>
      <c r="X30" s="102">
        <v>2.3014017427368931</v>
      </c>
    </row>
    <row r="31" spans="1:24" ht="16.8">
      <c r="A31" s="143" t="s">
        <v>6072</v>
      </c>
      <c r="B31" s="18">
        <v>5.5952847730570952</v>
      </c>
      <c r="C31" s="18">
        <v>5.3820147265976992</v>
      </c>
      <c r="D31" s="18">
        <v>5.190456905440211</v>
      </c>
      <c r="E31" s="18">
        <v>5.0171936727499622</v>
      </c>
      <c r="F31" s="144">
        <v>4.8594738596876503</v>
      </c>
      <c r="J31" s="101" t="s">
        <v>6072</v>
      </c>
      <c r="K31" s="102">
        <v>6.5892712348988711</v>
      </c>
      <c r="L31" s="102">
        <v>6.5187251590757116</v>
      </c>
      <c r="M31" s="102">
        <v>6.4508500780514968</v>
      </c>
      <c r="N31" s="102">
        <v>6.3853044495722715</v>
      </c>
      <c r="O31" s="102">
        <v>6.3217862059307119</v>
      </c>
      <c r="S31" s="101" t="s">
        <v>6072</v>
      </c>
      <c r="T31" s="102">
        <v>7.6242124794180377</v>
      </c>
      <c r="U31" s="102">
        <v>7.7675113236515703</v>
      </c>
      <c r="V31" s="102">
        <v>7.9084674358287534</v>
      </c>
      <c r="W31" s="102">
        <v>8.046955019244221</v>
      </c>
      <c r="X31" s="102">
        <v>8.182850523881136</v>
      </c>
    </row>
    <row r="32" spans="1:24" ht="16.8">
      <c r="A32" s="143" t="s">
        <v>6073</v>
      </c>
      <c r="B32" s="18">
        <v>-0.58418735000542843</v>
      </c>
      <c r="C32" s="18">
        <v>-0.58418735000542843</v>
      </c>
      <c r="D32" s="18">
        <v>-0.58418735000542843</v>
      </c>
      <c r="E32" s="18">
        <v>-0.58418735000542843</v>
      </c>
      <c r="F32" s="144">
        <v>-0.58418735000542843</v>
      </c>
      <c r="J32" s="101" t="s">
        <v>6073</v>
      </c>
      <c r="K32" s="100">
        <v>-0.46734988000434274</v>
      </c>
      <c r="L32" s="100">
        <v>-0.46734988000434274</v>
      </c>
      <c r="M32" s="100">
        <v>-0.46734988000434274</v>
      </c>
      <c r="N32" s="100">
        <v>-0.46734988000434274</v>
      </c>
      <c r="O32" s="100">
        <v>-0.46734988000434274</v>
      </c>
      <c r="S32" s="101" t="s">
        <v>6073</v>
      </c>
      <c r="T32" s="100">
        <v>-0.35051241000325706</v>
      </c>
      <c r="U32" s="100">
        <v>-0.35051241000325706</v>
      </c>
      <c r="V32" s="100">
        <v>-0.35051241000325706</v>
      </c>
      <c r="W32" s="100">
        <v>-0.35051241000325706</v>
      </c>
      <c r="X32" s="100">
        <v>-0.35051241000325706</v>
      </c>
    </row>
    <row r="33" spans="1:24" ht="16.8">
      <c r="A33" s="143" t="s">
        <v>6074</v>
      </c>
      <c r="B33" s="18">
        <v>236.38702866278132</v>
      </c>
      <c r="C33" s="18">
        <v>242.07640174649603</v>
      </c>
      <c r="D33" s="18">
        <v>247.82843705435604</v>
      </c>
      <c r="E33" s="18">
        <v>253.64111325609818</v>
      </c>
      <c r="F33" s="144">
        <v>259.51230455750903</v>
      </c>
      <c r="J33" s="101" t="s">
        <v>6074</v>
      </c>
      <c r="K33" s="103">
        <v>236.4561363661509</v>
      </c>
      <c r="L33" s="103">
        <v>242.21798562609598</v>
      </c>
      <c r="M33" s="103">
        <v>248.04592356585735</v>
      </c>
      <c r="N33" s="103">
        <v>253.9379845408501</v>
      </c>
      <c r="O33" s="103">
        <v>259.89209598912362</v>
      </c>
      <c r="S33" s="101" t="s">
        <v>6074</v>
      </c>
      <c r="T33" s="103">
        <v>236.52524406952048</v>
      </c>
      <c r="U33" s="103">
        <v>242.35961089786451</v>
      </c>
      <c r="V33" s="103">
        <v>248.26353727973773</v>
      </c>
      <c r="W33" s="103">
        <v>254.2351163515205</v>
      </c>
      <c r="X33" s="103">
        <v>260.27233194478458</v>
      </c>
    </row>
    <row r="34" spans="1:24" ht="16.8">
      <c r="A34" s="143" t="s">
        <v>6081</v>
      </c>
      <c r="B34" s="18">
        <v>96.901015059039437</v>
      </c>
      <c r="C34" s="18">
        <v>91.867789879460531</v>
      </c>
      <c r="D34" s="18">
        <v>87.096000100665734</v>
      </c>
      <c r="E34" s="18">
        <v>82.572066264883034</v>
      </c>
      <c r="F34" s="144">
        <v>78.283114257506739</v>
      </c>
      <c r="J34" s="101" t="s">
        <v>6081</v>
      </c>
      <c r="K34" s="103">
        <v>100.57586742319295</v>
      </c>
      <c r="L34" s="103">
        <v>98.967862230070125</v>
      </c>
      <c r="M34" s="103">
        <v>97.385565795592456</v>
      </c>
      <c r="N34" s="103">
        <v>95.828567088580499</v>
      </c>
      <c r="O34" s="103">
        <v>94.29646164941407</v>
      </c>
      <c r="S34" s="101" t="s">
        <v>6081</v>
      </c>
      <c r="T34" s="103">
        <v>104.30068838102771</v>
      </c>
      <c r="U34" s="103">
        <v>106.43414239506522</v>
      </c>
      <c r="V34" s="103">
        <v>108.61123587208868</v>
      </c>
      <c r="W34" s="103">
        <v>110.83286145038191</v>
      </c>
      <c r="X34" s="103">
        <v>113.09993002700304</v>
      </c>
    </row>
    <row r="35" spans="1:24" ht="16.8">
      <c r="A35" s="143" t="s">
        <v>2768</v>
      </c>
      <c r="B35" s="18">
        <v>8.2027183788956215</v>
      </c>
      <c r="C35" s="18">
        <v>8.4830179034585047</v>
      </c>
      <c r="D35" s="18">
        <v>8.769106686145836</v>
      </c>
      <c r="E35" s="18">
        <v>9.0608515874786253</v>
      </c>
      <c r="F35" s="144">
        <v>9.358102733066092</v>
      </c>
      <c r="J35" s="101" t="s">
        <v>2768</v>
      </c>
      <c r="K35" s="103">
        <v>8.3563237946408133</v>
      </c>
      <c r="L35" s="103">
        <v>8.7049605665654273</v>
      </c>
      <c r="M35" s="103">
        <v>9.062572401479386</v>
      </c>
      <c r="N35" s="103">
        <v>9.4291369123756645</v>
      </c>
      <c r="O35" s="103">
        <v>9.8046180726517829</v>
      </c>
      <c r="S35" s="101" t="s">
        <v>2768</v>
      </c>
      <c r="T35" s="103">
        <v>8.6086805114819178</v>
      </c>
      <c r="U35" s="103">
        <v>9.0119898587800744</v>
      </c>
      <c r="V35" s="103">
        <v>9.4267311868419004</v>
      </c>
      <c r="W35" s="103">
        <v>9.8529653698932016</v>
      </c>
      <c r="X35" s="103">
        <v>10.290741883051879</v>
      </c>
    </row>
    <row r="36" spans="1:24" ht="16.8">
      <c r="A36" s="143" t="s">
        <v>6078</v>
      </c>
      <c r="B36" s="18">
        <v>11.813280742192903</v>
      </c>
      <c r="C36" s="18">
        <v>10.829611693028053</v>
      </c>
      <c r="D36" s="18">
        <v>9.9321405495347932</v>
      </c>
      <c r="E36" s="18">
        <v>9.113058024147648</v>
      </c>
      <c r="F36" s="144">
        <v>8.3652762200290613</v>
      </c>
      <c r="J36" s="101" t="s">
        <v>6078</v>
      </c>
      <c r="K36" s="102">
        <v>12.035898786939727</v>
      </c>
      <c r="L36" s="102">
        <v>11.369133894780898</v>
      </c>
      <c r="M36" s="102">
        <v>10.745907616660267</v>
      </c>
      <c r="N36" s="102">
        <v>10.163026370187318</v>
      </c>
      <c r="O36" s="102">
        <v>9.6175558242739783</v>
      </c>
      <c r="S36" s="101" t="s">
        <v>6078</v>
      </c>
      <c r="T36" s="102">
        <v>12.115757837907397</v>
      </c>
      <c r="U36" s="102">
        <v>11.810282086743591</v>
      </c>
      <c r="V36" s="102">
        <v>11.521622259017139</v>
      </c>
      <c r="W36" s="102">
        <v>11.2486807057136</v>
      </c>
      <c r="X36" s="102">
        <v>10.99045446016585</v>
      </c>
    </row>
    <row r="37" spans="1:24" ht="16.8">
      <c r="A37" s="143" t="s">
        <v>6016</v>
      </c>
      <c r="B37" s="18">
        <v>0.45155961394472827</v>
      </c>
      <c r="C37" s="18">
        <v>0.44154630780838466</v>
      </c>
      <c r="D37" s="18">
        <v>0.43175504610799986</v>
      </c>
      <c r="E37" s="18">
        <v>0.4221809050221238</v>
      </c>
      <c r="F37" s="144">
        <v>0.41281906991473843</v>
      </c>
      <c r="J37" s="101" t="s">
        <v>6016</v>
      </c>
      <c r="K37" s="104">
        <v>0.45155961394472827</v>
      </c>
      <c r="L37" s="104">
        <v>0.44154630780838466</v>
      </c>
      <c r="M37" s="104">
        <v>0.43175504610799986</v>
      </c>
      <c r="N37" s="104">
        <v>0.4221809050221238</v>
      </c>
      <c r="O37" s="104">
        <v>0.41281906991473843</v>
      </c>
      <c r="S37" s="101" t="s">
        <v>6016</v>
      </c>
      <c r="T37" s="104">
        <v>0.45155961394472827</v>
      </c>
      <c r="U37" s="104">
        <v>0.44154630780838466</v>
      </c>
      <c r="V37" s="104">
        <v>0.43175504610799986</v>
      </c>
      <c r="W37" s="104">
        <v>0.4221809050221238</v>
      </c>
      <c r="X37" s="104">
        <v>0.41281906991473843</v>
      </c>
    </row>
    <row r="38" spans="1:24" ht="16.8">
      <c r="A38" s="148" t="s">
        <v>6084</v>
      </c>
      <c r="B38" s="149">
        <v>43.756584950912149</v>
      </c>
      <c r="C38" s="149">
        <v>40.563883427792284</v>
      </c>
      <c r="D38" s="149">
        <v>37.604137539285297</v>
      </c>
      <c r="E38" s="149">
        <v>34.8603496652551</v>
      </c>
      <c r="F38" s="150">
        <v>32.316762417813131</v>
      </c>
      <c r="J38" s="101" t="s">
        <v>6084</v>
      </c>
      <c r="K38" s="18">
        <v>45.41599986577318</v>
      </c>
      <c r="L38" s="18">
        <v>43.698894159376351</v>
      </c>
      <c r="M38" s="18">
        <v>42.046709450329672</v>
      </c>
      <c r="N38" s="18">
        <v>40.456991180430222</v>
      </c>
      <c r="O38" s="18">
        <v>38.927377594361921</v>
      </c>
      <c r="S38" s="101" t="s">
        <v>6084</v>
      </c>
      <c r="T38" s="18">
        <v>47.097978579506275</v>
      </c>
      <c r="U38" s="18">
        <v>46.995602599292916</v>
      </c>
      <c r="V38" s="18">
        <v>46.893449151800496</v>
      </c>
      <c r="W38" s="18">
        <v>46.79151775331389</v>
      </c>
      <c r="X38" s="18">
        <v>46.68980792116939</v>
      </c>
    </row>
    <row r="39" spans="1:24" ht="16.8">
      <c r="A39" s="143" t="s">
        <v>110</v>
      </c>
      <c r="B39" s="18">
        <v>5.7234308718915745</v>
      </c>
      <c r="C39" s="18">
        <v>5.8380992336223763</v>
      </c>
      <c r="D39" s="18">
        <v>5.9512852823902929</v>
      </c>
      <c r="E39" s="18">
        <v>6.0628871111222562</v>
      </c>
      <c r="F39" s="144">
        <v>6.1728040173771062</v>
      </c>
      <c r="J39" s="61" t="s">
        <v>110</v>
      </c>
      <c r="K39" s="93">
        <v>5.6452910159785219</v>
      </c>
      <c r="L39" s="93">
        <v>5.7615688088235597</v>
      </c>
      <c r="M39" s="93">
        <v>5.8764548709501625</v>
      </c>
      <c r="N39" s="93">
        <v>5.9898460382965402</v>
      </c>
      <c r="O39" s="94">
        <v>6.101640210960964</v>
      </c>
      <c r="S39" s="61" t="s">
        <v>110</v>
      </c>
      <c r="T39" s="93">
        <v>5.6778799089612271</v>
      </c>
      <c r="U39" s="93">
        <v>5.7959367619668027</v>
      </c>
      <c r="V39" s="93">
        <v>5.9126605061640412</v>
      </c>
      <c r="W39" s="93">
        <v>6.0279466472125671</v>
      </c>
      <c r="X39" s="94">
        <v>6.1416916424367933</v>
      </c>
    </row>
    <row r="40" spans="1:24" ht="16.8">
      <c r="A40" s="143" t="s">
        <v>6017</v>
      </c>
      <c r="B40" s="18">
        <v>0.21199999999999999</v>
      </c>
      <c r="C40" s="18">
        <v>0.21199999999999999</v>
      </c>
      <c r="D40" s="18">
        <v>0.21199999999999999</v>
      </c>
      <c r="E40" s="18">
        <v>0.21199999999999999</v>
      </c>
      <c r="F40" s="144">
        <v>0.21199999999999999</v>
      </c>
      <c r="J40" s="61" t="s">
        <v>6017</v>
      </c>
      <c r="K40" s="29">
        <v>0.21199999999999999</v>
      </c>
      <c r="L40" s="29">
        <v>0.21199999999999999</v>
      </c>
      <c r="M40" s="29">
        <v>0.21199999999999999</v>
      </c>
      <c r="N40" s="29">
        <v>0.21199999999999999</v>
      </c>
      <c r="O40" s="63">
        <v>0.21199999999999999</v>
      </c>
      <c r="S40" s="61" t="s">
        <v>6017</v>
      </c>
      <c r="T40" s="29">
        <v>0.21199999999999999</v>
      </c>
      <c r="U40" s="29">
        <v>0.21199999999999999</v>
      </c>
      <c r="V40" s="29">
        <v>0.21199999999999999</v>
      </c>
      <c r="W40" s="29">
        <v>0.21199999999999999</v>
      </c>
      <c r="X40" s="63">
        <v>0.21199999999999999</v>
      </c>
    </row>
    <row r="41" spans="1:24" ht="16.8">
      <c r="A41" s="143" t="s">
        <v>6018</v>
      </c>
      <c r="B41" s="18">
        <v>4.5100635270505611</v>
      </c>
      <c r="C41" s="18">
        <v>4.6004221960944323</v>
      </c>
      <c r="D41" s="18">
        <v>4.6896128025235511</v>
      </c>
      <c r="E41" s="18">
        <v>4.7775550435643384</v>
      </c>
      <c r="F41" s="144">
        <v>4.8641695656931603</v>
      </c>
      <c r="J41" s="61" t="s">
        <v>6018</v>
      </c>
      <c r="K41" s="93">
        <v>4.4484893205910758</v>
      </c>
      <c r="L41" s="93">
        <v>4.5401162213529656</v>
      </c>
      <c r="M41" s="93">
        <v>4.6306464383087285</v>
      </c>
      <c r="N41" s="93">
        <v>4.7199986781776735</v>
      </c>
      <c r="O41" s="94">
        <v>4.8080924862372401</v>
      </c>
      <c r="S41" s="61" t="s">
        <v>6018</v>
      </c>
      <c r="T41" s="93">
        <v>4.474169368261447</v>
      </c>
      <c r="U41" s="93">
        <v>4.5671981684298411</v>
      </c>
      <c r="V41" s="93">
        <v>4.6591764788572645</v>
      </c>
      <c r="W41" s="93">
        <v>4.7500219580035035</v>
      </c>
      <c r="X41" s="94">
        <v>4.8396530142401932</v>
      </c>
    </row>
    <row r="42" spans="1:24" ht="16.8">
      <c r="A42" s="143" t="s">
        <v>5909</v>
      </c>
      <c r="B42" s="18">
        <v>2.4356347281072837</v>
      </c>
      <c r="C42" s="18">
        <v>2.332057783623593</v>
      </c>
      <c r="D42" s="18">
        <v>2.2275271826477492</v>
      </c>
      <c r="E42" s="18">
        <v>2.1221363275322052</v>
      </c>
      <c r="F42" s="144">
        <v>2.0159796044629568</v>
      </c>
      <c r="J42" s="61" t="s">
        <v>5909</v>
      </c>
      <c r="K42" s="93">
        <v>2.768575892570396</v>
      </c>
      <c r="L42" s="93">
        <v>2.6661997675378704</v>
      </c>
      <c r="M42" s="93">
        <v>2.5627100114439441</v>
      </c>
      <c r="N42" s="93">
        <v>2.4581988111256026</v>
      </c>
      <c r="O42" s="94">
        <v>2.3527595358279405</v>
      </c>
      <c r="S42" s="61" t="s">
        <v>5909</v>
      </c>
      <c r="T42" s="93">
        <v>2.9909358525476617</v>
      </c>
      <c r="U42" s="93">
        <v>2.8897404343539579</v>
      </c>
      <c r="V42" s="93">
        <v>2.7873052184444056</v>
      </c>
      <c r="W42" s="93">
        <v>2.6837211215646546</v>
      </c>
      <c r="X42" s="94">
        <v>2.579080410221934</v>
      </c>
    </row>
    <row r="43" spans="1:24" ht="16.8">
      <c r="A43" s="143" t="s">
        <v>5899</v>
      </c>
      <c r="B43" s="18">
        <v>-3.5377206850037788</v>
      </c>
      <c r="C43" s="18">
        <v>-3.4356419139371668</v>
      </c>
      <c r="D43" s="18">
        <v>-3.3322804477532157</v>
      </c>
      <c r="E43" s="18">
        <v>-3.2277285400290632</v>
      </c>
      <c r="F43" s="144">
        <v>-3.1220797237824063</v>
      </c>
      <c r="J43" s="61" t="s">
        <v>5899</v>
      </c>
      <c r="K43" s="93">
        <v>-4.1632411023301881</v>
      </c>
      <c r="L43" s="93">
        <v>-4.0631692890566296</v>
      </c>
      <c r="M43" s="93">
        <v>-3.9615685611249387</v>
      </c>
      <c r="N43" s="93">
        <v>-3.8585292858099782</v>
      </c>
      <c r="O43" s="94">
        <v>-3.7541433851812229</v>
      </c>
      <c r="S43" s="61" t="s">
        <v>5899</v>
      </c>
      <c r="T43" s="93">
        <v>-4.7891265497660855</v>
      </c>
      <c r="U43" s="93">
        <v>-4.6914287344808541</v>
      </c>
      <c r="V43" s="93">
        <v>-4.5919574180646956</v>
      </c>
      <c r="W43" s="93">
        <v>-4.4908007008342121</v>
      </c>
      <c r="X43" s="94">
        <v>-4.3880485102572973</v>
      </c>
    </row>
    <row r="44" spans="1:24" ht="16.8">
      <c r="A44" s="143" t="s">
        <v>2667</v>
      </c>
      <c r="B44" s="18">
        <v>1.1740965163199846</v>
      </c>
      <c r="C44" s="18">
        <v>1.0638664724796743E-2</v>
      </c>
      <c r="D44" s="18">
        <v>1.0564414504568853E-2</v>
      </c>
      <c r="E44" s="18">
        <v>1.0480672257694446E-2</v>
      </c>
      <c r="F44" s="144">
        <v>1.0387492561580808E-2</v>
      </c>
      <c r="J44" s="61" t="s">
        <v>2667</v>
      </c>
      <c r="K44" s="93">
        <v>-0.11887379803094442</v>
      </c>
      <c r="L44" s="93">
        <v>5.9479501810867641E-3</v>
      </c>
      <c r="M44" s="93">
        <v>6.2577697125190956E-3</v>
      </c>
      <c r="N44" s="93">
        <v>6.5620911104405377E-3</v>
      </c>
      <c r="O44" s="94">
        <v>6.8606235762064816E-3</v>
      </c>
      <c r="S44" s="61" t="s">
        <v>2667</v>
      </c>
      <c r="T44" s="93">
        <v>-1.4562098837080419</v>
      </c>
      <c r="U44" s="93">
        <v>8.2553576429461595E-4</v>
      </c>
      <c r="V44" s="93">
        <v>1.5284037913139981E-3</v>
      </c>
      <c r="W44" s="93">
        <v>2.2301385356703896E-3</v>
      </c>
      <c r="X44" s="94">
        <v>2.9300993288538524E-3</v>
      </c>
    </row>
    <row r="45" spans="1:24" ht="16.8">
      <c r="A45" s="143" t="s">
        <v>6019</v>
      </c>
      <c r="B45" s="18">
        <v>2.2338810538340819</v>
      </c>
      <c r="C45" s="18">
        <v>3.4861994010560613</v>
      </c>
      <c r="D45" s="18">
        <v>3.5742951229135151</v>
      </c>
      <c r="E45" s="18">
        <v>3.6614821588097861</v>
      </c>
      <c r="F45" s="144">
        <v>3.7476819538121298</v>
      </c>
      <c r="J45" s="61" t="s">
        <v>6019</v>
      </c>
      <c r="K45" s="93">
        <v>3.1726979088622285</v>
      </c>
      <c r="L45" s="93">
        <v>3.1371987496531197</v>
      </c>
      <c r="M45" s="93">
        <v>3.2255301189152141</v>
      </c>
      <c r="N45" s="93">
        <v>3.3131061123828571</v>
      </c>
      <c r="O45" s="94">
        <v>3.3998480133077509</v>
      </c>
      <c r="S45" s="61" t="s">
        <v>6019</v>
      </c>
      <c r="T45" s="93">
        <v>4.1321885547510657</v>
      </c>
      <c r="U45" s="93">
        <v>2.7646843325386503</v>
      </c>
      <c r="V45" s="93">
        <v>2.8529958754456604</v>
      </c>
      <c r="W45" s="93">
        <v>2.9407122401982755</v>
      </c>
      <c r="X45" s="94">
        <v>3.0277548148759763</v>
      </c>
    </row>
    <row r="46" spans="1:24" ht="17.399999999999999" thickBot="1">
      <c r="A46" s="148" t="s">
        <v>6057</v>
      </c>
      <c r="B46" s="149">
        <v>2.0250744730502084</v>
      </c>
      <c r="C46" s="149">
        <v>2.8649307765066379</v>
      </c>
      <c r="D46" s="149">
        <v>2.6627676490390773</v>
      </c>
      <c r="E46" s="149">
        <v>2.4727530153459734</v>
      </c>
      <c r="F46" s="150">
        <v>2.2943913662690427</v>
      </c>
      <c r="J46" s="64" t="s">
        <v>6057</v>
      </c>
      <c r="K46" s="95">
        <v>2.9174816219544906</v>
      </c>
      <c r="L46" s="95">
        <v>2.6527776293225185</v>
      </c>
      <c r="M46" s="95">
        <v>2.5080680826591562</v>
      </c>
      <c r="N46" s="95">
        <v>2.3689340604062554</v>
      </c>
      <c r="O46" s="96">
        <v>2.2354066365840546</v>
      </c>
      <c r="S46" s="64" t="s">
        <v>6057</v>
      </c>
      <c r="T46" s="95">
        <v>3.8471440936693169</v>
      </c>
      <c r="U46" s="95">
        <v>2.39641592198375</v>
      </c>
      <c r="V46" s="95">
        <v>2.302375267457041</v>
      </c>
      <c r="W46" s="95">
        <v>2.2094583505146832</v>
      </c>
      <c r="X46" s="96">
        <v>2.1179334816371345</v>
      </c>
    </row>
    <row r="47" spans="1:24" ht="16.8">
      <c r="A47" s="143" t="s">
        <v>5919</v>
      </c>
      <c r="B47" s="18">
        <v>19.875</v>
      </c>
      <c r="C47" s="18">
        <v>21.113999999999997</v>
      </c>
      <c r="D47" s="18">
        <v>22.352999999999994</v>
      </c>
      <c r="E47" s="18">
        <v>23.591999999999992</v>
      </c>
      <c r="F47" s="144">
        <v>24.830999999999989</v>
      </c>
      <c r="J47" s="61" t="s">
        <v>5919</v>
      </c>
      <c r="K47" s="27">
        <v>19.875</v>
      </c>
      <c r="L47" s="27">
        <v>20.513999999999999</v>
      </c>
      <c r="M47" s="27">
        <v>21.152999999999999</v>
      </c>
      <c r="N47" s="27">
        <v>21.791999999999998</v>
      </c>
      <c r="O47" s="62">
        <v>22.430999999999997</v>
      </c>
      <c r="S47" s="61" t="s">
        <v>5919</v>
      </c>
      <c r="T47" s="27">
        <v>19.875</v>
      </c>
      <c r="U47" s="27">
        <v>19.913999999999998</v>
      </c>
      <c r="V47" s="27">
        <v>19.952999999999996</v>
      </c>
      <c r="W47" s="27">
        <v>19.991999999999994</v>
      </c>
      <c r="X47" s="62">
        <v>20.030999999999992</v>
      </c>
    </row>
    <row r="48" spans="1:24" ht="16.8">
      <c r="A48" s="143" t="s">
        <v>5923</v>
      </c>
      <c r="B48" s="18">
        <v>1.5220000000000002</v>
      </c>
      <c r="C48" s="18">
        <v>1.5220000000000002</v>
      </c>
      <c r="D48" s="18">
        <v>1.5220000000000002</v>
      </c>
      <c r="E48" s="18">
        <v>1.5220000000000002</v>
      </c>
      <c r="F48" s="144">
        <v>1.5220000000000002</v>
      </c>
      <c r="J48" s="61" t="s">
        <v>5923</v>
      </c>
      <c r="K48" s="27">
        <v>1.1220000000000001</v>
      </c>
      <c r="L48" s="27">
        <v>1.1220000000000001</v>
      </c>
      <c r="M48" s="27">
        <v>1.1220000000000001</v>
      </c>
      <c r="N48" s="27">
        <v>1.1220000000000001</v>
      </c>
      <c r="O48" s="62">
        <v>1.1220000000000001</v>
      </c>
      <c r="S48" s="61" t="s">
        <v>5923</v>
      </c>
      <c r="T48" s="27">
        <v>0.82200000000000006</v>
      </c>
      <c r="U48" s="27">
        <v>0.82200000000000006</v>
      </c>
      <c r="V48" s="27">
        <v>0.82200000000000006</v>
      </c>
      <c r="W48" s="27">
        <v>0.82200000000000006</v>
      </c>
      <c r="X48" s="62">
        <v>0.82200000000000006</v>
      </c>
    </row>
    <row r="49" spans="1:24" ht="16.8">
      <c r="A49" s="143" t="s">
        <v>5924</v>
      </c>
      <c r="B49" s="18">
        <v>0.28300000000000003</v>
      </c>
      <c r="C49" s="18">
        <v>0.28300000000000003</v>
      </c>
      <c r="D49" s="18">
        <v>0.28300000000000003</v>
      </c>
      <c r="E49" s="18">
        <v>0.28300000000000003</v>
      </c>
      <c r="F49" s="144">
        <v>0.28300000000000003</v>
      </c>
      <c r="J49" s="61" t="s">
        <v>5924</v>
      </c>
      <c r="K49" s="27">
        <v>0.48300000000000004</v>
      </c>
      <c r="L49" s="27">
        <v>0.48300000000000004</v>
      </c>
      <c r="M49" s="27">
        <v>0.48300000000000004</v>
      </c>
      <c r="N49" s="27">
        <v>0.48300000000000004</v>
      </c>
      <c r="O49" s="62">
        <v>0.48300000000000004</v>
      </c>
      <c r="S49" s="61" t="s">
        <v>5924</v>
      </c>
      <c r="T49" s="27">
        <v>0.78300000000000003</v>
      </c>
      <c r="U49" s="27">
        <v>0.78300000000000003</v>
      </c>
      <c r="V49" s="27">
        <v>0.78300000000000003</v>
      </c>
      <c r="W49" s="27">
        <v>0.78300000000000003</v>
      </c>
      <c r="X49" s="62">
        <v>0.78300000000000003</v>
      </c>
    </row>
    <row r="50" spans="1:24" ht="16.8">
      <c r="A50" s="143" t="s">
        <v>5940</v>
      </c>
      <c r="B50" s="18">
        <v>0.28300000000000003</v>
      </c>
      <c r="C50" s="18">
        <v>0.28300000000000003</v>
      </c>
      <c r="D50" s="18">
        <v>0.28300000000000003</v>
      </c>
      <c r="E50" s="18">
        <v>0.28300000000000003</v>
      </c>
      <c r="F50" s="144">
        <v>0.28300000000000003</v>
      </c>
      <c r="J50" s="61" t="s">
        <v>5940</v>
      </c>
      <c r="K50" s="27">
        <v>0.48300000000000004</v>
      </c>
      <c r="L50" s="27">
        <v>0.48300000000000004</v>
      </c>
      <c r="M50" s="27">
        <v>0.48300000000000004</v>
      </c>
      <c r="N50" s="27">
        <v>0.48300000000000004</v>
      </c>
      <c r="O50" s="62">
        <v>0.48300000000000004</v>
      </c>
      <c r="S50" s="61" t="s">
        <v>5940</v>
      </c>
      <c r="T50" s="27">
        <v>0.78300000000000003</v>
      </c>
      <c r="U50" s="27">
        <v>0.78300000000000003</v>
      </c>
      <c r="V50" s="27">
        <v>0.78300000000000003</v>
      </c>
      <c r="W50" s="27">
        <v>0.78300000000000003</v>
      </c>
      <c r="X50" s="62">
        <v>0.78300000000000003</v>
      </c>
    </row>
    <row r="51" spans="1:24" ht="16.8">
      <c r="A51" s="143" t="s">
        <v>26</v>
      </c>
      <c r="B51" s="18">
        <v>20.830999999999996</v>
      </c>
      <c r="C51" s="18">
        <v>22.069999999999993</v>
      </c>
      <c r="D51" s="18">
        <v>23.30899999999999</v>
      </c>
      <c r="E51" s="18">
        <v>24.547999999999988</v>
      </c>
      <c r="F51" s="144">
        <v>25.786999999999985</v>
      </c>
      <c r="J51" s="61" t="s">
        <v>26</v>
      </c>
      <c r="K51" s="27">
        <v>20.030999999999999</v>
      </c>
      <c r="L51" s="27">
        <v>20.669999999999998</v>
      </c>
      <c r="M51" s="27">
        <v>21.308999999999997</v>
      </c>
      <c r="N51" s="27">
        <v>21.947999999999997</v>
      </c>
      <c r="O51" s="62">
        <v>22.586999999999996</v>
      </c>
      <c r="S51" s="61" t="s">
        <v>26</v>
      </c>
      <c r="T51" s="27">
        <v>19.130999999999997</v>
      </c>
      <c r="U51" s="27">
        <v>19.169999999999995</v>
      </c>
      <c r="V51" s="27">
        <v>19.208999999999993</v>
      </c>
      <c r="W51" s="27">
        <v>19.24799999999999</v>
      </c>
      <c r="X51" s="62">
        <v>19.286999999999988</v>
      </c>
    </row>
    <row r="52" spans="1:24" ht="16.8">
      <c r="A52" s="143" t="s">
        <v>5922</v>
      </c>
      <c r="B52" s="18">
        <v>21.113999999999997</v>
      </c>
      <c r="C52" s="18">
        <v>22.352999999999994</v>
      </c>
      <c r="D52" s="18">
        <v>23.591999999999992</v>
      </c>
      <c r="E52" s="18">
        <v>24.830999999999989</v>
      </c>
      <c r="F52" s="144">
        <v>26.069999999999986</v>
      </c>
      <c r="J52" s="61" t="s">
        <v>5922</v>
      </c>
      <c r="K52" s="27">
        <v>20.513999999999999</v>
      </c>
      <c r="L52" s="27">
        <v>21.152999999999999</v>
      </c>
      <c r="M52" s="27">
        <v>21.791999999999998</v>
      </c>
      <c r="N52" s="27">
        <v>22.430999999999997</v>
      </c>
      <c r="O52" s="62">
        <v>23.069999999999997</v>
      </c>
      <c r="S52" s="61" t="s">
        <v>5922</v>
      </c>
      <c r="T52" s="27">
        <v>19.913999999999998</v>
      </c>
      <c r="U52" s="27">
        <v>19.952999999999996</v>
      </c>
      <c r="V52" s="27">
        <v>19.991999999999994</v>
      </c>
      <c r="W52" s="27">
        <v>20.030999999999992</v>
      </c>
      <c r="X52" s="62">
        <v>20.06999999999999</v>
      </c>
    </row>
    <row r="53" spans="1:24" ht="16.8">
      <c r="A53" s="143" t="s">
        <v>5920</v>
      </c>
      <c r="B53" s="18">
        <v>20.494499999999999</v>
      </c>
      <c r="C53" s="18">
        <v>21.733499999999996</v>
      </c>
      <c r="D53" s="18">
        <v>22.972499999999993</v>
      </c>
      <c r="E53" s="18">
        <v>24.21149999999999</v>
      </c>
      <c r="F53" s="144">
        <v>25.450499999999987</v>
      </c>
      <c r="J53" s="61" t="s">
        <v>5920</v>
      </c>
      <c r="K53" s="27">
        <v>20.194499999999998</v>
      </c>
      <c r="L53" s="27">
        <v>20.833500000000001</v>
      </c>
      <c r="M53" s="27">
        <v>21.472499999999997</v>
      </c>
      <c r="N53" s="27">
        <v>22.111499999999999</v>
      </c>
      <c r="O53" s="62">
        <v>22.750499999999995</v>
      </c>
      <c r="S53" s="61" t="s">
        <v>5920</v>
      </c>
      <c r="T53" s="27">
        <v>19.894500000000001</v>
      </c>
      <c r="U53" s="27">
        <v>19.933499999999995</v>
      </c>
      <c r="V53" s="27">
        <v>19.972499999999997</v>
      </c>
      <c r="W53" s="27">
        <v>20.011499999999991</v>
      </c>
      <c r="X53" s="62">
        <v>20.050499999999992</v>
      </c>
    </row>
    <row r="54" spans="1:24" ht="16.8">
      <c r="A54" s="143" t="s">
        <v>5921</v>
      </c>
      <c r="B54" s="18">
        <v>4.9911074481610133E-2</v>
      </c>
      <c r="C54" s="18">
        <v>4.9911074481610133E-2</v>
      </c>
      <c r="D54" s="18">
        <v>4.9911074481610133E-2</v>
      </c>
      <c r="E54" s="18">
        <v>4.9911074481610133E-2</v>
      </c>
      <c r="F54" s="144">
        <v>4.9911074481610133E-2</v>
      </c>
      <c r="J54" s="61" t="s">
        <v>5921</v>
      </c>
      <c r="K54" s="41">
        <v>4.2424413309368615E-2</v>
      </c>
      <c r="L54" s="29">
        <v>4.2424413309368615E-2</v>
      </c>
      <c r="M54" s="29">
        <v>4.2424413309368615E-2</v>
      </c>
      <c r="N54" s="29">
        <v>4.2424413309368615E-2</v>
      </c>
      <c r="O54" s="63">
        <v>4.2424413309368615E-2</v>
      </c>
      <c r="S54" s="61" t="s">
        <v>5921</v>
      </c>
      <c r="T54" s="41">
        <v>3.7433305861207598E-2</v>
      </c>
      <c r="U54" s="29">
        <v>3.7433305861207598E-2</v>
      </c>
      <c r="V54" s="29">
        <v>3.7433305861207598E-2</v>
      </c>
      <c r="W54" s="29">
        <v>3.7433305861207598E-2</v>
      </c>
      <c r="X54" s="63">
        <v>3.7433305861207598E-2</v>
      </c>
    </row>
    <row r="55" spans="1:24" ht="17.399999999999999" thickBot="1">
      <c r="A55" s="148" t="s">
        <v>2761</v>
      </c>
      <c r="B55" s="149">
        <v>1.0229025159633589</v>
      </c>
      <c r="C55" s="149">
        <v>1.0847423372460736</v>
      </c>
      <c r="D55" s="149">
        <v>1.1465821585287885</v>
      </c>
      <c r="E55" s="149">
        <v>1.2084219798115032</v>
      </c>
      <c r="F55" s="150">
        <v>1.2702618010942182</v>
      </c>
      <c r="J55" s="142" t="s">
        <v>2761</v>
      </c>
      <c r="K55" s="141">
        <v>0.85673981457604442</v>
      </c>
      <c r="L55" s="141">
        <v>0.88384901468073107</v>
      </c>
      <c r="M55" s="141">
        <v>0.9109582147854175</v>
      </c>
      <c r="N55" s="141">
        <v>0.93806741489010415</v>
      </c>
      <c r="O55" s="152">
        <v>0.96517661499479046</v>
      </c>
      <c r="S55" s="142" t="s">
        <v>2761</v>
      </c>
      <c r="T55" s="141">
        <v>0.74471690345579455</v>
      </c>
      <c r="U55" s="141">
        <v>0.74617680238438144</v>
      </c>
      <c r="V55" s="141">
        <v>0.74763670131296867</v>
      </c>
      <c r="W55" s="141">
        <v>0.74909660024155555</v>
      </c>
      <c r="X55" s="152">
        <v>0.75055649917014267</v>
      </c>
    </row>
    <row r="56" spans="1:24" ht="34.200000000000003" thickBot="1">
      <c r="A56" s="143" t="s">
        <v>50</v>
      </c>
      <c r="B56" s="18">
        <v>8.0452149794619476</v>
      </c>
      <c r="C56" s="18">
        <v>6.8023996778637903</v>
      </c>
      <c r="D56" s="18">
        <v>6.7205888779421219</v>
      </c>
      <c r="E56" s="18">
        <v>6.6364183423764453</v>
      </c>
      <c r="F56" s="144">
        <v>6.549919168017535</v>
      </c>
      <c r="J56" s="157" t="s">
        <v>36</v>
      </c>
      <c r="K56" s="93">
        <v>59.296438075020902</v>
      </c>
      <c r="L56" s="93">
        <v>61.743142196946387</v>
      </c>
      <c r="M56" s="93">
        <v>64.203398717593572</v>
      </c>
      <c r="N56" s="93">
        <v>66.67677101098127</v>
      </c>
      <c r="O56" s="94">
        <v>69.162800367616512</v>
      </c>
      <c r="S56" s="108" t="s">
        <v>50</v>
      </c>
      <c r="T56" s="20">
        <v>5.7810885043120788</v>
      </c>
      <c r="U56" s="20">
        <v>7.2233634827717843</v>
      </c>
      <c r="V56" s="20">
        <v>7.2068888548909209</v>
      </c>
      <c r="W56" s="20">
        <v>7.188009538518461</v>
      </c>
      <c r="X56" s="20">
        <v>7.1667406195562871</v>
      </c>
    </row>
    <row r="57" spans="1:24" ht="17.399999999999999" thickBot="1">
      <c r="A57" s="143" t="s">
        <v>67</v>
      </c>
      <c r="B57" s="18">
        <v>-3.5310444978862083</v>
      </c>
      <c r="C57" s="18">
        <v>-3.4291583641239658</v>
      </c>
      <c r="D57" s="18">
        <v>-3.3259919558743274</v>
      </c>
      <c r="E57" s="18">
        <v>-3.2216373526186772</v>
      </c>
      <c r="F57" s="144">
        <v>-3.1161879108644732</v>
      </c>
      <c r="J57" s="158" t="s">
        <v>6002</v>
      </c>
      <c r="K57" s="93">
        <v>41.95958175901086</v>
      </c>
      <c r="L57" s="93">
        <v>42.220379448251101</v>
      </c>
      <c r="M57" s="93">
        <v>42.450731201285329</v>
      </c>
      <c r="N57" s="93">
        <v>42.650570760229122</v>
      </c>
      <c r="O57" s="94">
        <v>42.819848376544947</v>
      </c>
      <c r="S57" s="108" t="s">
        <v>67</v>
      </c>
      <c r="T57" s="20">
        <v>-4.7620132405287317</v>
      </c>
      <c r="U57" s="20">
        <v>-4.6648685346779901</v>
      </c>
      <c r="V57" s="20">
        <v>-4.5659603682505017</v>
      </c>
      <c r="W57" s="20">
        <v>-4.4653763427890087</v>
      </c>
      <c r="X57" s="20">
        <v>-4.3632058766432564</v>
      </c>
    </row>
    <row r="58" spans="1:24" ht="34.200000000000003" thickBot="1">
      <c r="A58" s="148" t="s">
        <v>6001</v>
      </c>
      <c r="B58" s="149">
        <v>-1.0523580521290934</v>
      </c>
      <c r="C58" s="149">
        <v>-1.0768200312066483</v>
      </c>
      <c r="D58" s="149">
        <v>-1.1005601628809516</v>
      </c>
      <c r="E58" s="149">
        <v>-1.1235313597872105</v>
      </c>
      <c r="F58" s="150">
        <v>-1.1456871220251157</v>
      </c>
      <c r="J58" s="159" t="s">
        <v>5941</v>
      </c>
      <c r="K58" s="155">
        <v>17.336856316010039</v>
      </c>
      <c r="L58" s="155">
        <v>19.522762748695285</v>
      </c>
      <c r="M58" s="155">
        <v>21.752667516308243</v>
      </c>
      <c r="N58" s="155">
        <v>24.026200250752147</v>
      </c>
      <c r="O58" s="156">
        <v>26.342951991071558</v>
      </c>
      <c r="S58" s="108" t="s">
        <v>6001</v>
      </c>
      <c r="T58" s="20">
        <v>-1.479818433630427</v>
      </c>
      <c r="U58" s="20">
        <v>-1.5123047653349684</v>
      </c>
      <c r="V58" s="20">
        <v>-1.5443755465063487</v>
      </c>
      <c r="W58" s="20">
        <v>-1.5760016463082431</v>
      </c>
      <c r="X58" s="20">
        <v>-1.6071542377151895</v>
      </c>
    </row>
    <row r="59" spans="1:24" ht="33.6">
      <c r="A59" s="160" t="s">
        <v>36</v>
      </c>
      <c r="B59" s="18">
        <v>61.756166596011056</v>
      </c>
      <c r="C59" s="18">
        <v>65.364557556294145</v>
      </c>
      <c r="D59" s="18">
        <v>68.960827836432941</v>
      </c>
      <c r="E59" s="18">
        <v>72.544517186508443</v>
      </c>
      <c r="F59" s="144">
        <v>76.115158383914078</v>
      </c>
      <c r="J59" s="61" t="s">
        <v>50</v>
      </c>
      <c r="K59" s="93">
        <v>6.9906290836542126</v>
      </c>
      <c r="L59" s="93">
        <v>7.0720009374367665</v>
      </c>
      <c r="M59" s="93">
        <v>7.0264483501476453</v>
      </c>
      <c r="N59" s="93">
        <v>6.9784989017389663</v>
      </c>
      <c r="O59" s="94">
        <v>6.9281756741934606</v>
      </c>
      <c r="S59" s="157" t="s">
        <v>36</v>
      </c>
      <c r="T59" s="93">
        <v>57.11942509528096</v>
      </c>
      <c r="U59" s="93">
        <v>59.905228440811811</v>
      </c>
      <c r="V59" s="93">
        <v>62.752171818287096</v>
      </c>
      <c r="W59" s="93">
        <v>65.65974141452098</v>
      </c>
      <c r="X59" s="94">
        <v>68.62737923076304</v>
      </c>
    </row>
    <row r="60" spans="1:24" ht="16.8">
      <c r="A60" s="161" t="s">
        <v>6002</v>
      </c>
      <c r="B60" s="18">
        <v>44.889023857344661</v>
      </c>
      <c r="C60" s="18">
        <v>46.772702763424299</v>
      </c>
      <c r="D60" s="18">
        <v>48.620209584418021</v>
      </c>
      <c r="E60" s="18">
        <v>50.431347065494357</v>
      </c>
      <c r="F60" s="144">
        <v>52.205939824666068</v>
      </c>
      <c r="J60" s="61" t="s">
        <v>67</v>
      </c>
      <c r="K60" s="93">
        <v>-4.1475278343310853</v>
      </c>
      <c r="L60" s="93">
        <v>-4.0478337208309663</v>
      </c>
      <c r="M60" s="93">
        <v>-3.946616463235884</v>
      </c>
      <c r="N60" s="93">
        <v>-3.8439660877486448</v>
      </c>
      <c r="O60" s="94">
        <v>-3.7399741694984234</v>
      </c>
      <c r="S60" s="158" t="s">
        <v>6002</v>
      </c>
      <c r="T60" s="93">
        <v>39.267685025045061</v>
      </c>
      <c r="U60" s="93">
        <v>39.352064433289918</v>
      </c>
      <c r="V60" s="93">
        <v>39.431482564797726</v>
      </c>
      <c r="W60" s="93">
        <v>39.505903236441945</v>
      </c>
      <c r="X60" s="94">
        <v>39.575294722276283</v>
      </c>
    </row>
    <row r="61" spans="1:24" ht="33.6">
      <c r="A61" s="162" t="s">
        <v>5941</v>
      </c>
      <c r="B61" s="149">
        <v>16.867142738666399</v>
      </c>
      <c r="C61" s="149">
        <v>18.591854792869849</v>
      </c>
      <c r="D61" s="149">
        <v>20.34061825201492</v>
      </c>
      <c r="E61" s="149">
        <v>22.113170121014083</v>
      </c>
      <c r="F61" s="150">
        <v>23.909218559248014</v>
      </c>
      <c r="J61" s="142" t="s">
        <v>6001</v>
      </c>
      <c r="K61" s="155">
        <v>-1.2663929110964915</v>
      </c>
      <c r="L61" s="155">
        <v>-1.2994408134859756</v>
      </c>
      <c r="M61" s="155">
        <v>-1.3319328280583516</v>
      </c>
      <c r="N61" s="155">
        <v>-1.3638307477756628</v>
      </c>
      <c r="O61" s="156">
        <v>-1.3950967946619555</v>
      </c>
      <c r="S61" s="159" t="s">
        <v>5941</v>
      </c>
      <c r="T61" s="155">
        <v>17.851740070235895</v>
      </c>
      <c r="U61" s="155">
        <v>20.553164007521893</v>
      </c>
      <c r="V61" s="155">
        <v>23.320689253489366</v>
      </c>
      <c r="W61" s="155">
        <v>26.153838178079031</v>
      </c>
      <c r="X61" s="156">
        <v>29.052084508486757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3704-9811-4058-8D1E-2F90AD5D4876}">
  <dimension ref="B2:E9"/>
  <sheetViews>
    <sheetView workbookViewId="0">
      <selection activeCell="B2" sqref="B2:E7"/>
    </sheetView>
  </sheetViews>
  <sheetFormatPr defaultRowHeight="14.4"/>
  <cols>
    <col min="2" max="2" width="9.33203125" bestFit="1" customWidth="1"/>
    <col min="3" max="3" width="12.21875" bestFit="1" customWidth="1"/>
  </cols>
  <sheetData>
    <row r="2" spans="2:5" ht="28.8">
      <c r="B2" s="187" t="s">
        <v>6108</v>
      </c>
      <c r="C2" s="187" t="s">
        <v>6085</v>
      </c>
      <c r="D2" s="187" t="s">
        <v>6109</v>
      </c>
      <c r="E2" s="187" t="s">
        <v>6113</v>
      </c>
    </row>
    <row r="3" spans="2:5" ht="28.8">
      <c r="B3" s="5" t="s">
        <v>6057</v>
      </c>
      <c r="C3" s="188">
        <f>SUM(DCF!$B$22:$F$22)</f>
        <v>12.682668030926475</v>
      </c>
      <c r="D3" s="5" t="s">
        <v>6112</v>
      </c>
      <c r="E3" s="188">
        <f>SUM(DCF!$B$22:$F$22)</f>
        <v>12.682668030926475</v>
      </c>
    </row>
    <row r="4" spans="2:5" ht="43.2">
      <c r="B4" s="5" t="s">
        <v>6110</v>
      </c>
      <c r="C4" s="188">
        <v>35.93956898698724</v>
      </c>
      <c r="D4" s="5" t="s">
        <v>6112</v>
      </c>
      <c r="E4" s="188">
        <v>35.93956898698724</v>
      </c>
    </row>
    <row r="5" spans="2:5" ht="28.8">
      <c r="B5" s="5" t="s">
        <v>6020</v>
      </c>
      <c r="C5" s="188">
        <v>0</v>
      </c>
      <c r="D5" s="5" t="s">
        <v>6111</v>
      </c>
      <c r="E5" s="188">
        <v>48.622237017913719</v>
      </c>
    </row>
    <row r="6" spans="2:5">
      <c r="B6" s="5" t="s">
        <v>2664</v>
      </c>
      <c r="C6" s="188">
        <v>-9.6948594235523906</v>
      </c>
      <c r="D6" s="5" t="s">
        <v>6112</v>
      </c>
      <c r="E6" s="188">
        <v>-9.6948594235523906</v>
      </c>
    </row>
    <row r="7" spans="2:5" ht="28.8">
      <c r="B7" s="5" t="s">
        <v>6021</v>
      </c>
      <c r="C7" s="188">
        <v>0</v>
      </c>
      <c r="D7" s="5" t="s">
        <v>35</v>
      </c>
      <c r="E7" s="188">
        <v>38.927377594361332</v>
      </c>
    </row>
    <row r="8" spans="2:5">
      <c r="B8" s="5"/>
      <c r="C8" s="5"/>
      <c r="D8" s="5"/>
    </row>
    <row r="9" spans="2:5">
      <c r="B9" s="5"/>
      <c r="C9" s="5"/>
      <c r="D9" s="5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15D86-4A2C-4682-AEA3-D7C943BE1FA4}">
  <dimension ref="A1:B2"/>
  <sheetViews>
    <sheetView zoomScaleNormal="100" workbookViewId="0"/>
  </sheetViews>
  <sheetFormatPr defaultRowHeight="14.4"/>
  <cols>
    <col min="1" max="1" width="8.33203125" bestFit="1" customWidth="1"/>
    <col min="2" max="2" width="22" bestFit="1" customWidth="1"/>
  </cols>
  <sheetData>
    <row r="1" spans="1:2">
      <c r="A1" t="s">
        <v>2791</v>
      </c>
      <c r="B1" t="s">
        <v>6039</v>
      </c>
    </row>
    <row r="2" spans="1:2">
      <c r="A2" s="1">
        <v>45809</v>
      </c>
      <c r="B2">
        <v>4.38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65F6-4F11-4C62-9123-90FC0A4B56D0}">
  <dimension ref="A1:E6"/>
  <sheetViews>
    <sheetView workbookViewId="0"/>
  </sheetViews>
  <sheetFormatPr defaultRowHeight="14.4"/>
  <cols>
    <col min="1" max="1" width="8.33203125" bestFit="1" customWidth="1"/>
    <col min="2" max="2" width="25.77734375" bestFit="1" customWidth="1"/>
    <col min="3" max="3" width="11.88671875" bestFit="1" customWidth="1"/>
    <col min="4" max="4" width="15.5546875" bestFit="1" customWidth="1"/>
    <col min="5" max="5" width="11.88671875" bestFit="1" customWidth="1"/>
  </cols>
  <sheetData>
    <row r="1" spans="1:5">
      <c r="A1" t="s">
        <v>6042</v>
      </c>
      <c r="B1" t="s">
        <v>6043</v>
      </c>
      <c r="C1" t="s">
        <v>6044</v>
      </c>
      <c r="D1" t="s">
        <v>6045</v>
      </c>
      <c r="E1" t="s">
        <v>6046</v>
      </c>
    </row>
    <row r="2" spans="1:5">
      <c r="A2" t="s">
        <v>6047</v>
      </c>
      <c r="B2" t="s">
        <v>6048</v>
      </c>
      <c r="C2">
        <v>6.8520000000000003</v>
      </c>
      <c r="D2">
        <v>46.21</v>
      </c>
      <c r="E2">
        <v>8.9600000000000009</v>
      </c>
    </row>
    <row r="3" spans="1:5">
      <c r="A3" t="s">
        <v>6049</v>
      </c>
      <c r="B3" t="s">
        <v>6050</v>
      </c>
      <c r="C3">
        <v>19.798999999999999</v>
      </c>
      <c r="D3">
        <v>763.49</v>
      </c>
      <c r="E3">
        <v>42.76</v>
      </c>
    </row>
    <row r="4" spans="1:5">
      <c r="A4" t="s">
        <v>6051</v>
      </c>
      <c r="B4" t="s">
        <v>6052</v>
      </c>
      <c r="C4">
        <v>34.762999999999998</v>
      </c>
      <c r="D4">
        <v>420.22</v>
      </c>
      <c r="E4">
        <v>12.44</v>
      </c>
    </row>
    <row r="5" spans="1:5">
      <c r="A5" t="s">
        <v>6053</v>
      </c>
      <c r="B5" t="s">
        <v>6054</v>
      </c>
      <c r="C5">
        <v>13.952</v>
      </c>
      <c r="D5">
        <v>23.68</v>
      </c>
      <c r="E5">
        <v>2.96</v>
      </c>
    </row>
    <row r="6" spans="1:5">
      <c r="A6" t="s">
        <v>6055</v>
      </c>
      <c r="B6" t="s">
        <v>6056</v>
      </c>
      <c r="C6">
        <v>6.5209999999999999</v>
      </c>
      <c r="D6">
        <v>13.99</v>
      </c>
      <c r="E6">
        <v>2.59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27833-91CB-42EB-BEBF-055D621566AE}">
  <dimension ref="A1:F2"/>
  <sheetViews>
    <sheetView workbookViewId="0"/>
  </sheetViews>
  <sheetFormatPr defaultRowHeight="14.4"/>
  <cols>
    <col min="1" max="1" width="7" bestFit="1" customWidth="1"/>
    <col min="2" max="2" width="13.109375" bestFit="1" customWidth="1"/>
    <col min="3" max="3" width="12" bestFit="1" customWidth="1"/>
    <col min="4" max="4" width="17.109375" bestFit="1" customWidth="1"/>
    <col min="5" max="6" width="12" bestFit="1" customWidth="1"/>
  </cols>
  <sheetData>
    <row r="1" spans="1:6">
      <c r="A1" t="s">
        <v>6033</v>
      </c>
      <c r="B1" t="s">
        <v>6034</v>
      </c>
      <c r="C1" t="s">
        <v>6035</v>
      </c>
      <c r="D1" t="s">
        <v>6036</v>
      </c>
      <c r="E1" t="s">
        <v>6037</v>
      </c>
      <c r="F1" t="s">
        <v>6038</v>
      </c>
    </row>
    <row r="2" spans="1:6">
      <c r="A2">
        <v>1.212</v>
      </c>
      <c r="B2">
        <v>46213566464</v>
      </c>
      <c r="C2">
        <v>19463000064</v>
      </c>
      <c r="D2">
        <v>61399195648</v>
      </c>
      <c r="E2">
        <v>0.70365381302778207</v>
      </c>
      <c r="F2">
        <v>0.29634618697221798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32E04-ED3D-4BD4-BF16-0F76B7FD4811}">
  <dimension ref="A1:E97"/>
  <sheetViews>
    <sheetView topLeftCell="A70" workbookViewId="0">
      <selection activeCell="H101" sqref="H101"/>
    </sheetView>
  </sheetViews>
  <sheetFormatPr defaultRowHeight="14.4"/>
  <cols>
    <col min="1" max="1" width="10.6640625" bestFit="1" customWidth="1"/>
    <col min="2" max="2" width="20.21875" bestFit="1" customWidth="1"/>
    <col min="3" max="3" width="40" bestFit="1" customWidth="1"/>
    <col min="4" max="4" width="12" bestFit="1" customWidth="1"/>
    <col min="5" max="5" width="6.4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4762000000</v>
      </c>
      <c r="E2" t="s">
        <v>8</v>
      </c>
    </row>
    <row r="3" spans="1:5">
      <c r="A3" t="s">
        <v>9</v>
      </c>
      <c r="B3" t="s">
        <v>6</v>
      </c>
      <c r="C3" t="s">
        <v>7</v>
      </c>
      <c r="D3">
        <v>3805000000</v>
      </c>
      <c r="E3" t="s">
        <v>8</v>
      </c>
    </row>
    <row r="4" spans="1:5">
      <c r="A4" t="s">
        <v>10</v>
      </c>
      <c r="B4" t="s">
        <v>6</v>
      </c>
      <c r="C4" t="s">
        <v>7</v>
      </c>
      <c r="D4">
        <v>2229000000</v>
      </c>
      <c r="E4" t="s">
        <v>8</v>
      </c>
    </row>
    <row r="5" spans="1:5">
      <c r="A5" t="s">
        <v>11</v>
      </c>
      <c r="B5" t="s">
        <v>6</v>
      </c>
      <c r="C5" t="s">
        <v>7</v>
      </c>
      <c r="D5">
        <v>5911000000</v>
      </c>
      <c r="E5" t="s">
        <v>8</v>
      </c>
    </row>
    <row r="6" spans="1:5">
      <c r="A6" t="s">
        <v>5</v>
      </c>
      <c r="B6" t="s">
        <v>6</v>
      </c>
      <c r="C6" t="s">
        <v>12</v>
      </c>
      <c r="D6">
        <v>998000000</v>
      </c>
      <c r="E6" t="s">
        <v>8</v>
      </c>
    </row>
    <row r="7" spans="1:5">
      <c r="A7" t="s">
        <v>9</v>
      </c>
      <c r="B7" t="s">
        <v>6</v>
      </c>
      <c r="C7" t="s">
        <v>12</v>
      </c>
      <c r="D7">
        <v>891000000</v>
      </c>
      <c r="E7" t="s">
        <v>8</v>
      </c>
    </row>
    <row r="8" spans="1:5">
      <c r="A8" t="s">
        <v>10</v>
      </c>
      <c r="B8" t="s">
        <v>6</v>
      </c>
      <c r="C8" t="s">
        <v>12</v>
      </c>
      <c r="D8">
        <v>1169000000</v>
      </c>
      <c r="E8" t="s">
        <v>8</v>
      </c>
    </row>
    <row r="9" spans="1:5">
      <c r="A9" t="s">
        <v>11</v>
      </c>
      <c r="B9" t="s">
        <v>6</v>
      </c>
      <c r="C9" t="s">
        <v>12</v>
      </c>
      <c r="D9">
        <v>835000000</v>
      </c>
      <c r="E9" t="s">
        <v>8</v>
      </c>
    </row>
    <row r="10" spans="1:5">
      <c r="A10" t="s">
        <v>5</v>
      </c>
      <c r="B10" t="s">
        <v>6</v>
      </c>
      <c r="C10" t="s">
        <v>13</v>
      </c>
      <c r="D10">
        <v>12740000000</v>
      </c>
      <c r="E10" t="s">
        <v>8</v>
      </c>
    </row>
    <row r="11" spans="1:5">
      <c r="A11" t="s">
        <v>9</v>
      </c>
      <c r="B11" t="s">
        <v>6</v>
      </c>
      <c r="C11" t="s">
        <v>13</v>
      </c>
      <c r="D11">
        <v>11886000000</v>
      </c>
      <c r="E11" t="s">
        <v>8</v>
      </c>
    </row>
    <row r="12" spans="1:5">
      <c r="A12" t="s">
        <v>10</v>
      </c>
      <c r="B12" t="s">
        <v>6</v>
      </c>
      <c r="C12" t="s">
        <v>13</v>
      </c>
      <c r="D12">
        <v>13499000000</v>
      </c>
      <c r="E12" t="s">
        <v>8</v>
      </c>
    </row>
    <row r="13" spans="1:5">
      <c r="A13" t="s">
        <v>11</v>
      </c>
      <c r="B13" t="s">
        <v>6</v>
      </c>
      <c r="C13" t="s">
        <v>13</v>
      </c>
      <c r="D13">
        <v>13902000000</v>
      </c>
      <c r="E13" t="s">
        <v>8</v>
      </c>
    </row>
    <row r="14" spans="1:5">
      <c r="A14" t="s">
        <v>5</v>
      </c>
      <c r="B14" t="s">
        <v>6</v>
      </c>
      <c r="C14" t="s">
        <v>14</v>
      </c>
      <c r="D14">
        <v>226000000</v>
      </c>
      <c r="E14" t="s">
        <v>8</v>
      </c>
    </row>
    <row r="15" spans="1:5">
      <c r="A15" t="s">
        <v>9</v>
      </c>
      <c r="B15" t="s">
        <v>6</v>
      </c>
      <c r="C15" t="s">
        <v>14</v>
      </c>
      <c r="D15">
        <v>201000000</v>
      </c>
      <c r="E15" t="s">
        <v>8</v>
      </c>
    </row>
    <row r="16" spans="1:5">
      <c r="A16" t="s">
        <v>10</v>
      </c>
      <c r="B16" t="s">
        <v>6</v>
      </c>
      <c r="C16" t="s">
        <v>14</v>
      </c>
      <c r="D16">
        <v>188000000</v>
      </c>
      <c r="E16" t="s">
        <v>8</v>
      </c>
    </row>
    <row r="17" spans="1:5">
      <c r="A17" t="s">
        <v>11</v>
      </c>
      <c r="B17" t="s">
        <v>6</v>
      </c>
      <c r="C17" t="s">
        <v>14</v>
      </c>
      <c r="D17">
        <v>170000000</v>
      </c>
      <c r="E17" t="s">
        <v>8</v>
      </c>
    </row>
    <row r="18" spans="1:5">
      <c r="A18" t="s">
        <v>5</v>
      </c>
      <c r="B18" t="s">
        <v>6</v>
      </c>
      <c r="C18" t="s">
        <v>15</v>
      </c>
      <c r="D18">
        <v>185000000</v>
      </c>
      <c r="E18" t="s">
        <v>8</v>
      </c>
    </row>
    <row r="19" spans="1:5">
      <c r="A19" t="s">
        <v>9</v>
      </c>
      <c r="B19" t="s">
        <v>6</v>
      </c>
      <c r="C19" t="s">
        <v>15</v>
      </c>
      <c r="D19">
        <v>202000000</v>
      </c>
      <c r="E19" t="s">
        <v>8</v>
      </c>
    </row>
    <row r="20" spans="1:5">
      <c r="A20" t="s">
        <v>10</v>
      </c>
      <c r="B20" t="s">
        <v>6</v>
      </c>
      <c r="C20" t="s">
        <v>15</v>
      </c>
      <c r="D20">
        <v>235000000</v>
      </c>
      <c r="E20" t="s">
        <v>8</v>
      </c>
    </row>
    <row r="21" spans="1:5">
      <c r="A21" t="s">
        <v>11</v>
      </c>
      <c r="B21" t="s">
        <v>6</v>
      </c>
      <c r="C21" t="s">
        <v>15</v>
      </c>
      <c r="D21">
        <v>237000000</v>
      </c>
      <c r="E21" t="s">
        <v>8</v>
      </c>
    </row>
    <row r="22" spans="1:5">
      <c r="A22" t="s">
        <v>5</v>
      </c>
      <c r="B22" t="s">
        <v>16</v>
      </c>
      <c r="C22" t="s">
        <v>17</v>
      </c>
      <c r="D22">
        <v>36785000000</v>
      </c>
      <c r="E22" t="s">
        <v>8</v>
      </c>
    </row>
    <row r="23" spans="1:5">
      <c r="A23" t="s">
        <v>9</v>
      </c>
      <c r="B23" t="s">
        <v>16</v>
      </c>
      <c r="C23" t="s">
        <v>17</v>
      </c>
      <c r="D23">
        <v>36458000000</v>
      </c>
      <c r="E23" t="s">
        <v>8</v>
      </c>
    </row>
    <row r="24" spans="1:5">
      <c r="A24" t="s">
        <v>10</v>
      </c>
      <c r="B24" t="s">
        <v>16</v>
      </c>
      <c r="C24" t="s">
        <v>17</v>
      </c>
      <c r="D24">
        <v>34169000000</v>
      </c>
      <c r="E24" t="s">
        <v>8</v>
      </c>
    </row>
    <row r="25" spans="1:5">
      <c r="A25" t="s">
        <v>11</v>
      </c>
      <c r="B25" t="s">
        <v>16</v>
      </c>
      <c r="C25" t="s">
        <v>17</v>
      </c>
      <c r="D25">
        <v>30737000000</v>
      </c>
      <c r="E25" t="s">
        <v>8</v>
      </c>
    </row>
    <row r="26" spans="1:5">
      <c r="A26" t="s">
        <v>5</v>
      </c>
      <c r="B26" t="s">
        <v>16</v>
      </c>
      <c r="C26" t="s">
        <v>18</v>
      </c>
      <c r="D26">
        <v>631000000</v>
      </c>
      <c r="E26" t="s">
        <v>8</v>
      </c>
    </row>
    <row r="27" spans="1:5">
      <c r="A27" t="s">
        <v>9</v>
      </c>
      <c r="B27" t="s">
        <v>16</v>
      </c>
      <c r="C27" t="s">
        <v>18</v>
      </c>
      <c r="D27">
        <v>631000000</v>
      </c>
      <c r="E27" t="s">
        <v>8</v>
      </c>
    </row>
    <row r="28" spans="1:5">
      <c r="A28" t="s">
        <v>10</v>
      </c>
      <c r="B28" t="s">
        <v>16</v>
      </c>
      <c r="C28" t="s">
        <v>18</v>
      </c>
      <c r="E28" t="s">
        <v>8</v>
      </c>
    </row>
    <row r="29" spans="1:5">
      <c r="A29" t="s">
        <v>11</v>
      </c>
      <c r="B29" t="s">
        <v>16</v>
      </c>
      <c r="C29" t="s">
        <v>18</v>
      </c>
      <c r="D29">
        <v>631000000</v>
      </c>
      <c r="E29" t="s">
        <v>8</v>
      </c>
    </row>
    <row r="30" spans="1:5">
      <c r="A30" t="s">
        <v>5</v>
      </c>
      <c r="B30" t="s">
        <v>16</v>
      </c>
      <c r="C30" t="s">
        <v>19</v>
      </c>
      <c r="D30">
        <v>238000000</v>
      </c>
      <c r="E30" t="s">
        <v>8</v>
      </c>
    </row>
    <row r="31" spans="1:5">
      <c r="A31" t="s">
        <v>9</v>
      </c>
      <c r="B31" t="s">
        <v>16</v>
      </c>
      <c r="C31" t="s">
        <v>19</v>
      </c>
      <c r="D31">
        <v>229000000</v>
      </c>
      <c r="E31" t="s">
        <v>8</v>
      </c>
    </row>
    <row r="32" spans="1:5">
      <c r="A32" t="s">
        <v>10</v>
      </c>
      <c r="B32" t="s">
        <v>16</v>
      </c>
      <c r="C32" t="s">
        <v>19</v>
      </c>
      <c r="D32">
        <v>160000000</v>
      </c>
      <c r="E32" t="s">
        <v>8</v>
      </c>
    </row>
    <row r="33" spans="1:5">
      <c r="A33" t="s">
        <v>11</v>
      </c>
      <c r="B33" t="s">
        <v>16</v>
      </c>
      <c r="C33" t="s">
        <v>19</v>
      </c>
      <c r="D33">
        <v>375000000</v>
      </c>
      <c r="E33" t="s">
        <v>8</v>
      </c>
    </row>
    <row r="34" spans="1:5">
      <c r="A34" t="s">
        <v>5</v>
      </c>
      <c r="B34" t="s">
        <v>16</v>
      </c>
      <c r="C34" t="s">
        <v>20</v>
      </c>
      <c r="E34" t="s">
        <v>8</v>
      </c>
    </row>
    <row r="35" spans="1:5">
      <c r="A35" t="s">
        <v>9</v>
      </c>
      <c r="B35" t="s">
        <v>16</v>
      </c>
      <c r="C35" t="s">
        <v>20</v>
      </c>
      <c r="E35" t="s">
        <v>8</v>
      </c>
    </row>
    <row r="36" spans="1:5">
      <c r="A36" t="s">
        <v>10</v>
      </c>
      <c r="B36" t="s">
        <v>16</v>
      </c>
      <c r="C36" t="s">
        <v>20</v>
      </c>
      <c r="D36">
        <v>440000000</v>
      </c>
      <c r="E36" t="s">
        <v>8</v>
      </c>
    </row>
    <row r="37" spans="1:5">
      <c r="A37" t="s">
        <v>11</v>
      </c>
      <c r="B37" t="s">
        <v>16</v>
      </c>
      <c r="C37" t="s">
        <v>20</v>
      </c>
      <c r="D37">
        <v>470000000</v>
      </c>
      <c r="E37" t="s">
        <v>8</v>
      </c>
    </row>
    <row r="38" spans="1:5">
      <c r="A38" t="s">
        <v>5</v>
      </c>
      <c r="B38" t="s">
        <v>21</v>
      </c>
      <c r="C38" t="s">
        <v>22</v>
      </c>
      <c r="D38">
        <v>13053000000</v>
      </c>
      <c r="E38" t="s">
        <v>8</v>
      </c>
    </row>
    <row r="39" spans="1:5">
      <c r="A39" t="s">
        <v>9</v>
      </c>
      <c r="B39" t="s">
        <v>21</v>
      </c>
      <c r="C39" t="s">
        <v>22</v>
      </c>
      <c r="D39">
        <v>12098000000</v>
      </c>
      <c r="E39" t="s">
        <v>8</v>
      </c>
    </row>
    <row r="40" spans="1:5">
      <c r="A40" t="s">
        <v>10</v>
      </c>
      <c r="B40" t="s">
        <v>21</v>
      </c>
      <c r="C40" t="s">
        <v>22</v>
      </c>
      <c r="D40">
        <v>13487000000</v>
      </c>
      <c r="E40" t="s">
        <v>8</v>
      </c>
    </row>
    <row r="41" spans="1:5">
      <c r="A41" t="s">
        <v>11</v>
      </c>
      <c r="B41" t="s">
        <v>21</v>
      </c>
      <c r="C41" t="s">
        <v>22</v>
      </c>
      <c r="D41">
        <v>15478000000</v>
      </c>
      <c r="E41" t="s">
        <v>8</v>
      </c>
    </row>
    <row r="42" spans="1:5">
      <c r="A42" t="s">
        <v>5</v>
      </c>
      <c r="B42" t="s">
        <v>21</v>
      </c>
      <c r="C42" t="s">
        <v>23</v>
      </c>
      <c r="D42">
        <v>1636000000</v>
      </c>
      <c r="E42" t="s">
        <v>8</v>
      </c>
    </row>
    <row r="43" spans="1:5">
      <c r="A43" t="s">
        <v>9</v>
      </c>
      <c r="B43" t="s">
        <v>21</v>
      </c>
      <c r="C43" t="s">
        <v>23</v>
      </c>
      <c r="D43">
        <v>1116000000</v>
      </c>
      <c r="E43" t="s">
        <v>8</v>
      </c>
    </row>
    <row r="44" spans="1:5">
      <c r="A44" t="s">
        <v>10</v>
      </c>
      <c r="B44" t="s">
        <v>21</v>
      </c>
      <c r="C44" t="s">
        <v>23</v>
      </c>
      <c r="D44">
        <v>130000000</v>
      </c>
      <c r="E44" t="s">
        <v>8</v>
      </c>
    </row>
    <row r="45" spans="1:5">
      <c r="A45" t="s">
        <v>11</v>
      </c>
      <c r="B45" t="s">
        <v>21</v>
      </c>
      <c r="C45" t="s">
        <v>23</v>
      </c>
      <c r="D45">
        <v>171000000</v>
      </c>
      <c r="E45" t="s">
        <v>8</v>
      </c>
    </row>
    <row r="46" spans="1:5">
      <c r="A46" t="s">
        <v>5</v>
      </c>
      <c r="B46" t="s">
        <v>21</v>
      </c>
      <c r="C46" t="s">
        <v>24</v>
      </c>
      <c r="D46">
        <v>1062000000</v>
      </c>
      <c r="E46" t="s">
        <v>8</v>
      </c>
    </row>
    <row r="47" spans="1:5">
      <c r="A47" t="s">
        <v>9</v>
      </c>
      <c r="B47" t="s">
        <v>21</v>
      </c>
      <c r="C47" t="s">
        <v>24</v>
      </c>
      <c r="D47">
        <v>1302000000</v>
      </c>
      <c r="E47" t="s">
        <v>8</v>
      </c>
    </row>
    <row r="48" spans="1:5">
      <c r="A48" t="s">
        <v>10</v>
      </c>
      <c r="B48" t="s">
        <v>21</v>
      </c>
      <c r="C48" t="s">
        <v>24</v>
      </c>
      <c r="D48">
        <v>1492000000</v>
      </c>
      <c r="E48" t="s">
        <v>8</v>
      </c>
    </row>
    <row r="49" spans="1:5">
      <c r="A49" t="s">
        <v>11</v>
      </c>
      <c r="B49" t="s">
        <v>21</v>
      </c>
      <c r="C49" t="s">
        <v>24</v>
      </c>
      <c r="D49">
        <v>1310000000</v>
      </c>
      <c r="E49" t="s">
        <v>8</v>
      </c>
    </row>
    <row r="50" spans="1:5">
      <c r="A50" t="s">
        <v>5</v>
      </c>
      <c r="B50" t="s">
        <v>25</v>
      </c>
      <c r="C50" t="s">
        <v>26</v>
      </c>
      <c r="D50">
        <v>14304000000</v>
      </c>
      <c r="E50" t="s">
        <v>8</v>
      </c>
    </row>
    <row r="51" spans="1:5">
      <c r="A51" t="s">
        <v>9</v>
      </c>
      <c r="B51" t="s">
        <v>25</v>
      </c>
      <c r="C51" t="s">
        <v>26</v>
      </c>
      <c r="D51">
        <v>14922000000</v>
      </c>
      <c r="E51" t="s">
        <v>8</v>
      </c>
    </row>
    <row r="52" spans="1:5">
      <c r="A52" t="s">
        <v>10</v>
      </c>
      <c r="B52" t="s">
        <v>25</v>
      </c>
      <c r="C52" t="s">
        <v>26</v>
      </c>
      <c r="D52">
        <v>16009000000</v>
      </c>
      <c r="E52" t="s">
        <v>8</v>
      </c>
    </row>
    <row r="53" spans="1:5">
      <c r="A53" t="s">
        <v>11</v>
      </c>
      <c r="B53" t="s">
        <v>25</v>
      </c>
      <c r="C53" t="s">
        <v>26</v>
      </c>
      <c r="D53">
        <v>13549000000</v>
      </c>
      <c r="E53" t="s">
        <v>8</v>
      </c>
    </row>
    <row r="54" spans="1:5">
      <c r="A54" t="s">
        <v>5</v>
      </c>
      <c r="B54" t="s">
        <v>25</v>
      </c>
      <c r="C54" t="s">
        <v>27</v>
      </c>
      <c r="D54">
        <v>169000000</v>
      </c>
      <c r="E54" t="s">
        <v>8</v>
      </c>
    </row>
    <row r="55" spans="1:5">
      <c r="A55" t="s">
        <v>9</v>
      </c>
      <c r="B55" t="s">
        <v>25</v>
      </c>
      <c r="C55" t="s">
        <v>27</v>
      </c>
      <c r="D55">
        <v>181000000</v>
      </c>
      <c r="E55" t="s">
        <v>8</v>
      </c>
    </row>
    <row r="56" spans="1:5">
      <c r="A56" t="s">
        <v>10</v>
      </c>
      <c r="B56" t="s">
        <v>25</v>
      </c>
      <c r="C56" t="s">
        <v>27</v>
      </c>
      <c r="D56">
        <v>169000000</v>
      </c>
      <c r="E56" t="s">
        <v>8</v>
      </c>
    </row>
    <row r="57" spans="1:5">
      <c r="A57" t="s">
        <v>11</v>
      </c>
      <c r="B57" t="s">
        <v>25</v>
      </c>
      <c r="C57" t="s">
        <v>27</v>
      </c>
      <c r="D57">
        <v>44000000</v>
      </c>
      <c r="E57" t="s">
        <v>8</v>
      </c>
    </row>
    <row r="58" spans="1:5">
      <c r="A58" t="s">
        <v>5</v>
      </c>
      <c r="B58" t="s">
        <v>25</v>
      </c>
      <c r="C58" t="s">
        <v>28</v>
      </c>
      <c r="D58">
        <v>2303000000</v>
      </c>
      <c r="E58" t="s">
        <v>8</v>
      </c>
    </row>
    <row r="59" spans="1:5">
      <c r="A59" t="s">
        <v>9</v>
      </c>
      <c r="B59" t="s">
        <v>25</v>
      </c>
      <c r="C59" t="s">
        <v>28</v>
      </c>
      <c r="D59">
        <v>2480000000</v>
      </c>
      <c r="E59" t="s">
        <v>8</v>
      </c>
    </row>
    <row r="60" spans="1:5">
      <c r="A60" t="s">
        <v>10</v>
      </c>
      <c r="B60" t="s">
        <v>25</v>
      </c>
      <c r="C60" t="s">
        <v>28</v>
      </c>
      <c r="D60">
        <v>2196000000</v>
      </c>
      <c r="E60" t="s">
        <v>8</v>
      </c>
    </row>
    <row r="61" spans="1:5">
      <c r="A61" t="s">
        <v>11</v>
      </c>
      <c r="B61" t="s">
        <v>25</v>
      </c>
      <c r="C61" t="s">
        <v>28</v>
      </c>
      <c r="D61">
        <v>1566000000</v>
      </c>
      <c r="E61" t="s">
        <v>8</v>
      </c>
    </row>
    <row r="62" spans="1:5">
      <c r="A62" t="s">
        <v>5</v>
      </c>
      <c r="B62" t="s">
        <v>29</v>
      </c>
      <c r="C62" t="s">
        <v>30</v>
      </c>
      <c r="D62">
        <v>14666000000</v>
      </c>
      <c r="E62" t="s">
        <v>8</v>
      </c>
    </row>
    <row r="63" spans="1:5">
      <c r="A63" t="s">
        <v>9</v>
      </c>
      <c r="B63" t="s">
        <v>29</v>
      </c>
      <c r="C63" t="s">
        <v>30</v>
      </c>
      <c r="D63">
        <v>13432000000</v>
      </c>
      <c r="E63" t="s">
        <v>8</v>
      </c>
    </row>
    <row r="64" spans="1:5">
      <c r="A64" t="s">
        <v>10</v>
      </c>
      <c r="B64" t="s">
        <v>29</v>
      </c>
      <c r="C64" t="s">
        <v>30</v>
      </c>
      <c r="D64">
        <v>11232000000</v>
      </c>
      <c r="E64" t="s">
        <v>8</v>
      </c>
    </row>
    <row r="65" spans="1:5">
      <c r="A65" t="s">
        <v>11</v>
      </c>
      <c r="B65" t="s">
        <v>29</v>
      </c>
      <c r="C65" t="s">
        <v>30</v>
      </c>
      <c r="D65">
        <v>12827000000</v>
      </c>
      <c r="E65" t="s">
        <v>8</v>
      </c>
    </row>
    <row r="66" spans="1:5">
      <c r="A66" t="s">
        <v>5</v>
      </c>
      <c r="B66" t="s">
        <v>29</v>
      </c>
      <c r="C66" t="s">
        <v>31</v>
      </c>
      <c r="D66">
        <v>8090000000</v>
      </c>
      <c r="E66" t="s">
        <v>8</v>
      </c>
    </row>
    <row r="67" spans="1:5">
      <c r="A67" t="s">
        <v>9</v>
      </c>
      <c r="B67" t="s">
        <v>29</v>
      </c>
      <c r="C67" t="s">
        <v>31</v>
      </c>
      <c r="D67">
        <v>7093000000</v>
      </c>
      <c r="E67" t="s">
        <v>8</v>
      </c>
    </row>
    <row r="68" spans="1:5">
      <c r="A68" t="s">
        <v>10</v>
      </c>
      <c r="B68" t="s">
        <v>29</v>
      </c>
      <c r="C68" t="s">
        <v>31</v>
      </c>
      <c r="D68">
        <v>5005000000</v>
      </c>
      <c r="E68" t="s">
        <v>8</v>
      </c>
    </row>
    <row r="69" spans="1:5">
      <c r="A69" t="s">
        <v>11</v>
      </c>
      <c r="B69" t="s">
        <v>29</v>
      </c>
      <c r="C69" t="s">
        <v>31</v>
      </c>
      <c r="D69">
        <v>6920000000</v>
      </c>
      <c r="E69" t="s">
        <v>8</v>
      </c>
    </row>
    <row r="70" spans="1:5">
      <c r="A70" t="s">
        <v>5</v>
      </c>
      <c r="B70" t="s">
        <v>29</v>
      </c>
      <c r="C70" t="s">
        <v>32</v>
      </c>
      <c r="D70">
        <v>6996000000</v>
      </c>
      <c r="E70" t="s">
        <v>8</v>
      </c>
    </row>
    <row r="71" spans="1:5">
      <c r="A71" t="s">
        <v>9</v>
      </c>
      <c r="B71" t="s">
        <v>29</v>
      </c>
      <c r="C71" t="s">
        <v>32</v>
      </c>
      <c r="D71">
        <v>6761000000</v>
      </c>
      <c r="E71" t="s">
        <v>8</v>
      </c>
    </row>
    <row r="72" spans="1:5">
      <c r="A72" t="s">
        <v>10</v>
      </c>
      <c r="B72" t="s">
        <v>29</v>
      </c>
      <c r="C72" t="s">
        <v>32</v>
      </c>
      <c r="D72">
        <v>6608000000</v>
      </c>
      <c r="E72" t="s">
        <v>8</v>
      </c>
    </row>
    <row r="73" spans="1:5">
      <c r="A73" t="s">
        <v>11</v>
      </c>
      <c r="B73" t="s">
        <v>29</v>
      </c>
      <c r="C73" t="s">
        <v>32</v>
      </c>
      <c r="D73">
        <v>6421000000</v>
      </c>
      <c r="E73" t="s">
        <v>8</v>
      </c>
    </row>
    <row r="74" spans="1:5">
      <c r="A74" t="s">
        <v>5</v>
      </c>
      <c r="B74" t="s">
        <v>29</v>
      </c>
      <c r="C74" t="s">
        <v>33</v>
      </c>
      <c r="D74">
        <v>14035000000</v>
      </c>
      <c r="E74" t="s">
        <v>8</v>
      </c>
    </row>
    <row r="75" spans="1:5">
      <c r="A75" t="s">
        <v>9</v>
      </c>
      <c r="B75" t="s">
        <v>29</v>
      </c>
      <c r="C75" t="s">
        <v>33</v>
      </c>
      <c r="D75">
        <v>12801000000</v>
      </c>
      <c r="E75" t="s">
        <v>8</v>
      </c>
    </row>
    <row r="76" spans="1:5">
      <c r="A76" t="s">
        <v>10</v>
      </c>
      <c r="B76" t="s">
        <v>29</v>
      </c>
      <c r="C76" t="s">
        <v>33</v>
      </c>
      <c r="D76">
        <v>10587000000</v>
      </c>
      <c r="E76" t="s">
        <v>8</v>
      </c>
    </row>
    <row r="77" spans="1:5">
      <c r="A77" t="s">
        <v>11</v>
      </c>
      <c r="B77" t="s">
        <v>29</v>
      </c>
      <c r="C77" t="s">
        <v>33</v>
      </c>
      <c r="D77">
        <v>12171000000</v>
      </c>
      <c r="E77" t="s">
        <v>8</v>
      </c>
    </row>
    <row r="78" spans="1:5">
      <c r="A78" t="s">
        <v>5</v>
      </c>
      <c r="B78" t="s">
        <v>29</v>
      </c>
      <c r="C78" t="s">
        <v>34</v>
      </c>
      <c r="D78">
        <v>14666000000</v>
      </c>
      <c r="E78" t="s">
        <v>8</v>
      </c>
    </row>
    <row r="79" spans="1:5">
      <c r="A79" t="s">
        <v>9</v>
      </c>
      <c r="B79" t="s">
        <v>29</v>
      </c>
      <c r="C79" t="s">
        <v>34</v>
      </c>
      <c r="D79">
        <v>13432000000</v>
      </c>
      <c r="E79" t="s">
        <v>8</v>
      </c>
    </row>
    <row r="80" spans="1:5">
      <c r="A80" t="s">
        <v>10</v>
      </c>
      <c r="B80" t="s">
        <v>29</v>
      </c>
      <c r="C80" t="s">
        <v>34</v>
      </c>
      <c r="D80">
        <v>11232000000</v>
      </c>
      <c r="E80" t="s">
        <v>8</v>
      </c>
    </row>
    <row r="81" spans="1:5">
      <c r="A81" t="s">
        <v>11</v>
      </c>
      <c r="B81" t="s">
        <v>29</v>
      </c>
      <c r="C81" t="s">
        <v>34</v>
      </c>
      <c r="D81">
        <v>12827000000</v>
      </c>
      <c r="E81" t="s">
        <v>8</v>
      </c>
    </row>
    <row r="82" spans="1:5">
      <c r="A82" t="s">
        <v>5</v>
      </c>
      <c r="B82" t="s">
        <v>35</v>
      </c>
      <c r="C82" t="s">
        <v>36</v>
      </c>
      <c r="D82">
        <v>57769000000</v>
      </c>
      <c r="E82" t="s">
        <v>8</v>
      </c>
    </row>
    <row r="83" spans="1:5">
      <c r="A83" t="s">
        <v>9</v>
      </c>
      <c r="B83" t="s">
        <v>35</v>
      </c>
      <c r="C83" t="s">
        <v>36</v>
      </c>
      <c r="D83">
        <v>55356000000</v>
      </c>
      <c r="E83" t="s">
        <v>8</v>
      </c>
    </row>
    <row r="84" spans="1:5">
      <c r="A84" t="s">
        <v>10</v>
      </c>
      <c r="B84" t="s">
        <v>35</v>
      </c>
      <c r="C84" t="s">
        <v>36</v>
      </c>
      <c r="D84">
        <v>53335000000</v>
      </c>
      <c r="E84" t="s">
        <v>8</v>
      </c>
    </row>
    <row r="85" spans="1:5">
      <c r="A85" t="s">
        <v>11</v>
      </c>
      <c r="B85" t="s">
        <v>35</v>
      </c>
      <c r="C85" t="s">
        <v>36</v>
      </c>
      <c r="D85">
        <v>53811000000</v>
      </c>
      <c r="E85" t="s">
        <v>8</v>
      </c>
    </row>
    <row r="86" spans="1:5">
      <c r="A86" t="s">
        <v>5</v>
      </c>
      <c r="B86" t="s">
        <v>35</v>
      </c>
      <c r="C86" t="s">
        <v>37</v>
      </c>
      <c r="D86">
        <v>43103000000</v>
      </c>
      <c r="E86" t="s">
        <v>8</v>
      </c>
    </row>
    <row r="87" spans="1:5">
      <c r="A87" t="s">
        <v>9</v>
      </c>
      <c r="B87" t="s">
        <v>35</v>
      </c>
      <c r="C87" t="s">
        <v>37</v>
      </c>
      <c r="D87">
        <v>41924000000</v>
      </c>
      <c r="E87" t="s">
        <v>8</v>
      </c>
    </row>
    <row r="88" spans="1:5">
      <c r="A88" t="s">
        <v>10</v>
      </c>
      <c r="B88" t="s">
        <v>35</v>
      </c>
      <c r="C88" t="s">
        <v>37</v>
      </c>
      <c r="D88">
        <v>42103000000</v>
      </c>
      <c r="E88" t="s">
        <v>8</v>
      </c>
    </row>
    <row r="89" spans="1:5">
      <c r="A89" t="s">
        <v>11</v>
      </c>
      <c r="B89" t="s">
        <v>35</v>
      </c>
      <c r="C89" t="s">
        <v>37</v>
      </c>
      <c r="D89">
        <v>40984000000</v>
      </c>
      <c r="E89" t="s">
        <v>8</v>
      </c>
    </row>
    <row r="90" spans="1:5">
      <c r="A90" t="s">
        <v>5</v>
      </c>
      <c r="B90" t="s">
        <v>35</v>
      </c>
      <c r="C90" t="s">
        <v>38</v>
      </c>
      <c r="D90">
        <v>22304000000</v>
      </c>
      <c r="E90" t="s">
        <v>8</v>
      </c>
    </row>
    <row r="91" spans="1:5">
      <c r="A91" t="s">
        <v>9</v>
      </c>
      <c r="B91" t="s">
        <v>35</v>
      </c>
      <c r="C91" t="s">
        <v>38</v>
      </c>
      <c r="D91">
        <v>22620000000</v>
      </c>
      <c r="E91" t="s">
        <v>8</v>
      </c>
    </row>
    <row r="92" spans="1:5">
      <c r="A92" t="s">
        <v>10</v>
      </c>
      <c r="B92" t="s">
        <v>35</v>
      </c>
      <c r="C92" t="s">
        <v>38</v>
      </c>
      <c r="D92">
        <v>22603000000</v>
      </c>
      <c r="E92" t="s">
        <v>8</v>
      </c>
    </row>
    <row r="93" spans="1:5">
      <c r="A93" t="s">
        <v>11</v>
      </c>
      <c r="B93" t="s">
        <v>35</v>
      </c>
      <c r="C93" t="s">
        <v>38</v>
      </c>
      <c r="D93">
        <v>19237000000</v>
      </c>
      <c r="E93" t="s">
        <v>8</v>
      </c>
    </row>
    <row r="94" spans="1:5">
      <c r="A94" t="s">
        <v>5</v>
      </c>
      <c r="B94" t="s">
        <v>35</v>
      </c>
      <c r="C94" t="s">
        <v>39</v>
      </c>
      <c r="D94">
        <v>38315000000</v>
      </c>
      <c r="E94" t="s">
        <v>8</v>
      </c>
    </row>
    <row r="95" spans="1:5">
      <c r="A95" t="s">
        <v>9</v>
      </c>
      <c r="B95" t="s">
        <v>35</v>
      </c>
      <c r="C95" t="s">
        <v>39</v>
      </c>
      <c r="D95">
        <v>37858000000</v>
      </c>
      <c r="E95" t="s">
        <v>8</v>
      </c>
    </row>
    <row r="96" spans="1:5">
      <c r="A96" t="s">
        <v>10</v>
      </c>
      <c r="B96" t="s">
        <v>35</v>
      </c>
      <c r="C96" t="s">
        <v>39</v>
      </c>
      <c r="D96">
        <v>35489000000</v>
      </c>
      <c r="E96" t="s">
        <v>8</v>
      </c>
    </row>
    <row r="97" spans="1:5">
      <c r="A97" t="s">
        <v>11</v>
      </c>
      <c r="B97" t="s">
        <v>35</v>
      </c>
      <c r="C97" t="s">
        <v>39</v>
      </c>
      <c r="D97">
        <v>32238000000</v>
      </c>
      <c r="E97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556F-9B42-483A-9F96-80EE66C8B772}">
  <dimension ref="A1:H97"/>
  <sheetViews>
    <sheetView workbookViewId="0">
      <selection activeCell="D24" sqref="D24"/>
    </sheetView>
  </sheetViews>
  <sheetFormatPr defaultRowHeight="14.4"/>
  <cols>
    <col min="1" max="1" width="12.109375" bestFit="1" customWidth="1"/>
    <col min="2" max="2" width="10.6640625" bestFit="1" customWidth="1"/>
    <col min="3" max="3" width="20.21875" bestFit="1" customWidth="1"/>
    <col min="4" max="4" width="40" bestFit="1" customWidth="1"/>
    <col min="5" max="5" width="12" bestFit="1" customWidth="1"/>
    <col min="6" max="6" width="16.33203125" bestFit="1" customWidth="1"/>
    <col min="7" max="7" width="15.44140625" bestFit="1" customWidth="1"/>
    <col min="8" max="8" width="16.21875" bestFit="1" customWidth="1"/>
  </cols>
  <sheetData>
    <row r="1" spans="1:8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41</v>
      </c>
      <c r="G1" t="s">
        <v>42</v>
      </c>
      <c r="H1" t="s">
        <v>43</v>
      </c>
    </row>
    <row r="2" spans="1:8">
      <c r="A2">
        <v>2025</v>
      </c>
      <c r="B2" t="s">
        <v>5</v>
      </c>
      <c r="C2" t="s">
        <v>6</v>
      </c>
      <c r="D2" t="s">
        <v>7</v>
      </c>
      <c r="E2">
        <v>4762000000</v>
      </c>
      <c r="F2">
        <v>25.151116951379766</v>
      </c>
      <c r="G2">
        <v>3598666666.6666665</v>
      </c>
      <c r="H2">
        <v>1</v>
      </c>
    </row>
    <row r="3" spans="1:8">
      <c r="A3">
        <v>2024</v>
      </c>
      <c r="B3" t="s">
        <v>9</v>
      </c>
      <c r="C3" t="s">
        <v>6</v>
      </c>
      <c r="D3" t="s">
        <v>7</v>
      </c>
      <c r="E3">
        <v>3805000000</v>
      </c>
      <c r="F3">
        <v>70.704351727231938</v>
      </c>
      <c r="G3">
        <v>3981666666.6666665</v>
      </c>
      <c r="H3">
        <v>1</v>
      </c>
    </row>
    <row r="4" spans="1:8">
      <c r="A4">
        <v>2023</v>
      </c>
      <c r="B4" t="s">
        <v>10</v>
      </c>
      <c r="C4" t="s">
        <v>6</v>
      </c>
      <c r="D4" t="s">
        <v>7</v>
      </c>
      <c r="E4">
        <v>2229000000</v>
      </c>
      <c r="F4">
        <v>-62.290644560987985</v>
      </c>
      <c r="G4">
        <v>4070000000</v>
      </c>
      <c r="H4">
        <v>0</v>
      </c>
    </row>
    <row r="5" spans="1:8">
      <c r="A5">
        <v>2022</v>
      </c>
      <c r="B5" t="s">
        <v>11</v>
      </c>
      <c r="C5" t="s">
        <v>6</v>
      </c>
      <c r="D5" t="s">
        <v>7</v>
      </c>
      <c r="E5">
        <v>5911000000</v>
      </c>
      <c r="G5">
        <v>5911000000</v>
      </c>
      <c r="H5">
        <v>0</v>
      </c>
    </row>
    <row r="6" spans="1:8">
      <c r="A6">
        <v>2025</v>
      </c>
      <c r="B6" t="s">
        <v>5</v>
      </c>
      <c r="C6" t="s">
        <v>6</v>
      </c>
      <c r="D6" t="s">
        <v>12</v>
      </c>
      <c r="E6">
        <v>998000000</v>
      </c>
      <c r="F6">
        <v>12.008978675645341</v>
      </c>
      <c r="G6">
        <v>1019333333.3333334</v>
      </c>
      <c r="H6">
        <v>1</v>
      </c>
    </row>
    <row r="7" spans="1:8">
      <c r="A7">
        <v>2024</v>
      </c>
      <c r="B7" t="s">
        <v>9</v>
      </c>
      <c r="C7" t="s">
        <v>6</v>
      </c>
      <c r="D7" t="s">
        <v>12</v>
      </c>
      <c r="E7">
        <v>891000000</v>
      </c>
      <c r="F7">
        <v>-23.781009409751924</v>
      </c>
      <c r="G7">
        <v>965000000</v>
      </c>
      <c r="H7">
        <v>0</v>
      </c>
    </row>
    <row r="8" spans="1:8">
      <c r="A8">
        <v>2023</v>
      </c>
      <c r="B8" t="s">
        <v>10</v>
      </c>
      <c r="C8" t="s">
        <v>6</v>
      </c>
      <c r="D8" t="s">
        <v>12</v>
      </c>
      <c r="E8">
        <v>1169000000</v>
      </c>
      <c r="F8">
        <v>40</v>
      </c>
      <c r="G8">
        <v>1002000000</v>
      </c>
      <c r="H8">
        <v>1</v>
      </c>
    </row>
    <row r="9" spans="1:8">
      <c r="A9">
        <v>2022</v>
      </c>
      <c r="B9" t="s">
        <v>11</v>
      </c>
      <c r="C9" t="s">
        <v>6</v>
      </c>
      <c r="D9" t="s">
        <v>12</v>
      </c>
      <c r="E9">
        <v>835000000</v>
      </c>
      <c r="G9">
        <v>835000000</v>
      </c>
      <c r="H9">
        <v>0</v>
      </c>
    </row>
    <row r="10" spans="1:8">
      <c r="A10">
        <v>2025</v>
      </c>
      <c r="B10" t="s">
        <v>5</v>
      </c>
      <c r="C10" t="s">
        <v>6</v>
      </c>
      <c r="D10" t="s">
        <v>13</v>
      </c>
      <c r="E10">
        <v>12740000000</v>
      </c>
      <c r="F10">
        <v>7.1849234393404</v>
      </c>
      <c r="G10">
        <v>12708333333.333334</v>
      </c>
      <c r="H10">
        <v>1</v>
      </c>
    </row>
    <row r="11" spans="1:8">
      <c r="A11">
        <v>2024</v>
      </c>
      <c r="B11" t="s">
        <v>9</v>
      </c>
      <c r="C11" t="s">
        <v>6</v>
      </c>
      <c r="D11" t="s">
        <v>13</v>
      </c>
      <c r="E11">
        <v>11886000000</v>
      </c>
      <c r="F11">
        <v>-11.949033261723091</v>
      </c>
      <c r="G11">
        <v>13095666666.666666</v>
      </c>
      <c r="H11">
        <v>0</v>
      </c>
    </row>
    <row r="12" spans="1:8">
      <c r="A12">
        <v>2023</v>
      </c>
      <c r="B12" t="s">
        <v>10</v>
      </c>
      <c r="C12" t="s">
        <v>6</v>
      </c>
      <c r="D12" t="s">
        <v>13</v>
      </c>
      <c r="E12">
        <v>13499000000</v>
      </c>
      <c r="F12">
        <v>-2.8988634728815996</v>
      </c>
      <c r="G12">
        <v>13700500000</v>
      </c>
      <c r="H12">
        <v>0</v>
      </c>
    </row>
    <row r="13" spans="1:8">
      <c r="A13">
        <v>2022</v>
      </c>
      <c r="B13" t="s">
        <v>11</v>
      </c>
      <c r="C13" t="s">
        <v>6</v>
      </c>
      <c r="D13" t="s">
        <v>13</v>
      </c>
      <c r="E13">
        <v>13902000000</v>
      </c>
      <c r="G13">
        <v>13902000000</v>
      </c>
      <c r="H13">
        <v>0</v>
      </c>
    </row>
    <row r="14" spans="1:8">
      <c r="A14">
        <v>2025</v>
      </c>
      <c r="B14" t="s">
        <v>5</v>
      </c>
      <c r="C14" t="s">
        <v>6</v>
      </c>
      <c r="D14" t="s">
        <v>14</v>
      </c>
      <c r="E14">
        <v>226000000</v>
      </c>
      <c r="F14">
        <v>12.437810945273633</v>
      </c>
      <c r="G14">
        <v>205000000</v>
      </c>
      <c r="H14">
        <v>1</v>
      </c>
    </row>
    <row r="15" spans="1:8">
      <c r="A15">
        <v>2024</v>
      </c>
      <c r="B15" t="s">
        <v>9</v>
      </c>
      <c r="C15" t="s">
        <v>6</v>
      </c>
      <c r="D15" t="s">
        <v>14</v>
      </c>
      <c r="E15">
        <v>201000000</v>
      </c>
      <c r="F15">
        <v>6.9148936170212769</v>
      </c>
      <c r="G15">
        <v>186333333.33333334</v>
      </c>
      <c r="H15">
        <v>1</v>
      </c>
    </row>
    <row r="16" spans="1:8">
      <c r="A16">
        <v>2023</v>
      </c>
      <c r="B16" t="s">
        <v>10</v>
      </c>
      <c r="C16" t="s">
        <v>6</v>
      </c>
      <c r="D16" t="s">
        <v>14</v>
      </c>
      <c r="E16">
        <v>188000000</v>
      </c>
      <c r="F16">
        <v>10.588235294117647</v>
      </c>
      <c r="G16">
        <v>179000000</v>
      </c>
      <c r="H16">
        <v>1</v>
      </c>
    </row>
    <row r="17" spans="1:8">
      <c r="A17">
        <v>2022</v>
      </c>
      <c r="B17" t="s">
        <v>11</v>
      </c>
      <c r="C17" t="s">
        <v>6</v>
      </c>
      <c r="D17" t="s">
        <v>14</v>
      </c>
      <c r="E17">
        <v>170000000</v>
      </c>
      <c r="G17">
        <v>170000000</v>
      </c>
      <c r="H17">
        <v>0</v>
      </c>
    </row>
    <row r="18" spans="1:8">
      <c r="A18">
        <v>2025</v>
      </c>
      <c r="B18" t="s">
        <v>5</v>
      </c>
      <c r="C18" t="s">
        <v>6</v>
      </c>
      <c r="D18" t="s">
        <v>15</v>
      </c>
      <c r="E18">
        <v>185000000</v>
      </c>
      <c r="F18">
        <v>-8.4158415841584162</v>
      </c>
      <c r="G18">
        <v>207333333.33333334</v>
      </c>
      <c r="H18">
        <v>0</v>
      </c>
    </row>
    <row r="19" spans="1:8">
      <c r="A19">
        <v>2024</v>
      </c>
      <c r="B19" t="s">
        <v>9</v>
      </c>
      <c r="C19" t="s">
        <v>6</v>
      </c>
      <c r="D19" t="s">
        <v>15</v>
      </c>
      <c r="E19">
        <v>202000000</v>
      </c>
      <c r="F19">
        <v>-14.042553191489363</v>
      </c>
      <c r="G19">
        <v>224666666.66666666</v>
      </c>
      <c r="H19">
        <v>0</v>
      </c>
    </row>
    <row r="20" spans="1:8">
      <c r="A20">
        <v>2023</v>
      </c>
      <c r="B20" t="s">
        <v>10</v>
      </c>
      <c r="C20" t="s">
        <v>6</v>
      </c>
      <c r="D20" t="s">
        <v>15</v>
      </c>
      <c r="E20">
        <v>235000000</v>
      </c>
      <c r="F20">
        <v>-0.8438818565400843</v>
      </c>
      <c r="G20">
        <v>236000000</v>
      </c>
      <c r="H20">
        <v>0</v>
      </c>
    </row>
    <row r="21" spans="1:8">
      <c r="A21">
        <v>2022</v>
      </c>
      <c r="B21" t="s">
        <v>11</v>
      </c>
      <c r="C21" t="s">
        <v>6</v>
      </c>
      <c r="D21" t="s">
        <v>15</v>
      </c>
      <c r="E21">
        <v>237000000</v>
      </c>
      <c r="G21">
        <v>237000000</v>
      </c>
      <c r="H21">
        <v>0</v>
      </c>
    </row>
    <row r="22" spans="1:8">
      <c r="A22">
        <v>2025</v>
      </c>
      <c r="B22" t="s">
        <v>5</v>
      </c>
      <c r="C22" t="s">
        <v>16</v>
      </c>
      <c r="D22" t="s">
        <v>17</v>
      </c>
      <c r="E22">
        <v>36785000000</v>
      </c>
      <c r="F22">
        <v>0.89692248614844472</v>
      </c>
      <c r="G22">
        <v>35804000000</v>
      </c>
      <c r="H22">
        <v>1</v>
      </c>
    </row>
    <row r="23" spans="1:8">
      <c r="A23">
        <v>2024</v>
      </c>
      <c r="B23" t="s">
        <v>9</v>
      </c>
      <c r="C23" t="s">
        <v>16</v>
      </c>
      <c r="D23" t="s">
        <v>17</v>
      </c>
      <c r="E23">
        <v>36458000000</v>
      </c>
      <c r="F23">
        <v>6.6990546987035033</v>
      </c>
      <c r="G23">
        <v>33788000000</v>
      </c>
      <c r="H23">
        <v>1</v>
      </c>
    </row>
    <row r="24" spans="1:8">
      <c r="A24">
        <v>2023</v>
      </c>
      <c r="B24" t="s">
        <v>10</v>
      </c>
      <c r="C24" t="s">
        <v>16</v>
      </c>
      <c r="D24" t="s">
        <v>17</v>
      </c>
      <c r="E24">
        <v>34169000000</v>
      </c>
      <c r="F24">
        <v>11.165696066629796</v>
      </c>
      <c r="G24">
        <v>32453000000</v>
      </c>
      <c r="H24">
        <v>1</v>
      </c>
    </row>
    <row r="25" spans="1:8">
      <c r="A25">
        <v>2022</v>
      </c>
      <c r="B25" t="s">
        <v>11</v>
      </c>
      <c r="C25" t="s">
        <v>16</v>
      </c>
      <c r="D25" t="s">
        <v>17</v>
      </c>
      <c r="E25">
        <v>30737000000</v>
      </c>
      <c r="G25">
        <v>30737000000</v>
      </c>
      <c r="H25">
        <v>0</v>
      </c>
    </row>
    <row r="26" spans="1:8">
      <c r="A26">
        <v>2025</v>
      </c>
      <c r="B26" t="s">
        <v>5</v>
      </c>
      <c r="C26" t="s">
        <v>16</v>
      </c>
      <c r="D26" t="s">
        <v>18</v>
      </c>
      <c r="E26">
        <v>631000000</v>
      </c>
      <c r="F26">
        <v>0</v>
      </c>
      <c r="G26">
        <v>631000000</v>
      </c>
      <c r="H26">
        <v>0</v>
      </c>
    </row>
    <row r="27" spans="1:8">
      <c r="A27">
        <v>2024</v>
      </c>
      <c r="B27" t="s">
        <v>9</v>
      </c>
      <c r="C27" t="s">
        <v>16</v>
      </c>
      <c r="D27" t="s">
        <v>18</v>
      </c>
      <c r="E27">
        <v>631000000</v>
      </c>
      <c r="G27">
        <v>631000000</v>
      </c>
      <c r="H27">
        <v>0</v>
      </c>
    </row>
    <row r="28" spans="1:8">
      <c r="A28">
        <v>2023</v>
      </c>
      <c r="B28" t="s">
        <v>10</v>
      </c>
      <c r="C28" t="s">
        <v>16</v>
      </c>
      <c r="D28" t="s">
        <v>18</v>
      </c>
      <c r="G28">
        <v>631000000</v>
      </c>
      <c r="H28">
        <v>0</v>
      </c>
    </row>
    <row r="29" spans="1:8">
      <c r="A29">
        <v>2022</v>
      </c>
      <c r="B29" t="s">
        <v>11</v>
      </c>
      <c r="C29" t="s">
        <v>16</v>
      </c>
      <c r="D29" t="s">
        <v>18</v>
      </c>
      <c r="E29">
        <v>631000000</v>
      </c>
      <c r="G29">
        <v>631000000</v>
      </c>
      <c r="H29">
        <v>0</v>
      </c>
    </row>
    <row r="30" spans="1:8">
      <c r="A30">
        <v>2025</v>
      </c>
      <c r="B30" t="s">
        <v>5</v>
      </c>
      <c r="C30" t="s">
        <v>16</v>
      </c>
      <c r="D30" t="s">
        <v>19</v>
      </c>
      <c r="E30">
        <v>238000000</v>
      </c>
      <c r="F30">
        <v>3.9301310043668125</v>
      </c>
      <c r="G30">
        <v>209000000</v>
      </c>
      <c r="H30">
        <v>1</v>
      </c>
    </row>
    <row r="31" spans="1:8">
      <c r="A31">
        <v>2024</v>
      </c>
      <c r="B31" t="s">
        <v>9</v>
      </c>
      <c r="C31" t="s">
        <v>16</v>
      </c>
      <c r="D31" t="s">
        <v>19</v>
      </c>
      <c r="E31">
        <v>229000000</v>
      </c>
      <c r="F31">
        <v>43.125</v>
      </c>
      <c r="G31">
        <v>254666666.66666666</v>
      </c>
      <c r="H31">
        <v>1</v>
      </c>
    </row>
    <row r="32" spans="1:8">
      <c r="A32">
        <v>2023</v>
      </c>
      <c r="B32" t="s">
        <v>10</v>
      </c>
      <c r="C32" t="s">
        <v>16</v>
      </c>
      <c r="D32" t="s">
        <v>19</v>
      </c>
      <c r="E32">
        <v>160000000</v>
      </c>
      <c r="F32">
        <v>-57.333333333333336</v>
      </c>
      <c r="G32">
        <v>267500000</v>
      </c>
      <c r="H32">
        <v>0</v>
      </c>
    </row>
    <row r="33" spans="1:8">
      <c r="A33">
        <v>2022</v>
      </c>
      <c r="B33" t="s">
        <v>11</v>
      </c>
      <c r="C33" t="s">
        <v>16</v>
      </c>
      <c r="D33" t="s">
        <v>19</v>
      </c>
      <c r="E33">
        <v>375000000</v>
      </c>
      <c r="G33">
        <v>375000000</v>
      </c>
      <c r="H33">
        <v>0</v>
      </c>
    </row>
    <row r="34" spans="1:8">
      <c r="A34">
        <v>2025</v>
      </c>
      <c r="B34" t="s">
        <v>5</v>
      </c>
      <c r="C34" t="s">
        <v>16</v>
      </c>
      <c r="D34" t="s">
        <v>20</v>
      </c>
      <c r="G34">
        <v>440000000</v>
      </c>
      <c r="H34">
        <v>0</v>
      </c>
    </row>
    <row r="35" spans="1:8">
      <c r="A35">
        <v>2024</v>
      </c>
      <c r="B35" t="s">
        <v>9</v>
      </c>
      <c r="C35" t="s">
        <v>16</v>
      </c>
      <c r="D35" t="s">
        <v>20</v>
      </c>
      <c r="G35">
        <v>455000000</v>
      </c>
      <c r="H35">
        <v>0</v>
      </c>
    </row>
    <row r="36" spans="1:8">
      <c r="A36">
        <v>2023</v>
      </c>
      <c r="B36" t="s">
        <v>10</v>
      </c>
      <c r="C36" t="s">
        <v>16</v>
      </c>
      <c r="D36" t="s">
        <v>20</v>
      </c>
      <c r="E36">
        <v>440000000</v>
      </c>
      <c r="F36">
        <v>-6.3829787234042552</v>
      </c>
      <c r="G36">
        <v>455000000</v>
      </c>
      <c r="H36">
        <v>0</v>
      </c>
    </row>
    <row r="37" spans="1:8">
      <c r="A37">
        <v>2022</v>
      </c>
      <c r="B37" t="s">
        <v>11</v>
      </c>
      <c r="C37" t="s">
        <v>16</v>
      </c>
      <c r="D37" t="s">
        <v>20</v>
      </c>
      <c r="E37">
        <v>470000000</v>
      </c>
      <c r="G37">
        <v>470000000</v>
      </c>
      <c r="H37">
        <v>0</v>
      </c>
    </row>
    <row r="38" spans="1:8">
      <c r="A38">
        <v>2025</v>
      </c>
      <c r="B38" t="s">
        <v>5</v>
      </c>
      <c r="C38" t="s">
        <v>21</v>
      </c>
      <c r="D38" t="s">
        <v>22</v>
      </c>
      <c r="E38">
        <v>13053000000</v>
      </c>
      <c r="F38">
        <v>7.8938667548355106</v>
      </c>
      <c r="G38">
        <v>12879333333.333334</v>
      </c>
      <c r="H38">
        <v>1</v>
      </c>
    </row>
    <row r="39" spans="1:8">
      <c r="A39">
        <v>2024</v>
      </c>
      <c r="B39" t="s">
        <v>9</v>
      </c>
      <c r="C39" t="s">
        <v>21</v>
      </c>
      <c r="D39" t="s">
        <v>22</v>
      </c>
      <c r="E39">
        <v>12098000000</v>
      </c>
      <c r="F39">
        <v>-10.298806257877956</v>
      </c>
      <c r="G39">
        <v>13687666666.666666</v>
      </c>
      <c r="H39">
        <v>0</v>
      </c>
    </row>
    <row r="40" spans="1:8">
      <c r="A40">
        <v>2023</v>
      </c>
      <c r="B40" t="s">
        <v>10</v>
      </c>
      <c r="C40" t="s">
        <v>21</v>
      </c>
      <c r="D40" t="s">
        <v>22</v>
      </c>
      <c r="E40">
        <v>13487000000</v>
      </c>
      <c r="F40">
        <v>-12.863419046388422</v>
      </c>
      <c r="G40">
        <v>14482500000</v>
      </c>
      <c r="H40">
        <v>0</v>
      </c>
    </row>
    <row r="41" spans="1:8">
      <c r="A41">
        <v>2022</v>
      </c>
      <c r="B41" t="s">
        <v>11</v>
      </c>
      <c r="C41" t="s">
        <v>21</v>
      </c>
      <c r="D41" t="s">
        <v>22</v>
      </c>
      <c r="E41">
        <v>15478000000</v>
      </c>
      <c r="G41">
        <v>15478000000</v>
      </c>
      <c r="H41">
        <v>0</v>
      </c>
    </row>
    <row r="42" spans="1:8">
      <c r="A42">
        <v>2025</v>
      </c>
      <c r="B42" t="s">
        <v>5</v>
      </c>
      <c r="C42" t="s">
        <v>21</v>
      </c>
      <c r="D42" t="s">
        <v>23</v>
      </c>
      <c r="E42">
        <v>1636000000</v>
      </c>
      <c r="F42">
        <v>46.59498207885305</v>
      </c>
      <c r="G42">
        <v>960666666.66666663</v>
      </c>
      <c r="H42">
        <v>1</v>
      </c>
    </row>
    <row r="43" spans="1:8">
      <c r="A43">
        <v>2024</v>
      </c>
      <c r="B43" t="s">
        <v>9</v>
      </c>
      <c r="C43" t="s">
        <v>21</v>
      </c>
      <c r="D43" t="s">
        <v>23</v>
      </c>
      <c r="E43">
        <v>1116000000</v>
      </c>
      <c r="F43">
        <v>758.46153846153845</v>
      </c>
      <c r="G43">
        <v>472333333.33333331</v>
      </c>
      <c r="H43">
        <v>1</v>
      </c>
    </row>
    <row r="44" spans="1:8">
      <c r="A44">
        <v>2023</v>
      </c>
      <c r="B44" t="s">
        <v>10</v>
      </c>
      <c r="C44" t="s">
        <v>21</v>
      </c>
      <c r="D44" t="s">
        <v>23</v>
      </c>
      <c r="E44">
        <v>130000000</v>
      </c>
      <c r="F44">
        <v>-23.976608187134502</v>
      </c>
      <c r="G44">
        <v>150500000</v>
      </c>
      <c r="H44">
        <v>0</v>
      </c>
    </row>
    <row r="45" spans="1:8">
      <c r="A45">
        <v>2022</v>
      </c>
      <c r="B45" t="s">
        <v>11</v>
      </c>
      <c r="C45" t="s">
        <v>21</v>
      </c>
      <c r="D45" t="s">
        <v>23</v>
      </c>
      <c r="E45">
        <v>171000000</v>
      </c>
      <c r="G45">
        <v>171000000</v>
      </c>
      <c r="H45">
        <v>0</v>
      </c>
    </row>
    <row r="46" spans="1:8">
      <c r="A46">
        <v>2025</v>
      </c>
      <c r="B46" t="s">
        <v>5</v>
      </c>
      <c r="C46" t="s">
        <v>21</v>
      </c>
      <c r="D46" t="s">
        <v>24</v>
      </c>
      <c r="E46">
        <v>1062000000</v>
      </c>
      <c r="F46">
        <v>-18.433179723502306</v>
      </c>
      <c r="G46">
        <v>1285333333.3333333</v>
      </c>
      <c r="H46">
        <v>0</v>
      </c>
    </row>
    <row r="47" spans="1:8">
      <c r="A47">
        <v>2024</v>
      </c>
      <c r="B47" t="s">
        <v>9</v>
      </c>
      <c r="C47" t="s">
        <v>21</v>
      </c>
      <c r="D47" t="s">
        <v>24</v>
      </c>
      <c r="E47">
        <v>1302000000</v>
      </c>
      <c r="F47">
        <v>-12.734584450402146</v>
      </c>
      <c r="G47">
        <v>1368000000</v>
      </c>
      <c r="H47">
        <v>0</v>
      </c>
    </row>
    <row r="48" spans="1:8">
      <c r="A48">
        <v>2023</v>
      </c>
      <c r="B48" t="s">
        <v>10</v>
      </c>
      <c r="C48" t="s">
        <v>21</v>
      </c>
      <c r="D48" t="s">
        <v>24</v>
      </c>
      <c r="E48">
        <v>1492000000</v>
      </c>
      <c r="F48">
        <v>13.893129770992365</v>
      </c>
      <c r="G48">
        <v>1401000000</v>
      </c>
      <c r="H48">
        <v>1</v>
      </c>
    </row>
    <row r="49" spans="1:8">
      <c r="A49">
        <v>2022</v>
      </c>
      <c r="B49" t="s">
        <v>11</v>
      </c>
      <c r="C49" t="s">
        <v>21</v>
      </c>
      <c r="D49" t="s">
        <v>24</v>
      </c>
      <c r="E49">
        <v>1310000000</v>
      </c>
      <c r="G49">
        <v>1310000000</v>
      </c>
      <c r="H49">
        <v>0</v>
      </c>
    </row>
    <row r="50" spans="1:8">
      <c r="A50">
        <v>2025</v>
      </c>
      <c r="B50" t="s">
        <v>5</v>
      </c>
      <c r="C50" t="s">
        <v>25</v>
      </c>
      <c r="D50" t="s">
        <v>26</v>
      </c>
      <c r="E50">
        <v>14304000000</v>
      </c>
      <c r="F50">
        <v>-4.1415359871330919</v>
      </c>
      <c r="G50">
        <v>15078333333.333334</v>
      </c>
      <c r="H50">
        <v>0</v>
      </c>
    </row>
    <row r="51" spans="1:8">
      <c r="A51">
        <v>2024</v>
      </c>
      <c r="B51" t="s">
        <v>9</v>
      </c>
      <c r="C51" t="s">
        <v>25</v>
      </c>
      <c r="D51" t="s">
        <v>26</v>
      </c>
      <c r="E51">
        <v>14922000000</v>
      </c>
      <c r="F51">
        <v>-6.7899306640014991</v>
      </c>
      <c r="G51">
        <v>14826666666.666666</v>
      </c>
      <c r="H51">
        <v>0</v>
      </c>
    </row>
    <row r="52" spans="1:8">
      <c r="A52">
        <v>2023</v>
      </c>
      <c r="B52" t="s">
        <v>10</v>
      </c>
      <c r="C52" t="s">
        <v>25</v>
      </c>
      <c r="D52" t="s">
        <v>26</v>
      </c>
      <c r="E52">
        <v>16009000000</v>
      </c>
      <c r="F52">
        <v>18.156321499741679</v>
      </c>
      <c r="G52">
        <v>14779000000</v>
      </c>
      <c r="H52">
        <v>1</v>
      </c>
    </row>
    <row r="53" spans="1:8">
      <c r="A53">
        <v>2022</v>
      </c>
      <c r="B53" t="s">
        <v>11</v>
      </c>
      <c r="C53" t="s">
        <v>25</v>
      </c>
      <c r="D53" t="s">
        <v>26</v>
      </c>
      <c r="E53">
        <v>13549000000</v>
      </c>
      <c r="G53">
        <v>13549000000</v>
      </c>
      <c r="H53">
        <v>0</v>
      </c>
    </row>
    <row r="54" spans="1:8">
      <c r="A54">
        <v>2025</v>
      </c>
      <c r="B54" t="s">
        <v>5</v>
      </c>
      <c r="C54" t="s">
        <v>25</v>
      </c>
      <c r="D54" t="s">
        <v>27</v>
      </c>
      <c r="E54">
        <v>169000000</v>
      </c>
      <c r="F54">
        <v>-6.6298342541436464</v>
      </c>
      <c r="G54">
        <v>173000000</v>
      </c>
      <c r="H54">
        <v>0</v>
      </c>
    </row>
    <row r="55" spans="1:8">
      <c r="A55">
        <v>2024</v>
      </c>
      <c r="B55" t="s">
        <v>9</v>
      </c>
      <c r="C55" t="s">
        <v>25</v>
      </c>
      <c r="D55" t="s">
        <v>27</v>
      </c>
      <c r="E55">
        <v>181000000</v>
      </c>
      <c r="F55">
        <v>7.1005917159763312</v>
      </c>
      <c r="G55">
        <v>131333333.33333333</v>
      </c>
      <c r="H55">
        <v>1</v>
      </c>
    </row>
    <row r="56" spans="1:8">
      <c r="A56">
        <v>2023</v>
      </c>
      <c r="B56" t="s">
        <v>10</v>
      </c>
      <c r="C56" t="s">
        <v>25</v>
      </c>
      <c r="D56" t="s">
        <v>27</v>
      </c>
      <c r="E56">
        <v>169000000</v>
      </c>
      <c r="F56">
        <v>284.09090909090907</v>
      </c>
      <c r="G56">
        <v>106500000</v>
      </c>
      <c r="H56">
        <v>1</v>
      </c>
    </row>
    <row r="57" spans="1:8">
      <c r="A57">
        <v>2022</v>
      </c>
      <c r="B57" t="s">
        <v>11</v>
      </c>
      <c r="C57" t="s">
        <v>25</v>
      </c>
      <c r="D57" t="s">
        <v>27</v>
      </c>
      <c r="E57">
        <v>44000000</v>
      </c>
      <c r="G57">
        <v>44000000</v>
      </c>
      <c r="H57">
        <v>0</v>
      </c>
    </row>
    <row r="58" spans="1:8">
      <c r="A58">
        <v>2025</v>
      </c>
      <c r="B58" t="s">
        <v>5</v>
      </c>
      <c r="C58" t="s">
        <v>25</v>
      </c>
      <c r="D58" t="s">
        <v>28</v>
      </c>
      <c r="E58">
        <v>2303000000</v>
      </c>
      <c r="F58">
        <v>-7.137096774193548</v>
      </c>
      <c r="G58">
        <v>2326333333.3333335</v>
      </c>
      <c r="H58">
        <v>0</v>
      </c>
    </row>
    <row r="59" spans="1:8">
      <c r="A59">
        <v>2024</v>
      </c>
      <c r="B59" t="s">
        <v>9</v>
      </c>
      <c r="C59" t="s">
        <v>25</v>
      </c>
      <c r="D59" t="s">
        <v>28</v>
      </c>
      <c r="E59">
        <v>2480000000</v>
      </c>
      <c r="F59">
        <v>12.932604735883423</v>
      </c>
      <c r="G59">
        <v>2080666666.6666667</v>
      </c>
      <c r="H59">
        <v>1</v>
      </c>
    </row>
    <row r="60" spans="1:8">
      <c r="A60">
        <v>2023</v>
      </c>
      <c r="B60" t="s">
        <v>10</v>
      </c>
      <c r="C60" t="s">
        <v>25</v>
      </c>
      <c r="D60" t="s">
        <v>28</v>
      </c>
      <c r="E60">
        <v>2196000000</v>
      </c>
      <c r="F60">
        <v>40.229885057471265</v>
      </c>
      <c r="G60">
        <v>1881000000</v>
      </c>
      <c r="H60">
        <v>1</v>
      </c>
    </row>
    <row r="61" spans="1:8">
      <c r="A61">
        <v>2022</v>
      </c>
      <c r="B61" t="s">
        <v>11</v>
      </c>
      <c r="C61" t="s">
        <v>25</v>
      </c>
      <c r="D61" t="s">
        <v>28</v>
      </c>
      <c r="E61">
        <v>1566000000</v>
      </c>
      <c r="G61">
        <v>1566000000</v>
      </c>
      <c r="H61">
        <v>0</v>
      </c>
    </row>
    <row r="62" spans="1:8">
      <c r="A62">
        <v>2025</v>
      </c>
      <c r="B62" t="s">
        <v>5</v>
      </c>
      <c r="C62" t="s">
        <v>29</v>
      </c>
      <c r="D62" t="s">
        <v>30</v>
      </c>
      <c r="E62">
        <v>14666000000</v>
      </c>
      <c r="F62">
        <v>9.1870160810005963</v>
      </c>
      <c r="G62">
        <v>13110000000</v>
      </c>
      <c r="H62">
        <v>1</v>
      </c>
    </row>
    <row r="63" spans="1:8">
      <c r="A63">
        <v>2024</v>
      </c>
      <c r="B63" t="s">
        <v>9</v>
      </c>
      <c r="C63" t="s">
        <v>29</v>
      </c>
      <c r="D63" t="s">
        <v>30</v>
      </c>
      <c r="E63">
        <v>13432000000</v>
      </c>
      <c r="F63">
        <v>19.586894586894587</v>
      </c>
      <c r="G63">
        <v>12497000000</v>
      </c>
      <c r="H63">
        <v>1</v>
      </c>
    </row>
    <row r="64" spans="1:8">
      <c r="A64">
        <v>2023</v>
      </c>
      <c r="B64" t="s">
        <v>10</v>
      </c>
      <c r="C64" t="s">
        <v>29</v>
      </c>
      <c r="D64" t="s">
        <v>30</v>
      </c>
      <c r="E64">
        <v>11232000000</v>
      </c>
      <c r="F64">
        <v>-12.434708037732907</v>
      </c>
      <c r="G64">
        <v>12029500000</v>
      </c>
      <c r="H64">
        <v>0</v>
      </c>
    </row>
    <row r="65" spans="1:8">
      <c r="A65">
        <v>2022</v>
      </c>
      <c r="B65" t="s">
        <v>11</v>
      </c>
      <c r="C65" t="s">
        <v>29</v>
      </c>
      <c r="D65" t="s">
        <v>30</v>
      </c>
      <c r="E65">
        <v>12827000000</v>
      </c>
      <c r="G65">
        <v>12827000000</v>
      </c>
      <c r="H65">
        <v>0</v>
      </c>
    </row>
    <row r="66" spans="1:8">
      <c r="A66">
        <v>2025</v>
      </c>
      <c r="B66" t="s">
        <v>5</v>
      </c>
      <c r="C66" t="s">
        <v>29</v>
      </c>
      <c r="D66" t="s">
        <v>31</v>
      </c>
      <c r="E66">
        <v>8090000000</v>
      </c>
      <c r="F66">
        <v>14.05611165938249</v>
      </c>
      <c r="G66">
        <v>6729333333.333333</v>
      </c>
      <c r="H66">
        <v>1</v>
      </c>
    </row>
    <row r="67" spans="1:8">
      <c r="A67">
        <v>2024</v>
      </c>
      <c r="B67" t="s">
        <v>9</v>
      </c>
      <c r="C67" t="s">
        <v>29</v>
      </c>
      <c r="D67" t="s">
        <v>31</v>
      </c>
      <c r="E67">
        <v>7093000000</v>
      </c>
      <c r="F67">
        <v>41.718281718281716</v>
      </c>
      <c r="G67">
        <v>6339333333.333333</v>
      </c>
      <c r="H67">
        <v>1</v>
      </c>
    </row>
    <row r="68" spans="1:8">
      <c r="A68">
        <v>2023</v>
      </c>
      <c r="B68" t="s">
        <v>10</v>
      </c>
      <c r="C68" t="s">
        <v>29</v>
      </c>
      <c r="D68" t="s">
        <v>31</v>
      </c>
      <c r="E68">
        <v>5005000000</v>
      </c>
      <c r="F68">
        <v>-27.673410404624278</v>
      </c>
      <c r="G68">
        <v>5962500000</v>
      </c>
      <c r="H68">
        <v>0</v>
      </c>
    </row>
    <row r="69" spans="1:8">
      <c r="A69">
        <v>2022</v>
      </c>
      <c r="B69" t="s">
        <v>11</v>
      </c>
      <c r="C69" t="s">
        <v>29</v>
      </c>
      <c r="D69" t="s">
        <v>31</v>
      </c>
      <c r="E69">
        <v>6920000000</v>
      </c>
      <c r="G69">
        <v>6920000000</v>
      </c>
      <c r="H69">
        <v>0</v>
      </c>
    </row>
    <row r="70" spans="1:8">
      <c r="A70">
        <v>2025</v>
      </c>
      <c r="B70" t="s">
        <v>5</v>
      </c>
      <c r="C70" t="s">
        <v>29</v>
      </c>
      <c r="D70" t="s">
        <v>32</v>
      </c>
      <c r="E70">
        <v>6996000000</v>
      </c>
      <c r="F70">
        <v>3.4758171868066854</v>
      </c>
      <c r="G70">
        <v>6788333333.333333</v>
      </c>
      <c r="H70">
        <v>1</v>
      </c>
    </row>
    <row r="71" spans="1:8">
      <c r="A71">
        <v>2024</v>
      </c>
      <c r="B71" t="s">
        <v>9</v>
      </c>
      <c r="C71" t="s">
        <v>29</v>
      </c>
      <c r="D71" t="s">
        <v>32</v>
      </c>
      <c r="E71">
        <v>6761000000</v>
      </c>
      <c r="F71">
        <v>2.3153753026634383</v>
      </c>
      <c r="G71">
        <v>6596666666.666667</v>
      </c>
      <c r="H71">
        <v>1</v>
      </c>
    </row>
    <row r="72" spans="1:8">
      <c r="A72">
        <v>2023</v>
      </c>
      <c r="B72" t="s">
        <v>10</v>
      </c>
      <c r="C72" t="s">
        <v>29</v>
      </c>
      <c r="D72" t="s">
        <v>32</v>
      </c>
      <c r="E72">
        <v>6608000000</v>
      </c>
      <c r="F72">
        <v>2.9123189534340446</v>
      </c>
      <c r="G72">
        <v>6514500000</v>
      </c>
      <c r="H72">
        <v>1</v>
      </c>
    </row>
    <row r="73" spans="1:8">
      <c r="A73">
        <v>2022</v>
      </c>
      <c r="B73" t="s">
        <v>11</v>
      </c>
      <c r="C73" t="s">
        <v>29</v>
      </c>
      <c r="D73" t="s">
        <v>32</v>
      </c>
      <c r="E73">
        <v>6421000000</v>
      </c>
      <c r="G73">
        <v>6421000000</v>
      </c>
      <c r="H73">
        <v>0</v>
      </c>
    </row>
    <row r="74" spans="1:8">
      <c r="A74">
        <v>2025</v>
      </c>
      <c r="B74" t="s">
        <v>5</v>
      </c>
      <c r="C74" t="s">
        <v>29</v>
      </c>
      <c r="D74" t="s">
        <v>33</v>
      </c>
      <c r="E74">
        <v>14035000000</v>
      </c>
      <c r="F74">
        <v>9.6398718850089846</v>
      </c>
      <c r="G74">
        <v>12474333333.333334</v>
      </c>
      <c r="H74">
        <v>1</v>
      </c>
    </row>
    <row r="75" spans="1:8">
      <c r="A75">
        <v>2024</v>
      </c>
      <c r="B75" t="s">
        <v>9</v>
      </c>
      <c r="C75" t="s">
        <v>29</v>
      </c>
      <c r="D75" t="s">
        <v>33</v>
      </c>
      <c r="E75">
        <v>12801000000</v>
      </c>
      <c r="F75">
        <v>20.912439784641542</v>
      </c>
      <c r="G75">
        <v>11853000000</v>
      </c>
      <c r="H75">
        <v>1</v>
      </c>
    </row>
    <row r="76" spans="1:8">
      <c r="A76">
        <v>2023</v>
      </c>
      <c r="B76" t="s">
        <v>10</v>
      </c>
      <c r="C76" t="s">
        <v>29</v>
      </c>
      <c r="D76" t="s">
        <v>33</v>
      </c>
      <c r="E76">
        <v>10587000000</v>
      </c>
      <c r="F76">
        <v>-13.014542765590337</v>
      </c>
      <c r="G76">
        <v>11379000000</v>
      </c>
      <c r="H76">
        <v>0</v>
      </c>
    </row>
    <row r="77" spans="1:8">
      <c r="A77">
        <v>2022</v>
      </c>
      <c r="B77" t="s">
        <v>11</v>
      </c>
      <c r="C77" t="s">
        <v>29</v>
      </c>
      <c r="D77" t="s">
        <v>33</v>
      </c>
      <c r="E77">
        <v>12171000000</v>
      </c>
      <c r="G77">
        <v>12171000000</v>
      </c>
      <c r="H77">
        <v>0</v>
      </c>
    </row>
    <row r="78" spans="1:8">
      <c r="A78">
        <v>2025</v>
      </c>
      <c r="B78" t="s">
        <v>5</v>
      </c>
      <c r="C78" t="s">
        <v>29</v>
      </c>
      <c r="D78" t="s">
        <v>34</v>
      </c>
      <c r="E78">
        <v>14666000000</v>
      </c>
      <c r="F78">
        <v>9.1870160810005963</v>
      </c>
      <c r="G78">
        <v>13110000000</v>
      </c>
      <c r="H78">
        <v>1</v>
      </c>
    </row>
    <row r="79" spans="1:8">
      <c r="A79">
        <v>2024</v>
      </c>
      <c r="B79" t="s">
        <v>9</v>
      </c>
      <c r="C79" t="s">
        <v>29</v>
      </c>
      <c r="D79" t="s">
        <v>34</v>
      </c>
      <c r="E79">
        <v>13432000000</v>
      </c>
      <c r="F79">
        <v>19.586894586894587</v>
      </c>
      <c r="G79">
        <v>12497000000</v>
      </c>
      <c r="H79">
        <v>1</v>
      </c>
    </row>
    <row r="80" spans="1:8">
      <c r="A80">
        <v>2023</v>
      </c>
      <c r="B80" t="s">
        <v>10</v>
      </c>
      <c r="C80" t="s">
        <v>29</v>
      </c>
      <c r="D80" t="s">
        <v>34</v>
      </c>
      <c r="E80">
        <v>11232000000</v>
      </c>
      <c r="F80">
        <v>-12.434708037732907</v>
      </c>
      <c r="G80">
        <v>12029500000</v>
      </c>
      <c r="H80">
        <v>0</v>
      </c>
    </row>
    <row r="81" spans="1:8">
      <c r="A81">
        <v>2022</v>
      </c>
      <c r="B81" t="s">
        <v>11</v>
      </c>
      <c r="C81" t="s">
        <v>29</v>
      </c>
      <c r="D81" t="s">
        <v>34</v>
      </c>
      <c r="E81">
        <v>12827000000</v>
      </c>
      <c r="G81">
        <v>12827000000</v>
      </c>
      <c r="H81">
        <v>0</v>
      </c>
    </row>
    <row r="82" spans="1:8">
      <c r="A82">
        <v>2025</v>
      </c>
      <c r="B82" t="s">
        <v>5</v>
      </c>
      <c r="C82" t="s">
        <v>35</v>
      </c>
      <c r="D82" t="s">
        <v>36</v>
      </c>
      <c r="E82">
        <v>57769000000</v>
      </c>
      <c r="F82">
        <v>4.3590577353855045</v>
      </c>
      <c r="G82">
        <v>55486666666.666664</v>
      </c>
      <c r="H82">
        <v>1</v>
      </c>
    </row>
    <row r="83" spans="1:8">
      <c r="A83">
        <v>2024</v>
      </c>
      <c r="B83" t="s">
        <v>9</v>
      </c>
      <c r="C83" t="s">
        <v>35</v>
      </c>
      <c r="D83" t="s">
        <v>36</v>
      </c>
      <c r="E83">
        <v>55356000000</v>
      </c>
      <c r="F83">
        <v>3.7892565857316955</v>
      </c>
      <c r="G83">
        <v>54167333333.333336</v>
      </c>
      <c r="H83">
        <v>1</v>
      </c>
    </row>
    <row r="84" spans="1:8">
      <c r="A84">
        <v>2023</v>
      </c>
      <c r="B84" t="s">
        <v>10</v>
      </c>
      <c r="C84" t="s">
        <v>35</v>
      </c>
      <c r="D84" t="s">
        <v>36</v>
      </c>
      <c r="E84">
        <v>53335000000</v>
      </c>
      <c r="F84">
        <v>-0.88457750274107527</v>
      </c>
      <c r="G84">
        <v>53573000000</v>
      </c>
      <c r="H84">
        <v>0</v>
      </c>
    </row>
    <row r="85" spans="1:8">
      <c r="A85">
        <v>2022</v>
      </c>
      <c r="B85" t="s">
        <v>11</v>
      </c>
      <c r="C85" t="s">
        <v>35</v>
      </c>
      <c r="D85" t="s">
        <v>36</v>
      </c>
      <c r="E85">
        <v>53811000000</v>
      </c>
      <c r="G85">
        <v>53811000000</v>
      </c>
      <c r="H85">
        <v>0</v>
      </c>
    </row>
    <row r="86" spans="1:8">
      <c r="A86">
        <v>2025</v>
      </c>
      <c r="B86" t="s">
        <v>5</v>
      </c>
      <c r="C86" t="s">
        <v>35</v>
      </c>
      <c r="D86" t="s">
        <v>37</v>
      </c>
      <c r="E86">
        <v>43103000000</v>
      </c>
      <c r="F86">
        <v>2.81223165728461</v>
      </c>
      <c r="G86">
        <v>42376666666.666664</v>
      </c>
      <c r="H86">
        <v>1</v>
      </c>
    </row>
    <row r="87" spans="1:8">
      <c r="A87">
        <v>2024</v>
      </c>
      <c r="B87" t="s">
        <v>9</v>
      </c>
      <c r="C87" t="s">
        <v>35</v>
      </c>
      <c r="D87" t="s">
        <v>37</v>
      </c>
      <c r="E87">
        <v>41924000000</v>
      </c>
      <c r="F87">
        <v>-0.42514785169702873</v>
      </c>
      <c r="G87">
        <v>41670333333.333336</v>
      </c>
      <c r="H87">
        <v>0</v>
      </c>
    </row>
    <row r="88" spans="1:8">
      <c r="A88">
        <v>2023</v>
      </c>
      <c r="B88" t="s">
        <v>10</v>
      </c>
      <c r="C88" t="s">
        <v>35</v>
      </c>
      <c r="D88" t="s">
        <v>37</v>
      </c>
      <c r="E88">
        <v>42103000000</v>
      </c>
      <c r="F88">
        <v>2.7303337887956274</v>
      </c>
      <c r="G88">
        <v>41543500000</v>
      </c>
      <c r="H88">
        <v>1</v>
      </c>
    </row>
    <row r="89" spans="1:8">
      <c r="A89">
        <v>2022</v>
      </c>
      <c r="B89" t="s">
        <v>11</v>
      </c>
      <c r="C89" t="s">
        <v>35</v>
      </c>
      <c r="D89" t="s">
        <v>37</v>
      </c>
      <c r="E89">
        <v>40984000000</v>
      </c>
      <c r="G89">
        <v>40984000000</v>
      </c>
      <c r="H89">
        <v>0</v>
      </c>
    </row>
    <row r="90" spans="1:8">
      <c r="A90">
        <v>2025</v>
      </c>
      <c r="B90" t="s">
        <v>5</v>
      </c>
      <c r="C90" t="s">
        <v>35</v>
      </c>
      <c r="D90" t="s">
        <v>38</v>
      </c>
      <c r="E90">
        <v>22304000000</v>
      </c>
      <c r="F90">
        <v>-1.3969938107869142</v>
      </c>
      <c r="G90">
        <v>22509000000</v>
      </c>
      <c r="H90">
        <v>0</v>
      </c>
    </row>
    <row r="91" spans="1:8">
      <c r="A91">
        <v>2024</v>
      </c>
      <c r="B91" t="s">
        <v>9</v>
      </c>
      <c r="C91" t="s">
        <v>35</v>
      </c>
      <c r="D91" t="s">
        <v>38</v>
      </c>
      <c r="E91">
        <v>22620000000</v>
      </c>
      <c r="F91">
        <v>7.5211255143122602E-2</v>
      </c>
      <c r="G91">
        <v>21486666666.666668</v>
      </c>
      <c r="H91">
        <v>1</v>
      </c>
    </row>
    <row r="92" spans="1:8">
      <c r="A92">
        <v>2023</v>
      </c>
      <c r="B92" t="s">
        <v>10</v>
      </c>
      <c r="C92" t="s">
        <v>35</v>
      </c>
      <c r="D92" t="s">
        <v>38</v>
      </c>
      <c r="E92">
        <v>22603000000</v>
      </c>
      <c r="F92">
        <v>17.497530800020794</v>
      </c>
      <c r="G92">
        <v>20920000000</v>
      </c>
      <c r="H92">
        <v>1</v>
      </c>
    </row>
    <row r="93" spans="1:8">
      <c r="A93">
        <v>2022</v>
      </c>
      <c r="B93" t="s">
        <v>11</v>
      </c>
      <c r="C93" t="s">
        <v>35</v>
      </c>
      <c r="D93" t="s">
        <v>38</v>
      </c>
      <c r="E93">
        <v>19237000000</v>
      </c>
      <c r="G93">
        <v>19237000000</v>
      </c>
      <c r="H93">
        <v>0</v>
      </c>
    </row>
    <row r="94" spans="1:8">
      <c r="A94">
        <v>2025</v>
      </c>
      <c r="B94" t="s">
        <v>5</v>
      </c>
      <c r="C94" t="s">
        <v>35</v>
      </c>
      <c r="D94" t="s">
        <v>39</v>
      </c>
      <c r="E94">
        <v>38315000000</v>
      </c>
      <c r="F94">
        <v>1.2071424797929104</v>
      </c>
      <c r="G94">
        <v>37220666666.666664</v>
      </c>
      <c r="H94">
        <v>1</v>
      </c>
    </row>
    <row r="95" spans="1:8">
      <c r="A95">
        <v>2024</v>
      </c>
      <c r="B95" t="s">
        <v>9</v>
      </c>
      <c r="C95" t="s">
        <v>35</v>
      </c>
      <c r="D95" t="s">
        <v>39</v>
      </c>
      <c r="E95">
        <v>37858000000</v>
      </c>
      <c r="F95">
        <v>6.675307841866494</v>
      </c>
      <c r="G95">
        <v>35195000000</v>
      </c>
      <c r="H95">
        <v>1</v>
      </c>
    </row>
    <row r="96" spans="1:8">
      <c r="A96">
        <v>2023</v>
      </c>
      <c r="B96" t="s">
        <v>10</v>
      </c>
      <c r="C96" t="s">
        <v>35</v>
      </c>
      <c r="D96" t="s">
        <v>39</v>
      </c>
      <c r="E96">
        <v>35489000000</v>
      </c>
      <c r="F96">
        <v>10.084372479682363</v>
      </c>
      <c r="G96">
        <v>33863500000</v>
      </c>
      <c r="H96">
        <v>1</v>
      </c>
    </row>
    <row r="97" spans="1:8">
      <c r="A97">
        <v>2022</v>
      </c>
      <c r="B97" t="s">
        <v>11</v>
      </c>
      <c r="C97" t="s">
        <v>35</v>
      </c>
      <c r="D97" t="s">
        <v>39</v>
      </c>
      <c r="E97">
        <v>32238000000</v>
      </c>
      <c r="G97">
        <v>32238000000</v>
      </c>
      <c r="H97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64F2-92E0-4C20-B0DE-B7656D64AE28}">
  <dimension ref="A1:G5"/>
  <sheetViews>
    <sheetView workbookViewId="0">
      <selection sqref="A1:G5"/>
    </sheetView>
  </sheetViews>
  <sheetFormatPr defaultRowHeight="14.4"/>
  <cols>
    <col min="1" max="1" width="12.109375" bestFit="1" customWidth="1"/>
    <col min="2" max="2" width="13.88671875" bestFit="1" customWidth="1"/>
    <col min="3" max="3" width="12.5546875" bestFit="1" customWidth="1"/>
    <col min="4" max="4" width="20.44140625" bestFit="1" customWidth="1"/>
    <col min="5" max="5" width="13.109375" bestFit="1" customWidth="1"/>
    <col min="6" max="6" width="12" bestFit="1" customWidth="1"/>
    <col min="7" max="7" width="29.44140625" bestFit="1" customWidth="1"/>
  </cols>
  <sheetData>
    <row r="1" spans="1:7">
      <c r="A1" t="s">
        <v>40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</row>
    <row r="2" spans="1:7">
      <c r="A2">
        <v>2022</v>
      </c>
      <c r="B2">
        <v>1.2415236747449732</v>
      </c>
      <c r="C2">
        <v>0.41175776873636416</v>
      </c>
      <c r="D2">
        <v>3.195135261557652</v>
      </c>
      <c r="E2">
        <v>0.23837133671554142</v>
      </c>
      <c r="F2">
        <v>0.76162866328445855</v>
      </c>
    </row>
    <row r="3" spans="1:7">
      <c r="A3">
        <v>2023</v>
      </c>
      <c r="B3">
        <v>1.1463366205572838</v>
      </c>
      <c r="C3">
        <v>0.24045271030511617</v>
      </c>
      <c r="D3">
        <v>3.7484864672364671</v>
      </c>
      <c r="E3">
        <v>0.21059341895565764</v>
      </c>
      <c r="F3">
        <v>0.78940658104434236</v>
      </c>
    </row>
    <row r="4" spans="1:7">
      <c r="A4">
        <v>2024</v>
      </c>
      <c r="B4">
        <v>1.1700881785615873</v>
      </c>
      <c r="C4">
        <v>0.33742077707357399</v>
      </c>
      <c r="D4">
        <v>3.121203097081596</v>
      </c>
      <c r="E4">
        <v>0.24264759014379653</v>
      </c>
      <c r="F4">
        <v>0.75735240985620345</v>
      </c>
    </row>
    <row r="5" spans="1:7">
      <c r="A5">
        <v>2025</v>
      </c>
      <c r="B5">
        <v>1.2006221827185575</v>
      </c>
      <c r="C5">
        <v>0.37743635324741287</v>
      </c>
      <c r="D5">
        <v>2.9389744988408566</v>
      </c>
      <c r="E5">
        <v>0.25387318457996505</v>
      </c>
      <c r="F5">
        <v>0.74612681542003501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37D33-D6E6-41AE-8282-7A2D28F47A18}">
  <dimension ref="A1:E169"/>
  <sheetViews>
    <sheetView topLeftCell="A141" workbookViewId="0">
      <selection activeCell="C172" sqref="C172"/>
    </sheetView>
  </sheetViews>
  <sheetFormatPr defaultRowHeight="14.4"/>
  <cols>
    <col min="1" max="1" width="10.6640625" bestFit="1" customWidth="1"/>
    <col min="2" max="2" width="16.5546875" bestFit="1" customWidth="1"/>
    <col min="3" max="3" width="39.21875" bestFit="1" customWidth="1"/>
    <col min="4" max="4" width="11.6640625" bestFit="1" customWidth="1"/>
    <col min="5" max="5" width="6.4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50</v>
      </c>
      <c r="C2" t="s">
        <v>51</v>
      </c>
      <c r="D2">
        <v>7367000000</v>
      </c>
      <c r="E2" t="s">
        <v>8</v>
      </c>
    </row>
    <row r="3" spans="1:5">
      <c r="A3" t="s">
        <v>9</v>
      </c>
      <c r="B3" t="s">
        <v>50</v>
      </c>
      <c r="C3" t="s">
        <v>51</v>
      </c>
      <c r="D3">
        <v>8621000000</v>
      </c>
      <c r="E3" t="s">
        <v>8</v>
      </c>
    </row>
    <row r="4" spans="1:5">
      <c r="A4" t="s">
        <v>10</v>
      </c>
      <c r="B4" t="s">
        <v>50</v>
      </c>
      <c r="C4" t="s">
        <v>51</v>
      </c>
      <c r="D4">
        <v>4018000000</v>
      </c>
      <c r="E4" t="s">
        <v>8</v>
      </c>
    </row>
    <row r="5" spans="1:5">
      <c r="A5" t="s">
        <v>11</v>
      </c>
      <c r="B5" t="s">
        <v>50</v>
      </c>
      <c r="C5" t="s">
        <v>51</v>
      </c>
      <c r="D5">
        <v>8625000000</v>
      </c>
      <c r="E5" t="s">
        <v>8</v>
      </c>
    </row>
    <row r="6" spans="1:5">
      <c r="A6" t="s">
        <v>5</v>
      </c>
      <c r="B6" t="s">
        <v>50</v>
      </c>
      <c r="C6" t="s">
        <v>52</v>
      </c>
      <c r="D6">
        <v>7367000000</v>
      </c>
      <c r="E6" t="s">
        <v>8</v>
      </c>
    </row>
    <row r="7" spans="1:5">
      <c r="A7" t="s">
        <v>9</v>
      </c>
      <c r="B7" t="s">
        <v>50</v>
      </c>
      <c r="C7" t="s">
        <v>52</v>
      </c>
      <c r="D7">
        <v>8621000000</v>
      </c>
      <c r="E7" t="s">
        <v>8</v>
      </c>
    </row>
    <row r="8" spans="1:5">
      <c r="A8" t="s">
        <v>10</v>
      </c>
      <c r="B8" t="s">
        <v>50</v>
      </c>
      <c r="C8" t="s">
        <v>52</v>
      </c>
      <c r="D8">
        <v>4018000000</v>
      </c>
      <c r="E8" t="s">
        <v>8</v>
      </c>
    </row>
    <row r="9" spans="1:5">
      <c r="A9" t="s">
        <v>11</v>
      </c>
      <c r="B9" t="s">
        <v>50</v>
      </c>
      <c r="C9" t="s">
        <v>52</v>
      </c>
      <c r="D9">
        <v>8625000000</v>
      </c>
      <c r="E9" t="s">
        <v>8</v>
      </c>
    </row>
    <row r="10" spans="1:5">
      <c r="A10" t="s">
        <v>5</v>
      </c>
      <c r="B10" t="s">
        <v>50</v>
      </c>
      <c r="C10" t="s">
        <v>53</v>
      </c>
      <c r="D10">
        <v>4091000000</v>
      </c>
      <c r="E10" t="s">
        <v>8</v>
      </c>
    </row>
    <row r="11" spans="1:5">
      <c r="A11" t="s">
        <v>9</v>
      </c>
      <c r="B11" t="s">
        <v>50</v>
      </c>
      <c r="C11" t="s">
        <v>53</v>
      </c>
      <c r="D11">
        <v>4138000000</v>
      </c>
      <c r="E11" t="s">
        <v>8</v>
      </c>
    </row>
    <row r="12" spans="1:5">
      <c r="A12" t="s">
        <v>10</v>
      </c>
      <c r="B12" t="s">
        <v>50</v>
      </c>
      <c r="C12" t="s">
        <v>53</v>
      </c>
      <c r="D12">
        <v>2780000000</v>
      </c>
      <c r="E12" t="s">
        <v>8</v>
      </c>
    </row>
    <row r="13" spans="1:5">
      <c r="A13" t="s">
        <v>11</v>
      </c>
      <c r="B13" t="s">
        <v>50</v>
      </c>
      <c r="C13" t="s">
        <v>53</v>
      </c>
      <c r="D13">
        <v>6946000000</v>
      </c>
      <c r="E13" t="s">
        <v>8</v>
      </c>
    </row>
    <row r="14" spans="1:5">
      <c r="A14" t="s">
        <v>5</v>
      </c>
      <c r="B14" t="s">
        <v>50</v>
      </c>
      <c r="C14" t="s">
        <v>54</v>
      </c>
      <c r="D14">
        <v>145000000</v>
      </c>
      <c r="E14" t="s">
        <v>8</v>
      </c>
    </row>
    <row r="15" spans="1:5">
      <c r="A15" t="s">
        <v>9</v>
      </c>
      <c r="B15" t="s">
        <v>50</v>
      </c>
      <c r="C15" t="s">
        <v>54</v>
      </c>
      <c r="D15">
        <v>1039000000</v>
      </c>
      <c r="E15" t="s">
        <v>8</v>
      </c>
    </row>
    <row r="16" spans="1:5">
      <c r="A16" t="s">
        <v>10</v>
      </c>
      <c r="B16" t="s">
        <v>50</v>
      </c>
      <c r="C16" t="s">
        <v>54</v>
      </c>
      <c r="D16">
        <v>-2436000000</v>
      </c>
      <c r="E16" t="s">
        <v>8</v>
      </c>
    </row>
    <row r="17" spans="1:5">
      <c r="A17" t="s">
        <v>11</v>
      </c>
      <c r="B17" t="s">
        <v>50</v>
      </c>
      <c r="C17" t="s">
        <v>54</v>
      </c>
      <c r="D17">
        <v>-1445000000</v>
      </c>
      <c r="E17" t="s">
        <v>8</v>
      </c>
    </row>
    <row r="18" spans="1:5">
      <c r="A18" t="s">
        <v>5</v>
      </c>
      <c r="B18" t="s">
        <v>50</v>
      </c>
      <c r="C18" t="s">
        <v>55</v>
      </c>
      <c r="D18">
        <v>-308000000</v>
      </c>
      <c r="E18" t="s">
        <v>8</v>
      </c>
    </row>
    <row r="19" spans="1:5">
      <c r="A19" t="s">
        <v>9</v>
      </c>
      <c r="B19" t="s">
        <v>50</v>
      </c>
      <c r="C19" t="s">
        <v>55</v>
      </c>
      <c r="D19">
        <v>-85000000</v>
      </c>
      <c r="E19" t="s">
        <v>8</v>
      </c>
    </row>
    <row r="20" spans="1:5">
      <c r="A20" t="s">
        <v>10</v>
      </c>
      <c r="B20" t="s">
        <v>50</v>
      </c>
      <c r="C20" t="s">
        <v>55</v>
      </c>
      <c r="D20">
        <v>22000000</v>
      </c>
      <c r="E20" t="s">
        <v>8</v>
      </c>
    </row>
    <row r="21" spans="1:5">
      <c r="A21" t="s">
        <v>11</v>
      </c>
      <c r="B21" t="s">
        <v>50</v>
      </c>
      <c r="C21" t="s">
        <v>55</v>
      </c>
      <c r="D21">
        <v>-78000000</v>
      </c>
      <c r="E21" t="s">
        <v>8</v>
      </c>
    </row>
    <row r="22" spans="1:5">
      <c r="A22" t="s">
        <v>5</v>
      </c>
      <c r="B22" t="s">
        <v>50</v>
      </c>
      <c r="C22" t="s">
        <v>56</v>
      </c>
      <c r="D22">
        <v>-854000000</v>
      </c>
      <c r="E22" t="s">
        <v>8</v>
      </c>
    </row>
    <row r="23" spans="1:5">
      <c r="A23" t="s">
        <v>9</v>
      </c>
      <c r="B23" t="s">
        <v>50</v>
      </c>
      <c r="C23" t="s">
        <v>56</v>
      </c>
      <c r="D23">
        <v>1613000000</v>
      </c>
      <c r="E23" t="s">
        <v>8</v>
      </c>
    </row>
    <row r="24" spans="1:5">
      <c r="A24" t="s">
        <v>10</v>
      </c>
      <c r="B24" t="s">
        <v>50</v>
      </c>
      <c r="C24" t="s">
        <v>56</v>
      </c>
      <c r="D24">
        <v>403000000</v>
      </c>
      <c r="E24" t="s">
        <v>8</v>
      </c>
    </row>
    <row r="25" spans="1:5">
      <c r="A25" t="s">
        <v>11</v>
      </c>
      <c r="B25" t="s">
        <v>50</v>
      </c>
      <c r="C25" t="s">
        <v>56</v>
      </c>
      <c r="D25">
        <v>-3249000000</v>
      </c>
      <c r="E25" t="s">
        <v>8</v>
      </c>
    </row>
    <row r="26" spans="1:5">
      <c r="A26" t="s">
        <v>5</v>
      </c>
      <c r="B26" t="s">
        <v>50</v>
      </c>
      <c r="C26" t="s">
        <v>57</v>
      </c>
      <c r="D26">
        <v>1307000000</v>
      </c>
      <c r="E26" t="s">
        <v>8</v>
      </c>
    </row>
    <row r="27" spans="1:5">
      <c r="A27" t="s">
        <v>9</v>
      </c>
      <c r="B27" t="s">
        <v>50</v>
      </c>
      <c r="C27" t="s">
        <v>57</v>
      </c>
      <c r="D27">
        <v>-489000000</v>
      </c>
      <c r="E27" t="s">
        <v>8</v>
      </c>
    </row>
    <row r="28" spans="1:5">
      <c r="A28" t="s">
        <v>10</v>
      </c>
      <c r="B28" t="s">
        <v>50</v>
      </c>
      <c r="C28" t="s">
        <v>57</v>
      </c>
      <c r="D28">
        <v>-2861000000</v>
      </c>
      <c r="E28" t="s">
        <v>8</v>
      </c>
    </row>
    <row r="29" spans="1:5">
      <c r="A29" t="s">
        <v>11</v>
      </c>
      <c r="B29" t="s">
        <v>50</v>
      </c>
      <c r="C29" t="s">
        <v>57</v>
      </c>
      <c r="D29">
        <v>1882000000</v>
      </c>
      <c r="E29" t="s">
        <v>8</v>
      </c>
    </row>
    <row r="30" spans="1:5">
      <c r="A30" t="s">
        <v>5</v>
      </c>
      <c r="B30" t="s">
        <v>50</v>
      </c>
      <c r="C30" t="s">
        <v>58</v>
      </c>
      <c r="D30">
        <v>299000000</v>
      </c>
      <c r="E30" t="s">
        <v>8</v>
      </c>
    </row>
    <row r="31" spans="1:5">
      <c r="A31" t="s">
        <v>9</v>
      </c>
      <c r="B31" t="s">
        <v>50</v>
      </c>
      <c r="C31" t="s">
        <v>58</v>
      </c>
      <c r="D31">
        <v>727000000</v>
      </c>
      <c r="E31" t="s">
        <v>8</v>
      </c>
    </row>
    <row r="32" spans="1:5">
      <c r="A32" t="s">
        <v>10</v>
      </c>
      <c r="B32" t="s">
        <v>50</v>
      </c>
      <c r="C32" t="s">
        <v>58</v>
      </c>
      <c r="D32">
        <v>-624000000</v>
      </c>
      <c r="E32" t="s">
        <v>8</v>
      </c>
    </row>
    <row r="33" spans="1:5">
      <c r="A33" t="s">
        <v>11</v>
      </c>
      <c r="B33" t="s">
        <v>50</v>
      </c>
      <c r="C33" t="s">
        <v>58</v>
      </c>
      <c r="D33">
        <v>-746000000</v>
      </c>
      <c r="E33" t="s">
        <v>8</v>
      </c>
    </row>
    <row r="34" spans="1:5">
      <c r="A34" t="s">
        <v>5</v>
      </c>
      <c r="B34" t="s">
        <v>50</v>
      </c>
      <c r="C34" t="s">
        <v>59</v>
      </c>
      <c r="D34">
        <v>1008000000</v>
      </c>
      <c r="E34" t="s">
        <v>8</v>
      </c>
    </row>
    <row r="35" spans="1:5">
      <c r="A35" t="s">
        <v>9</v>
      </c>
      <c r="B35" t="s">
        <v>50</v>
      </c>
      <c r="C35" t="s">
        <v>59</v>
      </c>
      <c r="D35">
        <v>-1216000000</v>
      </c>
      <c r="E35" t="s">
        <v>8</v>
      </c>
    </row>
    <row r="36" spans="1:5">
      <c r="A36" t="s">
        <v>10</v>
      </c>
      <c r="B36" t="s">
        <v>50</v>
      </c>
      <c r="C36" t="s">
        <v>59</v>
      </c>
      <c r="D36">
        <v>-2237000000</v>
      </c>
      <c r="E36" t="s">
        <v>8</v>
      </c>
    </row>
    <row r="37" spans="1:5">
      <c r="A37" t="s">
        <v>11</v>
      </c>
      <c r="B37" t="s">
        <v>50</v>
      </c>
      <c r="C37" t="s">
        <v>59</v>
      </c>
      <c r="D37">
        <v>2628000000</v>
      </c>
      <c r="E37" t="s">
        <v>8</v>
      </c>
    </row>
    <row r="38" spans="1:5">
      <c r="A38" t="s">
        <v>5</v>
      </c>
      <c r="B38" t="s">
        <v>50</v>
      </c>
      <c r="C38" t="s">
        <v>60</v>
      </c>
      <c r="D38">
        <v>1008000000</v>
      </c>
      <c r="E38" t="s">
        <v>8</v>
      </c>
    </row>
    <row r="39" spans="1:5">
      <c r="A39" t="s">
        <v>9</v>
      </c>
      <c r="B39" t="s">
        <v>50</v>
      </c>
      <c r="C39" t="s">
        <v>60</v>
      </c>
      <c r="D39">
        <v>-1216000000</v>
      </c>
      <c r="E39" t="s">
        <v>8</v>
      </c>
    </row>
    <row r="40" spans="1:5">
      <c r="A40" t="s">
        <v>10</v>
      </c>
      <c r="B40" t="s">
        <v>50</v>
      </c>
      <c r="C40" t="s">
        <v>60</v>
      </c>
      <c r="D40">
        <v>-2237000000</v>
      </c>
      <c r="E40" t="s">
        <v>8</v>
      </c>
    </row>
    <row r="41" spans="1:5">
      <c r="A41" t="s">
        <v>11</v>
      </c>
      <c r="B41" t="s">
        <v>50</v>
      </c>
      <c r="C41" t="s">
        <v>60</v>
      </c>
      <c r="D41">
        <v>2628000000</v>
      </c>
      <c r="E41" t="s">
        <v>8</v>
      </c>
    </row>
    <row r="42" spans="1:5">
      <c r="A42" t="s">
        <v>5</v>
      </c>
      <c r="B42" t="s">
        <v>50</v>
      </c>
      <c r="C42" t="s">
        <v>61</v>
      </c>
      <c r="D42">
        <v>304000000</v>
      </c>
      <c r="E42" t="s">
        <v>8</v>
      </c>
    </row>
    <row r="43" spans="1:5">
      <c r="A43" t="s">
        <v>9</v>
      </c>
      <c r="B43" t="s">
        <v>50</v>
      </c>
      <c r="C43" t="s">
        <v>61</v>
      </c>
      <c r="D43">
        <v>251000000</v>
      </c>
      <c r="E43" t="s">
        <v>8</v>
      </c>
    </row>
    <row r="44" spans="1:5">
      <c r="A44" t="s">
        <v>10</v>
      </c>
      <c r="B44" t="s">
        <v>50</v>
      </c>
      <c r="C44" t="s">
        <v>61</v>
      </c>
      <c r="D44">
        <v>220000000</v>
      </c>
      <c r="E44" t="s">
        <v>8</v>
      </c>
    </row>
    <row r="45" spans="1:5">
      <c r="A45" t="s">
        <v>11</v>
      </c>
      <c r="B45" t="s">
        <v>50</v>
      </c>
      <c r="C45" t="s">
        <v>61</v>
      </c>
      <c r="D45">
        <v>228000000</v>
      </c>
      <c r="E45" t="s">
        <v>8</v>
      </c>
    </row>
    <row r="46" spans="1:5">
      <c r="A46" t="s">
        <v>5</v>
      </c>
      <c r="B46" t="s">
        <v>50</v>
      </c>
      <c r="C46" t="s">
        <v>62</v>
      </c>
      <c r="D46">
        <v>-180000000</v>
      </c>
      <c r="E46" t="s">
        <v>8</v>
      </c>
    </row>
    <row r="47" spans="1:5">
      <c r="A47" t="s">
        <v>9</v>
      </c>
      <c r="B47" t="s">
        <v>50</v>
      </c>
      <c r="C47" t="s">
        <v>62</v>
      </c>
      <c r="D47">
        <v>298000000</v>
      </c>
      <c r="E47" t="s">
        <v>8</v>
      </c>
    </row>
    <row r="48" spans="1:5">
      <c r="A48" t="s">
        <v>10</v>
      </c>
      <c r="B48" t="s">
        <v>50</v>
      </c>
      <c r="C48" t="s">
        <v>62</v>
      </c>
      <c r="D48">
        <v>582000000</v>
      </c>
      <c r="E48" t="s">
        <v>8</v>
      </c>
    </row>
    <row r="49" spans="1:5">
      <c r="A49" t="s">
        <v>11</v>
      </c>
      <c r="B49" t="s">
        <v>50</v>
      </c>
      <c r="C49" t="s">
        <v>62</v>
      </c>
      <c r="D49">
        <v>522000000</v>
      </c>
      <c r="E49" t="s">
        <v>8</v>
      </c>
    </row>
    <row r="50" spans="1:5">
      <c r="A50" t="s">
        <v>5</v>
      </c>
      <c r="B50" t="s">
        <v>50</v>
      </c>
      <c r="C50" t="s">
        <v>63</v>
      </c>
      <c r="D50">
        <v>-180000000</v>
      </c>
      <c r="E50" t="s">
        <v>8</v>
      </c>
    </row>
    <row r="51" spans="1:5">
      <c r="A51" t="s">
        <v>9</v>
      </c>
      <c r="B51" t="s">
        <v>50</v>
      </c>
      <c r="C51" t="s">
        <v>63</v>
      </c>
      <c r="D51">
        <v>298000000</v>
      </c>
      <c r="E51" t="s">
        <v>8</v>
      </c>
    </row>
    <row r="52" spans="1:5">
      <c r="A52" t="s">
        <v>10</v>
      </c>
      <c r="B52" t="s">
        <v>50</v>
      </c>
      <c r="C52" t="s">
        <v>63</v>
      </c>
      <c r="D52">
        <v>582000000</v>
      </c>
      <c r="E52" t="s">
        <v>8</v>
      </c>
    </row>
    <row r="53" spans="1:5">
      <c r="A53" t="s">
        <v>11</v>
      </c>
      <c r="B53" t="s">
        <v>50</v>
      </c>
      <c r="C53" t="s">
        <v>63</v>
      </c>
      <c r="D53">
        <v>522000000</v>
      </c>
      <c r="E53" t="s">
        <v>8</v>
      </c>
    </row>
    <row r="54" spans="1:5">
      <c r="A54" t="s">
        <v>5</v>
      </c>
      <c r="B54" t="s">
        <v>50</v>
      </c>
      <c r="C54" t="s">
        <v>64</v>
      </c>
      <c r="D54">
        <v>2981000000</v>
      </c>
      <c r="E54" t="s">
        <v>8</v>
      </c>
    </row>
    <row r="55" spans="1:5">
      <c r="A55" t="s">
        <v>9</v>
      </c>
      <c r="B55" t="s">
        <v>50</v>
      </c>
      <c r="C55" t="s">
        <v>64</v>
      </c>
      <c r="D55">
        <v>2801000000</v>
      </c>
      <c r="E55" t="s">
        <v>8</v>
      </c>
    </row>
    <row r="56" spans="1:5">
      <c r="A56" t="s">
        <v>10</v>
      </c>
      <c r="B56" t="s">
        <v>50</v>
      </c>
      <c r="C56" t="s">
        <v>64</v>
      </c>
      <c r="D56">
        <v>2700000000</v>
      </c>
      <c r="E56" t="s">
        <v>8</v>
      </c>
    </row>
    <row r="57" spans="1:5">
      <c r="A57" t="s">
        <v>11</v>
      </c>
      <c r="B57" t="s">
        <v>50</v>
      </c>
      <c r="C57" t="s">
        <v>64</v>
      </c>
      <c r="D57">
        <v>2642000000</v>
      </c>
      <c r="E57" t="s">
        <v>8</v>
      </c>
    </row>
    <row r="58" spans="1:5">
      <c r="A58" t="s">
        <v>5</v>
      </c>
      <c r="B58" t="s">
        <v>50</v>
      </c>
      <c r="C58" t="s">
        <v>65</v>
      </c>
      <c r="D58">
        <v>2981000000</v>
      </c>
      <c r="E58" t="s">
        <v>8</v>
      </c>
    </row>
    <row r="59" spans="1:5">
      <c r="A59" t="s">
        <v>9</v>
      </c>
      <c r="B59" t="s">
        <v>50</v>
      </c>
      <c r="C59" t="s">
        <v>65</v>
      </c>
      <c r="D59">
        <v>2801000000</v>
      </c>
      <c r="E59" t="s">
        <v>8</v>
      </c>
    </row>
    <row r="60" spans="1:5">
      <c r="A60" t="s">
        <v>10</v>
      </c>
      <c r="B60" t="s">
        <v>50</v>
      </c>
      <c r="C60" t="s">
        <v>65</v>
      </c>
      <c r="D60">
        <v>2700000000</v>
      </c>
      <c r="E60" t="s">
        <v>8</v>
      </c>
    </row>
    <row r="61" spans="1:5">
      <c r="A61" t="s">
        <v>11</v>
      </c>
      <c r="B61" t="s">
        <v>50</v>
      </c>
      <c r="C61" t="s">
        <v>65</v>
      </c>
      <c r="D61">
        <v>2642000000</v>
      </c>
      <c r="E61" t="s">
        <v>8</v>
      </c>
    </row>
    <row r="62" spans="1:5">
      <c r="A62" t="s">
        <v>5</v>
      </c>
      <c r="B62" t="s">
        <v>50</v>
      </c>
      <c r="C62" t="s">
        <v>66</v>
      </c>
      <c r="D62">
        <v>26000000</v>
      </c>
      <c r="E62" t="s">
        <v>8</v>
      </c>
    </row>
    <row r="63" spans="1:5">
      <c r="A63" t="s">
        <v>9</v>
      </c>
      <c r="B63" t="s">
        <v>50</v>
      </c>
      <c r="C63" t="s">
        <v>66</v>
      </c>
      <c r="D63">
        <v>94000000</v>
      </c>
      <c r="E63" t="s">
        <v>8</v>
      </c>
    </row>
    <row r="64" spans="1:5">
      <c r="A64" t="s">
        <v>10</v>
      </c>
      <c r="B64" t="s">
        <v>50</v>
      </c>
      <c r="C64" t="s">
        <v>66</v>
      </c>
      <c r="D64">
        <v>172000000</v>
      </c>
      <c r="E64" t="s">
        <v>8</v>
      </c>
    </row>
    <row r="65" spans="1:5">
      <c r="A65" t="s">
        <v>11</v>
      </c>
      <c r="B65" t="s">
        <v>50</v>
      </c>
      <c r="C65" t="s">
        <v>66</v>
      </c>
      <c r="D65">
        <v>67000000</v>
      </c>
      <c r="E65" t="s">
        <v>8</v>
      </c>
    </row>
    <row r="66" spans="1:5">
      <c r="A66" t="s">
        <v>5</v>
      </c>
      <c r="B66" t="s">
        <v>67</v>
      </c>
      <c r="C66" t="s">
        <v>68</v>
      </c>
      <c r="D66">
        <v>-2860000000</v>
      </c>
      <c r="E66" t="s">
        <v>8</v>
      </c>
    </row>
    <row r="67" spans="1:5">
      <c r="A67" t="s">
        <v>9</v>
      </c>
      <c r="B67" t="s">
        <v>67</v>
      </c>
      <c r="C67" t="s">
        <v>68</v>
      </c>
      <c r="D67">
        <v>-4760000000</v>
      </c>
      <c r="E67" t="s">
        <v>8</v>
      </c>
    </row>
    <row r="68" spans="1:5">
      <c r="A68" t="s">
        <v>10</v>
      </c>
      <c r="B68" t="s">
        <v>67</v>
      </c>
      <c r="C68" t="s">
        <v>68</v>
      </c>
      <c r="D68">
        <v>-5504000000</v>
      </c>
      <c r="E68" t="s">
        <v>8</v>
      </c>
    </row>
    <row r="69" spans="1:5">
      <c r="A69" t="s">
        <v>11</v>
      </c>
      <c r="B69" t="s">
        <v>67</v>
      </c>
      <c r="C69" t="s">
        <v>68</v>
      </c>
      <c r="D69">
        <v>-3154000000</v>
      </c>
      <c r="E69" t="s">
        <v>8</v>
      </c>
    </row>
    <row r="70" spans="1:5">
      <c r="A70" t="s">
        <v>5</v>
      </c>
      <c r="B70" t="s">
        <v>67</v>
      </c>
      <c r="C70" t="s">
        <v>69</v>
      </c>
      <c r="D70">
        <v>-2860000000</v>
      </c>
      <c r="E70" t="s">
        <v>8</v>
      </c>
    </row>
    <row r="71" spans="1:5">
      <c r="A71" t="s">
        <v>9</v>
      </c>
      <c r="B71" t="s">
        <v>67</v>
      </c>
      <c r="C71" t="s">
        <v>69</v>
      </c>
      <c r="D71">
        <v>-4760000000</v>
      </c>
      <c r="E71" t="s">
        <v>8</v>
      </c>
    </row>
    <row r="72" spans="1:5">
      <c r="A72" t="s">
        <v>10</v>
      </c>
      <c r="B72" t="s">
        <v>67</v>
      </c>
      <c r="C72" t="s">
        <v>69</v>
      </c>
      <c r="D72">
        <v>-5504000000</v>
      </c>
      <c r="E72" t="s">
        <v>8</v>
      </c>
    </row>
    <row r="73" spans="1:5">
      <c r="A73" t="s">
        <v>11</v>
      </c>
      <c r="B73" t="s">
        <v>67</v>
      </c>
      <c r="C73" t="s">
        <v>69</v>
      </c>
      <c r="D73">
        <v>-3154000000</v>
      </c>
      <c r="E73" t="s">
        <v>8</v>
      </c>
    </row>
    <row r="74" spans="1:5">
      <c r="A74" t="s">
        <v>5</v>
      </c>
      <c r="B74" t="s">
        <v>67</v>
      </c>
      <c r="C74" t="s">
        <v>70</v>
      </c>
      <c r="D74">
        <v>28000000</v>
      </c>
      <c r="E74" t="s">
        <v>8</v>
      </c>
    </row>
    <row r="75" spans="1:5">
      <c r="A75" t="s">
        <v>9</v>
      </c>
      <c r="B75" t="s">
        <v>67</v>
      </c>
      <c r="C75" t="s">
        <v>70</v>
      </c>
      <c r="D75">
        <v>22000000</v>
      </c>
      <c r="E75" t="s">
        <v>8</v>
      </c>
    </row>
    <row r="76" spans="1:5">
      <c r="A76" t="s">
        <v>10</v>
      </c>
      <c r="B76" t="s">
        <v>67</v>
      </c>
      <c r="C76" t="s">
        <v>70</v>
      </c>
      <c r="D76">
        <v>16000000</v>
      </c>
      <c r="E76" t="s">
        <v>8</v>
      </c>
    </row>
    <row r="77" spans="1:5">
      <c r="A77" t="s">
        <v>11</v>
      </c>
      <c r="B77" t="s">
        <v>67</v>
      </c>
      <c r="C77" t="s">
        <v>70</v>
      </c>
      <c r="D77">
        <v>7000000</v>
      </c>
      <c r="E77" t="s">
        <v>8</v>
      </c>
    </row>
    <row r="78" spans="1:5">
      <c r="A78" t="s">
        <v>5</v>
      </c>
      <c r="B78" t="s">
        <v>67</v>
      </c>
      <c r="C78" t="s">
        <v>71</v>
      </c>
      <c r="E78" t="s">
        <v>8</v>
      </c>
    </row>
    <row r="79" spans="1:5">
      <c r="A79" t="s">
        <v>9</v>
      </c>
      <c r="B79" t="s">
        <v>67</v>
      </c>
      <c r="C79" t="s">
        <v>71</v>
      </c>
      <c r="D79">
        <v>0</v>
      </c>
      <c r="E79" t="s">
        <v>8</v>
      </c>
    </row>
    <row r="80" spans="1:5">
      <c r="A80" t="s">
        <v>10</v>
      </c>
      <c r="B80" t="s">
        <v>67</v>
      </c>
      <c r="C80" t="s">
        <v>71</v>
      </c>
      <c r="D80">
        <v>0</v>
      </c>
      <c r="E80" t="s">
        <v>8</v>
      </c>
    </row>
    <row r="81" spans="1:5">
      <c r="A81" t="s">
        <v>11</v>
      </c>
      <c r="B81" t="s">
        <v>67</v>
      </c>
      <c r="C81" t="s">
        <v>71</v>
      </c>
      <c r="D81">
        <v>356000000</v>
      </c>
      <c r="E81" t="s">
        <v>8</v>
      </c>
    </row>
    <row r="82" spans="1:5">
      <c r="A82" t="s">
        <v>5</v>
      </c>
      <c r="B82" t="s">
        <v>67</v>
      </c>
      <c r="C82" t="s">
        <v>72</v>
      </c>
      <c r="E82" t="s">
        <v>8</v>
      </c>
    </row>
    <row r="83" spans="1:5">
      <c r="A83" t="s">
        <v>9</v>
      </c>
      <c r="B83" t="s">
        <v>67</v>
      </c>
      <c r="C83" t="s">
        <v>72</v>
      </c>
      <c r="D83">
        <v>0</v>
      </c>
      <c r="E83" t="s">
        <v>8</v>
      </c>
    </row>
    <row r="84" spans="1:5">
      <c r="A84" t="s">
        <v>10</v>
      </c>
      <c r="B84" t="s">
        <v>67</v>
      </c>
      <c r="C84" t="s">
        <v>72</v>
      </c>
      <c r="D84">
        <v>0</v>
      </c>
      <c r="E84" t="s">
        <v>8</v>
      </c>
    </row>
    <row r="85" spans="1:5">
      <c r="A85" t="s">
        <v>11</v>
      </c>
      <c r="B85" t="s">
        <v>67</v>
      </c>
      <c r="C85" t="s">
        <v>72</v>
      </c>
      <c r="D85">
        <v>356000000</v>
      </c>
      <c r="E85" t="s">
        <v>8</v>
      </c>
    </row>
    <row r="86" spans="1:5">
      <c r="A86" t="s">
        <v>5</v>
      </c>
      <c r="B86" t="s">
        <v>67</v>
      </c>
      <c r="C86" t="s">
        <v>73</v>
      </c>
      <c r="D86">
        <v>3000000</v>
      </c>
      <c r="E86" t="s">
        <v>8</v>
      </c>
    </row>
    <row r="87" spans="1:5">
      <c r="A87" t="s">
        <v>9</v>
      </c>
      <c r="B87" t="s">
        <v>67</v>
      </c>
      <c r="C87" t="s">
        <v>73</v>
      </c>
      <c r="D87">
        <v>24000000</v>
      </c>
      <c r="E87" t="s">
        <v>8</v>
      </c>
    </row>
    <row r="88" spans="1:5">
      <c r="A88" t="s">
        <v>10</v>
      </c>
      <c r="B88" t="s">
        <v>67</v>
      </c>
      <c r="C88" t="s">
        <v>73</v>
      </c>
      <c r="D88">
        <v>8000000</v>
      </c>
      <c r="E88" t="s">
        <v>8</v>
      </c>
    </row>
    <row r="89" spans="1:5">
      <c r="A89" t="s">
        <v>11</v>
      </c>
      <c r="B89" t="s">
        <v>67</v>
      </c>
      <c r="C89" t="s">
        <v>73</v>
      </c>
      <c r="D89">
        <v>27000000</v>
      </c>
      <c r="E89" t="s">
        <v>8</v>
      </c>
    </row>
    <row r="90" spans="1:5">
      <c r="A90" t="s">
        <v>5</v>
      </c>
      <c r="B90" t="s">
        <v>67</v>
      </c>
      <c r="C90" t="s">
        <v>74</v>
      </c>
      <c r="D90">
        <v>3000000</v>
      </c>
      <c r="E90" t="s">
        <v>8</v>
      </c>
    </row>
    <row r="91" spans="1:5">
      <c r="A91" t="s">
        <v>9</v>
      </c>
      <c r="B91" t="s">
        <v>67</v>
      </c>
      <c r="C91" t="s">
        <v>74</v>
      </c>
      <c r="D91">
        <v>24000000</v>
      </c>
      <c r="E91" t="s">
        <v>8</v>
      </c>
    </row>
    <row r="92" spans="1:5">
      <c r="A92" t="s">
        <v>10</v>
      </c>
      <c r="B92" t="s">
        <v>67</v>
      </c>
      <c r="C92" t="s">
        <v>74</v>
      </c>
      <c r="D92">
        <v>8000000</v>
      </c>
      <c r="E92" t="s">
        <v>8</v>
      </c>
    </row>
    <row r="93" spans="1:5">
      <c r="A93" t="s">
        <v>11</v>
      </c>
      <c r="B93" t="s">
        <v>67</v>
      </c>
      <c r="C93" t="s">
        <v>74</v>
      </c>
      <c r="D93">
        <v>27000000</v>
      </c>
      <c r="E93" t="s">
        <v>8</v>
      </c>
    </row>
    <row r="94" spans="1:5">
      <c r="A94" t="s">
        <v>5</v>
      </c>
      <c r="B94" t="s">
        <v>67</v>
      </c>
      <c r="C94" t="s">
        <v>75</v>
      </c>
      <c r="E94" t="s">
        <v>8</v>
      </c>
    </row>
    <row r="95" spans="1:5">
      <c r="A95" t="s">
        <v>9</v>
      </c>
      <c r="B95" t="s">
        <v>67</v>
      </c>
      <c r="C95" t="s">
        <v>75</v>
      </c>
      <c r="E95" t="s">
        <v>8</v>
      </c>
    </row>
    <row r="96" spans="1:5">
      <c r="A96" t="s">
        <v>10</v>
      </c>
      <c r="B96" t="s">
        <v>67</v>
      </c>
      <c r="C96" t="s">
        <v>75</v>
      </c>
      <c r="E96" t="s">
        <v>8</v>
      </c>
    </row>
    <row r="97" spans="1:5">
      <c r="A97" t="s">
        <v>11</v>
      </c>
      <c r="B97" t="s">
        <v>67</v>
      </c>
      <c r="C97" t="s">
        <v>75</v>
      </c>
      <c r="E97" t="s">
        <v>8</v>
      </c>
    </row>
    <row r="98" spans="1:5">
      <c r="A98" t="s">
        <v>5</v>
      </c>
      <c r="B98" t="s">
        <v>67</v>
      </c>
      <c r="C98" t="s">
        <v>76</v>
      </c>
      <c r="D98">
        <v>-2891000000</v>
      </c>
      <c r="E98" t="s">
        <v>8</v>
      </c>
    </row>
    <row r="99" spans="1:5">
      <c r="A99" t="s">
        <v>9</v>
      </c>
      <c r="B99" t="s">
        <v>67</v>
      </c>
      <c r="C99" t="s">
        <v>76</v>
      </c>
      <c r="D99">
        <v>-4806000000</v>
      </c>
      <c r="E99" t="s">
        <v>8</v>
      </c>
    </row>
    <row r="100" spans="1:5">
      <c r="A100" t="s">
        <v>10</v>
      </c>
      <c r="B100" t="s">
        <v>67</v>
      </c>
      <c r="C100" t="s">
        <v>76</v>
      </c>
      <c r="D100">
        <v>-5528000000</v>
      </c>
      <c r="E100" t="s">
        <v>8</v>
      </c>
    </row>
    <row r="101" spans="1:5">
      <c r="A101" t="s">
        <v>11</v>
      </c>
      <c r="B101" t="s">
        <v>67</v>
      </c>
      <c r="C101" t="s">
        <v>76</v>
      </c>
      <c r="D101">
        <v>-3544000000</v>
      </c>
      <c r="E101" t="s">
        <v>8</v>
      </c>
    </row>
    <row r="102" spans="1:5">
      <c r="A102" t="s">
        <v>5</v>
      </c>
      <c r="B102" t="s">
        <v>67</v>
      </c>
      <c r="C102" t="s">
        <v>77</v>
      </c>
      <c r="D102">
        <v>-2891000000</v>
      </c>
      <c r="E102" t="s">
        <v>8</v>
      </c>
    </row>
    <row r="103" spans="1:5">
      <c r="A103" t="s">
        <v>9</v>
      </c>
      <c r="B103" t="s">
        <v>67</v>
      </c>
      <c r="C103" t="s">
        <v>77</v>
      </c>
      <c r="D103">
        <v>-4806000000</v>
      </c>
      <c r="E103" t="s">
        <v>8</v>
      </c>
    </row>
    <row r="104" spans="1:5">
      <c r="A104" t="s">
        <v>10</v>
      </c>
      <c r="B104" t="s">
        <v>67</v>
      </c>
      <c r="C104" t="s">
        <v>77</v>
      </c>
      <c r="D104">
        <v>-5528000000</v>
      </c>
      <c r="E104" t="s">
        <v>8</v>
      </c>
    </row>
    <row r="105" spans="1:5">
      <c r="A105" t="s">
        <v>11</v>
      </c>
      <c r="B105" t="s">
        <v>67</v>
      </c>
      <c r="C105" t="s">
        <v>77</v>
      </c>
      <c r="D105">
        <v>-3544000000</v>
      </c>
      <c r="E105" t="s">
        <v>8</v>
      </c>
    </row>
    <row r="106" spans="1:5">
      <c r="A106" t="s">
        <v>5</v>
      </c>
      <c r="B106" t="s">
        <v>78</v>
      </c>
      <c r="C106" t="s">
        <v>79</v>
      </c>
      <c r="D106">
        <v>-3550000000</v>
      </c>
      <c r="E106" t="s">
        <v>8</v>
      </c>
    </row>
    <row r="107" spans="1:5">
      <c r="A107" t="s">
        <v>9</v>
      </c>
      <c r="B107" t="s">
        <v>78</v>
      </c>
      <c r="C107" t="s">
        <v>79</v>
      </c>
      <c r="D107">
        <v>-2285000000</v>
      </c>
      <c r="E107" t="s">
        <v>8</v>
      </c>
    </row>
    <row r="108" spans="1:5">
      <c r="A108" t="s">
        <v>10</v>
      </c>
      <c r="B108" t="s">
        <v>78</v>
      </c>
      <c r="C108" t="s">
        <v>79</v>
      </c>
      <c r="D108">
        <v>-2196000000</v>
      </c>
      <c r="E108" t="s">
        <v>8</v>
      </c>
    </row>
    <row r="109" spans="1:5">
      <c r="A109" t="s">
        <v>11</v>
      </c>
      <c r="B109" t="s">
        <v>78</v>
      </c>
      <c r="C109" t="s">
        <v>79</v>
      </c>
      <c r="D109">
        <v>-8071000000</v>
      </c>
      <c r="E109" t="s">
        <v>8</v>
      </c>
    </row>
    <row r="110" spans="1:5">
      <c r="A110" t="s">
        <v>5</v>
      </c>
      <c r="B110" t="s">
        <v>78</v>
      </c>
      <c r="C110" t="s">
        <v>80</v>
      </c>
      <c r="D110">
        <v>-3550000000</v>
      </c>
      <c r="E110" t="s">
        <v>8</v>
      </c>
    </row>
    <row r="111" spans="1:5">
      <c r="A111" t="s">
        <v>9</v>
      </c>
      <c r="B111" t="s">
        <v>78</v>
      </c>
      <c r="C111" t="s">
        <v>80</v>
      </c>
      <c r="D111">
        <v>-2285000000</v>
      </c>
      <c r="E111" t="s">
        <v>8</v>
      </c>
    </row>
    <row r="112" spans="1:5">
      <c r="A112" t="s">
        <v>10</v>
      </c>
      <c r="B112" t="s">
        <v>78</v>
      </c>
      <c r="C112" t="s">
        <v>80</v>
      </c>
      <c r="D112">
        <v>-2196000000</v>
      </c>
      <c r="E112" t="s">
        <v>8</v>
      </c>
    </row>
    <row r="113" spans="1:5">
      <c r="A113" t="s">
        <v>11</v>
      </c>
      <c r="B113" t="s">
        <v>78</v>
      </c>
      <c r="C113" t="s">
        <v>80</v>
      </c>
      <c r="D113">
        <v>-8071000000</v>
      </c>
      <c r="E113" t="s">
        <v>8</v>
      </c>
    </row>
    <row r="114" spans="1:5">
      <c r="A114" t="s">
        <v>5</v>
      </c>
      <c r="B114" t="s">
        <v>78</v>
      </c>
      <c r="C114" t="s">
        <v>81</v>
      </c>
      <c r="D114">
        <v>-1007000000</v>
      </c>
      <c r="E114" t="s">
        <v>8</v>
      </c>
    </row>
    <row r="115" spans="1:5">
      <c r="A115" t="s">
        <v>9</v>
      </c>
      <c r="B115" t="s">
        <v>78</v>
      </c>
      <c r="C115" t="s">
        <v>81</v>
      </c>
      <c r="D115">
        <v>0</v>
      </c>
      <c r="E115" t="s">
        <v>8</v>
      </c>
    </row>
    <row r="116" spans="1:5">
      <c r="A116" t="s">
        <v>10</v>
      </c>
      <c r="B116" t="s">
        <v>78</v>
      </c>
      <c r="C116" t="s">
        <v>81</v>
      </c>
      <c r="D116">
        <v>-2646000000</v>
      </c>
      <c r="E116" t="s">
        <v>8</v>
      </c>
    </row>
    <row r="117" spans="1:5">
      <c r="A117" t="s">
        <v>11</v>
      </c>
      <c r="B117" t="s">
        <v>78</v>
      </c>
      <c r="C117" t="s">
        <v>81</v>
      </c>
      <c r="D117">
        <v>-7188000000</v>
      </c>
      <c r="E117" t="s">
        <v>8</v>
      </c>
    </row>
    <row r="118" spans="1:5">
      <c r="A118" t="s">
        <v>5</v>
      </c>
      <c r="B118" t="s">
        <v>78</v>
      </c>
      <c r="C118" t="s">
        <v>82</v>
      </c>
      <c r="D118">
        <v>-1139000000</v>
      </c>
      <c r="E118" t="s">
        <v>8</v>
      </c>
    </row>
    <row r="119" spans="1:5">
      <c r="A119" t="s">
        <v>9</v>
      </c>
      <c r="B119" t="s">
        <v>78</v>
      </c>
      <c r="C119" t="s">
        <v>82</v>
      </c>
      <c r="D119">
        <v>-147000000</v>
      </c>
      <c r="E119" t="s">
        <v>8</v>
      </c>
    </row>
    <row r="120" spans="1:5">
      <c r="A120" t="s">
        <v>10</v>
      </c>
      <c r="B120" t="s">
        <v>78</v>
      </c>
      <c r="C120" t="s">
        <v>82</v>
      </c>
      <c r="D120">
        <v>-163000000</v>
      </c>
      <c r="E120" t="s">
        <v>8</v>
      </c>
    </row>
    <row r="121" spans="1:5">
      <c r="A121" t="s">
        <v>11</v>
      </c>
      <c r="B121" t="s">
        <v>78</v>
      </c>
      <c r="C121" t="s">
        <v>82</v>
      </c>
      <c r="D121">
        <v>-1147000000</v>
      </c>
      <c r="E121" t="s">
        <v>8</v>
      </c>
    </row>
    <row r="122" spans="1:5">
      <c r="A122" t="s">
        <v>5</v>
      </c>
      <c r="B122" t="s">
        <v>78</v>
      </c>
      <c r="C122" t="s">
        <v>83</v>
      </c>
      <c r="D122">
        <v>741000000</v>
      </c>
      <c r="E122" t="s">
        <v>8</v>
      </c>
    </row>
    <row r="123" spans="1:5">
      <c r="A123" t="s">
        <v>9</v>
      </c>
      <c r="B123" t="s">
        <v>78</v>
      </c>
      <c r="C123" t="s">
        <v>83</v>
      </c>
      <c r="D123">
        <v>0</v>
      </c>
      <c r="E123" t="s">
        <v>8</v>
      </c>
    </row>
    <row r="124" spans="1:5">
      <c r="A124" t="s">
        <v>10</v>
      </c>
      <c r="B124" t="s">
        <v>78</v>
      </c>
      <c r="C124" t="s">
        <v>83</v>
      </c>
      <c r="D124">
        <v>2625000000</v>
      </c>
      <c r="E124" t="s">
        <v>8</v>
      </c>
    </row>
    <row r="125" spans="1:5">
      <c r="A125" t="s">
        <v>11</v>
      </c>
      <c r="B125" t="s">
        <v>78</v>
      </c>
      <c r="C125" t="s">
        <v>83</v>
      </c>
      <c r="D125">
        <v>1972000000</v>
      </c>
      <c r="E125" t="s">
        <v>8</v>
      </c>
    </row>
    <row r="126" spans="1:5">
      <c r="A126" t="s">
        <v>5</v>
      </c>
      <c r="B126" t="s">
        <v>78</v>
      </c>
      <c r="C126" t="s">
        <v>84</v>
      </c>
      <c r="D126">
        <v>-398000000</v>
      </c>
      <c r="E126" t="s">
        <v>8</v>
      </c>
    </row>
    <row r="127" spans="1:5">
      <c r="A127" t="s">
        <v>9</v>
      </c>
      <c r="B127" t="s">
        <v>78</v>
      </c>
      <c r="C127" t="s">
        <v>84</v>
      </c>
      <c r="D127">
        <v>-147000000</v>
      </c>
      <c r="E127" t="s">
        <v>8</v>
      </c>
    </row>
    <row r="128" spans="1:5">
      <c r="A128" t="s">
        <v>10</v>
      </c>
      <c r="B128" t="s">
        <v>78</v>
      </c>
      <c r="C128" t="s">
        <v>84</v>
      </c>
      <c r="D128">
        <v>2462000000</v>
      </c>
      <c r="E128" t="s">
        <v>8</v>
      </c>
    </row>
    <row r="129" spans="1:5">
      <c r="A129" t="s">
        <v>11</v>
      </c>
      <c r="B129" t="s">
        <v>78</v>
      </c>
      <c r="C129" t="s">
        <v>84</v>
      </c>
      <c r="D129">
        <v>825000000</v>
      </c>
      <c r="E129" t="s">
        <v>8</v>
      </c>
    </row>
    <row r="130" spans="1:5">
      <c r="A130" t="s">
        <v>5</v>
      </c>
      <c r="B130" t="s">
        <v>78</v>
      </c>
      <c r="C130" t="s">
        <v>85</v>
      </c>
      <c r="D130">
        <v>-1139000000</v>
      </c>
      <c r="E130" t="s">
        <v>8</v>
      </c>
    </row>
    <row r="131" spans="1:5">
      <c r="A131" t="s">
        <v>9</v>
      </c>
      <c r="B131" t="s">
        <v>78</v>
      </c>
      <c r="C131" t="s">
        <v>85</v>
      </c>
      <c r="D131">
        <v>-147000000</v>
      </c>
      <c r="E131" t="s">
        <v>8</v>
      </c>
    </row>
    <row r="132" spans="1:5">
      <c r="A132" t="s">
        <v>10</v>
      </c>
      <c r="B132" t="s">
        <v>78</v>
      </c>
      <c r="C132" t="s">
        <v>85</v>
      </c>
      <c r="D132">
        <v>-163000000</v>
      </c>
      <c r="E132" t="s">
        <v>8</v>
      </c>
    </row>
    <row r="133" spans="1:5">
      <c r="A133" t="s">
        <v>11</v>
      </c>
      <c r="B133" t="s">
        <v>78</v>
      </c>
      <c r="C133" t="s">
        <v>85</v>
      </c>
      <c r="D133">
        <v>-1147000000</v>
      </c>
      <c r="E133" t="s">
        <v>8</v>
      </c>
    </row>
    <row r="134" spans="1:5">
      <c r="A134" t="s">
        <v>5</v>
      </c>
      <c r="B134" t="s">
        <v>78</v>
      </c>
      <c r="C134" t="s">
        <v>86</v>
      </c>
      <c r="D134">
        <v>741000000</v>
      </c>
      <c r="E134" t="s">
        <v>8</v>
      </c>
    </row>
    <row r="135" spans="1:5">
      <c r="A135" t="s">
        <v>9</v>
      </c>
      <c r="B135" t="s">
        <v>78</v>
      </c>
      <c r="C135" t="s">
        <v>86</v>
      </c>
      <c r="D135">
        <v>0</v>
      </c>
      <c r="E135" t="s">
        <v>8</v>
      </c>
    </row>
    <row r="136" spans="1:5">
      <c r="A136" t="s">
        <v>10</v>
      </c>
      <c r="B136" t="s">
        <v>78</v>
      </c>
      <c r="C136" t="s">
        <v>86</v>
      </c>
      <c r="D136">
        <v>2625000000</v>
      </c>
      <c r="E136" t="s">
        <v>8</v>
      </c>
    </row>
    <row r="137" spans="1:5">
      <c r="A137" t="s">
        <v>11</v>
      </c>
      <c r="B137" t="s">
        <v>78</v>
      </c>
      <c r="C137" t="s">
        <v>86</v>
      </c>
      <c r="D137">
        <v>1972000000</v>
      </c>
      <c r="E137" t="s">
        <v>8</v>
      </c>
    </row>
    <row r="138" spans="1:5">
      <c r="A138" t="s">
        <v>5</v>
      </c>
      <c r="B138" t="s">
        <v>78</v>
      </c>
      <c r="C138" t="s">
        <v>87</v>
      </c>
      <c r="D138">
        <v>0</v>
      </c>
      <c r="E138" t="s">
        <v>8</v>
      </c>
    </row>
    <row r="139" spans="1:5">
      <c r="A139" t="s">
        <v>9</v>
      </c>
      <c r="B139" t="s">
        <v>78</v>
      </c>
      <c r="C139" t="s">
        <v>87</v>
      </c>
      <c r="D139">
        <v>0</v>
      </c>
      <c r="E139" t="s">
        <v>8</v>
      </c>
    </row>
    <row r="140" spans="1:5">
      <c r="A140" t="s">
        <v>10</v>
      </c>
      <c r="B140" t="s">
        <v>78</v>
      </c>
      <c r="C140" t="s">
        <v>87</v>
      </c>
      <c r="D140">
        <v>4000000</v>
      </c>
      <c r="E140" t="s">
        <v>8</v>
      </c>
    </row>
    <row r="141" spans="1:5">
      <c r="A141" t="s">
        <v>11</v>
      </c>
      <c r="B141" t="s">
        <v>78</v>
      </c>
      <c r="C141" t="s">
        <v>87</v>
      </c>
      <c r="D141">
        <v>8000000</v>
      </c>
      <c r="E141" t="s">
        <v>8</v>
      </c>
    </row>
    <row r="142" spans="1:5">
      <c r="A142" t="s">
        <v>5</v>
      </c>
      <c r="B142" t="s">
        <v>78</v>
      </c>
      <c r="C142" t="s">
        <v>88</v>
      </c>
      <c r="D142">
        <v>-2046000000</v>
      </c>
      <c r="E142" t="s">
        <v>8</v>
      </c>
    </row>
    <row r="143" spans="1:5">
      <c r="A143" t="s">
        <v>9</v>
      </c>
      <c r="B143" t="s">
        <v>78</v>
      </c>
      <c r="C143" t="s">
        <v>88</v>
      </c>
      <c r="D143">
        <v>-2011000000</v>
      </c>
      <c r="E143" t="s">
        <v>8</v>
      </c>
    </row>
    <row r="144" spans="1:5">
      <c r="A144" t="s">
        <v>10</v>
      </c>
      <c r="B144" t="s">
        <v>78</v>
      </c>
      <c r="C144" t="s">
        <v>88</v>
      </c>
      <c r="D144">
        <v>-1836000000</v>
      </c>
      <c r="E144" t="s">
        <v>8</v>
      </c>
    </row>
    <row r="145" spans="1:5">
      <c r="A145" t="s">
        <v>11</v>
      </c>
      <c r="B145" t="s">
        <v>78</v>
      </c>
      <c r="C145" t="s">
        <v>88</v>
      </c>
      <c r="D145">
        <v>-1548000000</v>
      </c>
      <c r="E145" t="s">
        <v>8</v>
      </c>
    </row>
    <row r="146" spans="1:5">
      <c r="A146" t="s">
        <v>5</v>
      </c>
      <c r="B146" t="s">
        <v>78</v>
      </c>
      <c r="C146" t="s">
        <v>89</v>
      </c>
      <c r="D146">
        <v>-2046000000</v>
      </c>
      <c r="E146" t="s">
        <v>8</v>
      </c>
    </row>
    <row r="147" spans="1:5">
      <c r="A147" t="s">
        <v>9</v>
      </c>
      <c r="B147" t="s">
        <v>78</v>
      </c>
      <c r="C147" t="s">
        <v>89</v>
      </c>
      <c r="D147">
        <v>-2011000000</v>
      </c>
      <c r="E147" t="s">
        <v>8</v>
      </c>
    </row>
    <row r="148" spans="1:5">
      <c r="A148" t="s">
        <v>10</v>
      </c>
      <c r="B148" t="s">
        <v>78</v>
      </c>
      <c r="C148" t="s">
        <v>89</v>
      </c>
      <c r="D148">
        <v>-1836000000</v>
      </c>
      <c r="E148" t="s">
        <v>8</v>
      </c>
    </row>
    <row r="149" spans="1:5">
      <c r="A149" t="s">
        <v>11</v>
      </c>
      <c r="B149" t="s">
        <v>78</v>
      </c>
      <c r="C149" t="s">
        <v>89</v>
      </c>
      <c r="D149">
        <v>-1548000000</v>
      </c>
      <c r="E149" t="s">
        <v>8</v>
      </c>
    </row>
    <row r="150" spans="1:5">
      <c r="A150" t="s">
        <v>5</v>
      </c>
      <c r="B150" t="s">
        <v>78</v>
      </c>
      <c r="C150" t="s">
        <v>90</v>
      </c>
      <c r="D150">
        <v>-1007000000</v>
      </c>
      <c r="E150" t="s">
        <v>8</v>
      </c>
    </row>
    <row r="151" spans="1:5">
      <c r="A151" t="s">
        <v>9</v>
      </c>
      <c r="B151" t="s">
        <v>78</v>
      </c>
      <c r="C151" t="s">
        <v>90</v>
      </c>
      <c r="D151">
        <v>0</v>
      </c>
      <c r="E151" t="s">
        <v>8</v>
      </c>
    </row>
    <row r="152" spans="1:5">
      <c r="A152" t="s">
        <v>10</v>
      </c>
      <c r="B152" t="s">
        <v>78</v>
      </c>
      <c r="C152" t="s">
        <v>90</v>
      </c>
      <c r="D152">
        <v>-2646000000</v>
      </c>
      <c r="E152" t="s">
        <v>8</v>
      </c>
    </row>
    <row r="153" spans="1:5">
      <c r="A153" t="s">
        <v>11</v>
      </c>
      <c r="B153" t="s">
        <v>78</v>
      </c>
      <c r="C153" t="s">
        <v>90</v>
      </c>
      <c r="D153">
        <v>-7188000000</v>
      </c>
      <c r="E153" t="s">
        <v>8</v>
      </c>
    </row>
    <row r="154" spans="1:5">
      <c r="A154" t="s">
        <v>5</v>
      </c>
      <c r="B154" t="s">
        <v>78</v>
      </c>
      <c r="C154" t="s">
        <v>91</v>
      </c>
      <c r="D154">
        <v>-1007000000</v>
      </c>
      <c r="E154" t="s">
        <v>8</v>
      </c>
    </row>
    <row r="155" spans="1:5">
      <c r="A155" t="s">
        <v>9</v>
      </c>
      <c r="B155" t="s">
        <v>78</v>
      </c>
      <c r="C155" t="s">
        <v>91</v>
      </c>
      <c r="D155">
        <v>0</v>
      </c>
      <c r="E155" t="s">
        <v>8</v>
      </c>
    </row>
    <row r="156" spans="1:5">
      <c r="A156" t="s">
        <v>10</v>
      </c>
      <c r="B156" t="s">
        <v>78</v>
      </c>
      <c r="C156" t="s">
        <v>91</v>
      </c>
      <c r="D156">
        <v>-2646000000</v>
      </c>
      <c r="E156" t="s">
        <v>8</v>
      </c>
    </row>
    <row r="157" spans="1:5">
      <c r="A157" t="s">
        <v>11</v>
      </c>
      <c r="B157" t="s">
        <v>78</v>
      </c>
      <c r="C157" t="s">
        <v>91</v>
      </c>
      <c r="D157">
        <v>-7188000000</v>
      </c>
      <c r="E157" t="s">
        <v>8</v>
      </c>
    </row>
    <row r="158" spans="1:5">
      <c r="A158" t="s">
        <v>5</v>
      </c>
      <c r="B158" t="s">
        <v>92</v>
      </c>
      <c r="C158" t="s">
        <v>93</v>
      </c>
      <c r="D158">
        <v>3805000000</v>
      </c>
      <c r="E158" t="s">
        <v>8</v>
      </c>
    </row>
    <row r="159" spans="1:5">
      <c r="A159" t="s">
        <v>9</v>
      </c>
      <c r="B159" t="s">
        <v>92</v>
      </c>
      <c r="C159" t="s">
        <v>93</v>
      </c>
      <c r="D159">
        <v>2229000000</v>
      </c>
      <c r="E159" t="s">
        <v>8</v>
      </c>
    </row>
    <row r="160" spans="1:5">
      <c r="A160" t="s">
        <v>10</v>
      </c>
      <c r="B160" t="s">
        <v>92</v>
      </c>
      <c r="C160" t="s">
        <v>93</v>
      </c>
      <c r="D160">
        <v>5911000000</v>
      </c>
      <c r="E160" t="s">
        <v>8</v>
      </c>
    </row>
    <row r="161" spans="1:5">
      <c r="A161" t="s">
        <v>11</v>
      </c>
      <c r="B161" t="s">
        <v>92</v>
      </c>
      <c r="C161" t="s">
        <v>93</v>
      </c>
      <c r="D161">
        <v>8511000000</v>
      </c>
      <c r="E161" t="s">
        <v>8</v>
      </c>
    </row>
    <row r="162" spans="1:5">
      <c r="A162" t="s">
        <v>5</v>
      </c>
      <c r="B162" t="s">
        <v>92</v>
      </c>
      <c r="C162" t="s">
        <v>94</v>
      </c>
      <c r="D162">
        <v>4762000000</v>
      </c>
      <c r="E162" t="s">
        <v>8</v>
      </c>
    </row>
    <row r="163" spans="1:5">
      <c r="A163" t="s">
        <v>9</v>
      </c>
      <c r="B163" t="s">
        <v>92</v>
      </c>
      <c r="C163" t="s">
        <v>94</v>
      </c>
      <c r="D163">
        <v>3805000000</v>
      </c>
      <c r="E163" t="s">
        <v>8</v>
      </c>
    </row>
    <row r="164" spans="1:5">
      <c r="A164" t="s">
        <v>10</v>
      </c>
      <c r="B164" t="s">
        <v>92</v>
      </c>
      <c r="C164" t="s">
        <v>94</v>
      </c>
      <c r="D164">
        <v>2229000000</v>
      </c>
      <c r="E164" t="s">
        <v>8</v>
      </c>
    </row>
    <row r="165" spans="1:5">
      <c r="A165" t="s">
        <v>11</v>
      </c>
      <c r="B165" t="s">
        <v>92</v>
      </c>
      <c r="C165" t="s">
        <v>94</v>
      </c>
      <c r="D165">
        <v>5911000000</v>
      </c>
      <c r="E165" t="s">
        <v>8</v>
      </c>
    </row>
    <row r="166" spans="1:5">
      <c r="A166" t="s">
        <v>5</v>
      </c>
      <c r="B166" t="s">
        <v>92</v>
      </c>
      <c r="C166" t="s">
        <v>95</v>
      </c>
      <c r="D166">
        <v>957000000</v>
      </c>
      <c r="E166" t="s">
        <v>8</v>
      </c>
    </row>
    <row r="167" spans="1:5">
      <c r="A167" t="s">
        <v>9</v>
      </c>
      <c r="B167" t="s">
        <v>92</v>
      </c>
      <c r="C167" t="s">
        <v>95</v>
      </c>
      <c r="D167">
        <v>1576000000</v>
      </c>
      <c r="E167" t="s">
        <v>8</v>
      </c>
    </row>
    <row r="168" spans="1:5">
      <c r="A168" t="s">
        <v>10</v>
      </c>
      <c r="B168" t="s">
        <v>92</v>
      </c>
      <c r="C168" t="s">
        <v>95</v>
      </c>
      <c r="D168">
        <v>-3682000000</v>
      </c>
      <c r="E168" t="s">
        <v>8</v>
      </c>
    </row>
    <row r="169" spans="1:5">
      <c r="A169" t="s">
        <v>11</v>
      </c>
      <c r="B169" t="s">
        <v>92</v>
      </c>
      <c r="C169" t="s">
        <v>95</v>
      </c>
      <c r="D169">
        <v>-2600000000</v>
      </c>
      <c r="E169" t="s">
        <v>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4BB02-0974-4F83-A560-2FB4D192074F}">
  <dimension ref="A1:H169"/>
  <sheetViews>
    <sheetView workbookViewId="0">
      <selection activeCell="K21" sqref="K21"/>
    </sheetView>
  </sheetViews>
  <sheetFormatPr defaultRowHeight="14.4"/>
  <cols>
    <col min="1" max="1" width="12.109375" bestFit="1" customWidth="1"/>
    <col min="2" max="2" width="10.6640625" bestFit="1" customWidth="1"/>
    <col min="3" max="3" width="16.5546875" bestFit="1" customWidth="1"/>
    <col min="4" max="4" width="39.21875" bestFit="1" customWidth="1"/>
    <col min="5" max="5" width="11.6640625" bestFit="1" customWidth="1"/>
    <col min="6" max="6" width="16.33203125" bestFit="1" customWidth="1"/>
    <col min="7" max="7" width="15.44140625" bestFit="1" customWidth="1"/>
    <col min="8" max="8" width="16.21875" bestFit="1" customWidth="1"/>
  </cols>
  <sheetData>
    <row r="1" spans="1:8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41</v>
      </c>
      <c r="G1" t="s">
        <v>42</v>
      </c>
      <c r="H1" t="s">
        <v>43</v>
      </c>
    </row>
    <row r="2" spans="1:8">
      <c r="A2">
        <v>2025</v>
      </c>
      <c r="B2" t="s">
        <v>5</v>
      </c>
      <c r="C2" t="s">
        <v>50</v>
      </c>
      <c r="D2" t="s">
        <v>51</v>
      </c>
      <c r="E2">
        <v>7367000000</v>
      </c>
      <c r="F2">
        <v>-14.545876348451456</v>
      </c>
      <c r="G2">
        <v>6668666666.666667</v>
      </c>
      <c r="H2">
        <v>0</v>
      </c>
    </row>
    <row r="3" spans="1:8">
      <c r="A3">
        <v>2024</v>
      </c>
      <c r="B3" t="s">
        <v>9</v>
      </c>
      <c r="C3" t="s">
        <v>50</v>
      </c>
      <c r="D3" t="s">
        <v>51</v>
      </c>
      <c r="E3">
        <v>8621000000</v>
      </c>
      <c r="F3">
        <v>114.55948232951718</v>
      </c>
      <c r="G3">
        <v>7088000000</v>
      </c>
      <c r="H3">
        <v>1</v>
      </c>
    </row>
    <row r="4" spans="1:8">
      <c r="A4">
        <v>2023</v>
      </c>
      <c r="B4" t="s">
        <v>10</v>
      </c>
      <c r="C4" t="s">
        <v>50</v>
      </c>
      <c r="D4" t="s">
        <v>51</v>
      </c>
      <c r="E4">
        <v>4018000000</v>
      </c>
      <c r="F4">
        <v>-53.414492753623186</v>
      </c>
      <c r="G4">
        <v>6321500000</v>
      </c>
      <c r="H4">
        <v>0</v>
      </c>
    </row>
    <row r="5" spans="1:8">
      <c r="A5">
        <v>2022</v>
      </c>
      <c r="B5" t="s">
        <v>11</v>
      </c>
      <c r="C5" t="s">
        <v>50</v>
      </c>
      <c r="D5" t="s">
        <v>51</v>
      </c>
      <c r="E5">
        <v>8625000000</v>
      </c>
      <c r="G5">
        <v>8625000000</v>
      </c>
      <c r="H5">
        <v>0</v>
      </c>
    </row>
    <row r="6" spans="1:8">
      <c r="A6">
        <v>2025</v>
      </c>
      <c r="B6" t="s">
        <v>5</v>
      </c>
      <c r="C6" t="s">
        <v>50</v>
      </c>
      <c r="D6" t="s">
        <v>52</v>
      </c>
      <c r="E6">
        <v>7367000000</v>
      </c>
      <c r="F6">
        <v>-14.545876348451456</v>
      </c>
      <c r="G6">
        <v>6668666666.666667</v>
      </c>
      <c r="H6">
        <v>0</v>
      </c>
    </row>
    <row r="7" spans="1:8">
      <c r="A7">
        <v>2024</v>
      </c>
      <c r="B7" t="s">
        <v>9</v>
      </c>
      <c r="C7" t="s">
        <v>50</v>
      </c>
      <c r="D7" t="s">
        <v>52</v>
      </c>
      <c r="E7">
        <v>8621000000</v>
      </c>
      <c r="F7">
        <v>114.55948232951718</v>
      </c>
      <c r="G7">
        <v>7088000000</v>
      </c>
      <c r="H7">
        <v>1</v>
      </c>
    </row>
    <row r="8" spans="1:8">
      <c r="A8">
        <v>2023</v>
      </c>
      <c r="B8" t="s">
        <v>10</v>
      </c>
      <c r="C8" t="s">
        <v>50</v>
      </c>
      <c r="D8" t="s">
        <v>52</v>
      </c>
      <c r="E8">
        <v>4018000000</v>
      </c>
      <c r="F8">
        <v>-53.414492753623186</v>
      </c>
      <c r="G8">
        <v>6321500000</v>
      </c>
      <c r="H8">
        <v>0</v>
      </c>
    </row>
    <row r="9" spans="1:8">
      <c r="A9">
        <v>2022</v>
      </c>
      <c r="B9" t="s">
        <v>11</v>
      </c>
      <c r="C9" t="s">
        <v>50</v>
      </c>
      <c r="D9" t="s">
        <v>52</v>
      </c>
      <c r="E9">
        <v>8625000000</v>
      </c>
      <c r="G9">
        <v>8625000000</v>
      </c>
      <c r="H9">
        <v>0</v>
      </c>
    </row>
    <row r="10" spans="1:8">
      <c r="A10">
        <v>2025</v>
      </c>
      <c r="B10" t="s">
        <v>5</v>
      </c>
      <c r="C10" t="s">
        <v>50</v>
      </c>
      <c r="D10" t="s">
        <v>53</v>
      </c>
      <c r="E10">
        <v>4091000000</v>
      </c>
      <c r="F10">
        <v>-1.1358144030932817</v>
      </c>
      <c r="G10">
        <v>3669666666.6666665</v>
      </c>
      <c r="H10">
        <v>0</v>
      </c>
    </row>
    <row r="11" spans="1:8">
      <c r="A11">
        <v>2024</v>
      </c>
      <c r="B11" t="s">
        <v>9</v>
      </c>
      <c r="C11" t="s">
        <v>50</v>
      </c>
      <c r="D11" t="s">
        <v>53</v>
      </c>
      <c r="E11">
        <v>4138000000</v>
      </c>
      <c r="F11">
        <v>48.848920863309353</v>
      </c>
      <c r="G11">
        <v>4621333333.333333</v>
      </c>
      <c r="H11">
        <v>1</v>
      </c>
    </row>
    <row r="12" spans="1:8">
      <c r="A12">
        <v>2023</v>
      </c>
      <c r="B12" t="s">
        <v>10</v>
      </c>
      <c r="C12" t="s">
        <v>50</v>
      </c>
      <c r="D12" t="s">
        <v>53</v>
      </c>
      <c r="E12">
        <v>2780000000</v>
      </c>
      <c r="F12">
        <v>-59.976965159804209</v>
      </c>
      <c r="G12">
        <v>4863000000</v>
      </c>
      <c r="H12">
        <v>0</v>
      </c>
    </row>
    <row r="13" spans="1:8">
      <c r="A13">
        <v>2022</v>
      </c>
      <c r="B13" t="s">
        <v>11</v>
      </c>
      <c r="C13" t="s">
        <v>50</v>
      </c>
      <c r="D13" t="s">
        <v>53</v>
      </c>
      <c r="E13">
        <v>6946000000</v>
      </c>
      <c r="G13">
        <v>6946000000</v>
      </c>
      <c r="H13">
        <v>0</v>
      </c>
    </row>
    <row r="14" spans="1:8">
      <c r="A14">
        <v>2025</v>
      </c>
      <c r="B14" t="s">
        <v>5</v>
      </c>
      <c r="C14" t="s">
        <v>50</v>
      </c>
      <c r="D14" t="s">
        <v>54</v>
      </c>
      <c r="E14">
        <v>145000000</v>
      </c>
      <c r="F14">
        <v>-86.044273339749751</v>
      </c>
      <c r="G14">
        <v>-417333333.33333331</v>
      </c>
      <c r="H14">
        <v>0</v>
      </c>
    </row>
    <row r="15" spans="1:8">
      <c r="A15">
        <v>2024</v>
      </c>
      <c r="B15" t="s">
        <v>9</v>
      </c>
      <c r="C15" t="s">
        <v>50</v>
      </c>
      <c r="D15" t="s">
        <v>54</v>
      </c>
      <c r="E15">
        <v>1039000000</v>
      </c>
      <c r="F15">
        <v>-142.65188834154353</v>
      </c>
      <c r="G15">
        <v>-947333333.33333337</v>
      </c>
      <c r="H15">
        <v>0</v>
      </c>
    </row>
    <row r="16" spans="1:8">
      <c r="A16">
        <v>2023</v>
      </c>
      <c r="B16" t="s">
        <v>10</v>
      </c>
      <c r="C16" t="s">
        <v>50</v>
      </c>
      <c r="D16" t="s">
        <v>54</v>
      </c>
      <c r="E16">
        <v>-2436000000</v>
      </c>
      <c r="F16">
        <v>68.581314878892726</v>
      </c>
      <c r="G16">
        <v>-1940500000</v>
      </c>
      <c r="H16">
        <v>1</v>
      </c>
    </row>
    <row r="17" spans="1:8">
      <c r="A17">
        <v>2022</v>
      </c>
      <c r="B17" t="s">
        <v>11</v>
      </c>
      <c r="C17" t="s">
        <v>50</v>
      </c>
      <c r="D17" t="s">
        <v>54</v>
      </c>
      <c r="E17">
        <v>-1445000000</v>
      </c>
      <c r="G17">
        <v>-1445000000</v>
      </c>
      <c r="H17">
        <v>0</v>
      </c>
    </row>
    <row r="18" spans="1:8">
      <c r="A18">
        <v>2025</v>
      </c>
      <c r="B18" t="s">
        <v>5</v>
      </c>
      <c r="C18" t="s">
        <v>50</v>
      </c>
      <c r="D18" t="s">
        <v>55</v>
      </c>
      <c r="E18">
        <v>-308000000</v>
      </c>
      <c r="F18">
        <v>262.35294117647061</v>
      </c>
      <c r="G18">
        <v>-123666666.66666667</v>
      </c>
      <c r="H18">
        <v>1</v>
      </c>
    </row>
    <row r="19" spans="1:8">
      <c r="A19">
        <v>2024</v>
      </c>
      <c r="B19" t="s">
        <v>9</v>
      </c>
      <c r="C19" t="s">
        <v>50</v>
      </c>
      <c r="D19" t="s">
        <v>55</v>
      </c>
      <c r="E19">
        <v>-85000000</v>
      </c>
      <c r="F19">
        <v>-486.36363636363632</v>
      </c>
      <c r="G19">
        <v>-47000000</v>
      </c>
      <c r="H19">
        <v>0</v>
      </c>
    </row>
    <row r="20" spans="1:8">
      <c r="A20">
        <v>2023</v>
      </c>
      <c r="B20" t="s">
        <v>10</v>
      </c>
      <c r="C20" t="s">
        <v>50</v>
      </c>
      <c r="D20" t="s">
        <v>55</v>
      </c>
      <c r="E20">
        <v>22000000</v>
      </c>
      <c r="F20">
        <v>-128.2051282051282</v>
      </c>
      <c r="G20">
        <v>-28000000</v>
      </c>
      <c r="H20">
        <v>0</v>
      </c>
    </row>
    <row r="21" spans="1:8">
      <c r="A21">
        <v>2022</v>
      </c>
      <c r="B21" t="s">
        <v>11</v>
      </c>
      <c r="C21" t="s">
        <v>50</v>
      </c>
      <c r="D21" t="s">
        <v>55</v>
      </c>
      <c r="E21">
        <v>-78000000</v>
      </c>
      <c r="G21">
        <v>-78000000</v>
      </c>
      <c r="H21">
        <v>0</v>
      </c>
    </row>
    <row r="22" spans="1:8">
      <c r="A22">
        <v>2025</v>
      </c>
      <c r="B22" t="s">
        <v>5</v>
      </c>
      <c r="C22" t="s">
        <v>50</v>
      </c>
      <c r="D22" t="s">
        <v>56</v>
      </c>
      <c r="E22">
        <v>-854000000</v>
      </c>
      <c r="F22">
        <v>-152.94482331060138</v>
      </c>
      <c r="G22">
        <v>387333333.33333331</v>
      </c>
      <c r="H22">
        <v>0</v>
      </c>
    </row>
    <row r="23" spans="1:8">
      <c r="A23">
        <v>2024</v>
      </c>
      <c r="B23" t="s">
        <v>9</v>
      </c>
      <c r="C23" t="s">
        <v>50</v>
      </c>
      <c r="D23" t="s">
        <v>56</v>
      </c>
      <c r="E23">
        <v>1613000000</v>
      </c>
      <c r="F23">
        <v>300.24813895781637</v>
      </c>
      <c r="G23">
        <v>-411000000</v>
      </c>
      <c r="H23">
        <v>1</v>
      </c>
    </row>
    <row r="24" spans="1:8">
      <c r="A24">
        <v>2023</v>
      </c>
      <c r="B24" t="s">
        <v>10</v>
      </c>
      <c r="C24" t="s">
        <v>50</v>
      </c>
      <c r="D24" t="s">
        <v>56</v>
      </c>
      <c r="E24">
        <v>403000000</v>
      </c>
      <c r="F24">
        <v>-112.4038165589412</v>
      </c>
      <c r="G24">
        <v>-1423000000</v>
      </c>
      <c r="H24">
        <v>0</v>
      </c>
    </row>
    <row r="25" spans="1:8">
      <c r="A25">
        <v>2022</v>
      </c>
      <c r="B25" t="s">
        <v>11</v>
      </c>
      <c r="C25" t="s">
        <v>50</v>
      </c>
      <c r="D25" t="s">
        <v>56</v>
      </c>
      <c r="E25">
        <v>-3249000000</v>
      </c>
      <c r="G25">
        <v>-3249000000</v>
      </c>
      <c r="H25">
        <v>0</v>
      </c>
    </row>
    <row r="26" spans="1:8">
      <c r="A26">
        <v>2025</v>
      </c>
      <c r="B26" t="s">
        <v>5</v>
      </c>
      <c r="C26" t="s">
        <v>50</v>
      </c>
      <c r="D26" t="s">
        <v>57</v>
      </c>
      <c r="E26">
        <v>1307000000</v>
      </c>
      <c r="F26">
        <v>-367.280163599182</v>
      </c>
      <c r="G26">
        <v>-681000000</v>
      </c>
      <c r="H26">
        <v>0</v>
      </c>
    </row>
    <row r="27" spans="1:8">
      <c r="A27">
        <v>2024</v>
      </c>
      <c r="B27" t="s">
        <v>9</v>
      </c>
      <c r="C27" t="s">
        <v>50</v>
      </c>
      <c r="D27" t="s">
        <v>57</v>
      </c>
      <c r="E27">
        <v>-489000000</v>
      </c>
      <c r="F27">
        <v>-82.908074099965049</v>
      </c>
      <c r="G27">
        <v>-489333333.33333331</v>
      </c>
      <c r="H27">
        <v>0</v>
      </c>
    </row>
    <row r="28" spans="1:8">
      <c r="A28">
        <v>2023</v>
      </c>
      <c r="B28" t="s">
        <v>10</v>
      </c>
      <c r="C28" t="s">
        <v>50</v>
      </c>
      <c r="D28" t="s">
        <v>57</v>
      </c>
      <c r="E28">
        <v>-2861000000</v>
      </c>
      <c r="F28">
        <v>-252.01912858660998</v>
      </c>
      <c r="G28">
        <v>-489500000</v>
      </c>
      <c r="H28">
        <v>0</v>
      </c>
    </row>
    <row r="29" spans="1:8">
      <c r="A29">
        <v>2022</v>
      </c>
      <c r="B29" t="s">
        <v>11</v>
      </c>
      <c r="C29" t="s">
        <v>50</v>
      </c>
      <c r="D29" t="s">
        <v>57</v>
      </c>
      <c r="E29">
        <v>1882000000</v>
      </c>
      <c r="G29">
        <v>1882000000</v>
      </c>
      <c r="H29">
        <v>0</v>
      </c>
    </row>
    <row r="30" spans="1:8">
      <c r="A30">
        <v>2025</v>
      </c>
      <c r="B30" t="s">
        <v>5</v>
      </c>
      <c r="C30" t="s">
        <v>50</v>
      </c>
      <c r="D30" t="s">
        <v>58</v>
      </c>
      <c r="E30">
        <v>299000000</v>
      </c>
      <c r="F30">
        <v>-58.872077028885826</v>
      </c>
      <c r="G30">
        <v>134000000</v>
      </c>
      <c r="H30">
        <v>0</v>
      </c>
    </row>
    <row r="31" spans="1:8">
      <c r="A31">
        <v>2024</v>
      </c>
      <c r="B31" t="s">
        <v>9</v>
      </c>
      <c r="C31" t="s">
        <v>50</v>
      </c>
      <c r="D31" t="s">
        <v>58</v>
      </c>
      <c r="E31">
        <v>727000000</v>
      </c>
      <c r="F31">
        <v>-216.50641025641028</v>
      </c>
      <c r="G31">
        <v>-214333333.33333334</v>
      </c>
      <c r="H31">
        <v>0</v>
      </c>
    </row>
    <row r="32" spans="1:8">
      <c r="A32">
        <v>2023</v>
      </c>
      <c r="B32" t="s">
        <v>10</v>
      </c>
      <c r="C32" t="s">
        <v>50</v>
      </c>
      <c r="D32" t="s">
        <v>58</v>
      </c>
      <c r="E32">
        <v>-624000000</v>
      </c>
      <c r="F32">
        <v>-16.353887399463808</v>
      </c>
      <c r="G32">
        <v>-685000000</v>
      </c>
      <c r="H32">
        <v>0</v>
      </c>
    </row>
    <row r="33" spans="1:8">
      <c r="A33">
        <v>2022</v>
      </c>
      <c r="B33" t="s">
        <v>11</v>
      </c>
      <c r="C33" t="s">
        <v>50</v>
      </c>
      <c r="D33" t="s">
        <v>58</v>
      </c>
      <c r="E33">
        <v>-746000000</v>
      </c>
      <c r="G33">
        <v>-746000000</v>
      </c>
      <c r="H33">
        <v>0</v>
      </c>
    </row>
    <row r="34" spans="1:8">
      <c r="A34">
        <v>2025</v>
      </c>
      <c r="B34" t="s">
        <v>5</v>
      </c>
      <c r="C34" t="s">
        <v>50</v>
      </c>
      <c r="D34" t="s">
        <v>59</v>
      </c>
      <c r="E34">
        <v>1008000000</v>
      </c>
      <c r="F34">
        <v>-182.89473684210526</v>
      </c>
      <c r="G34">
        <v>-815000000</v>
      </c>
      <c r="H34">
        <v>0</v>
      </c>
    </row>
    <row r="35" spans="1:8">
      <c r="A35">
        <v>2024</v>
      </c>
      <c r="B35" t="s">
        <v>9</v>
      </c>
      <c r="C35" t="s">
        <v>50</v>
      </c>
      <c r="D35" t="s">
        <v>59</v>
      </c>
      <c r="E35">
        <v>-1216000000</v>
      </c>
      <c r="F35">
        <v>-45.641484130531964</v>
      </c>
      <c r="G35">
        <v>-275000000</v>
      </c>
      <c r="H35">
        <v>0</v>
      </c>
    </row>
    <row r="36" spans="1:8">
      <c r="A36">
        <v>2023</v>
      </c>
      <c r="B36" t="s">
        <v>10</v>
      </c>
      <c r="C36" t="s">
        <v>50</v>
      </c>
      <c r="D36" t="s">
        <v>59</v>
      </c>
      <c r="E36">
        <v>-2237000000</v>
      </c>
      <c r="F36">
        <v>-185.12176560121765</v>
      </c>
      <c r="G36">
        <v>195500000</v>
      </c>
      <c r="H36">
        <v>0</v>
      </c>
    </row>
    <row r="37" spans="1:8">
      <c r="A37">
        <v>2022</v>
      </c>
      <c r="B37" t="s">
        <v>11</v>
      </c>
      <c r="C37" t="s">
        <v>50</v>
      </c>
      <c r="D37" t="s">
        <v>59</v>
      </c>
      <c r="E37">
        <v>2628000000</v>
      </c>
      <c r="G37">
        <v>2628000000</v>
      </c>
      <c r="H37">
        <v>0</v>
      </c>
    </row>
    <row r="38" spans="1:8">
      <c r="A38">
        <v>2025</v>
      </c>
      <c r="B38" t="s">
        <v>5</v>
      </c>
      <c r="C38" t="s">
        <v>50</v>
      </c>
      <c r="D38" t="s">
        <v>60</v>
      </c>
      <c r="E38">
        <v>1008000000</v>
      </c>
      <c r="F38">
        <v>-182.89473684210526</v>
      </c>
      <c r="G38">
        <v>-815000000</v>
      </c>
      <c r="H38">
        <v>0</v>
      </c>
    </row>
    <row r="39" spans="1:8">
      <c r="A39">
        <v>2024</v>
      </c>
      <c r="B39" t="s">
        <v>9</v>
      </c>
      <c r="C39" t="s">
        <v>50</v>
      </c>
      <c r="D39" t="s">
        <v>60</v>
      </c>
      <c r="E39">
        <v>-1216000000</v>
      </c>
      <c r="F39">
        <v>-45.641484130531964</v>
      </c>
      <c r="G39">
        <v>-275000000</v>
      </c>
      <c r="H39">
        <v>0</v>
      </c>
    </row>
    <row r="40" spans="1:8">
      <c r="A40">
        <v>2023</v>
      </c>
      <c r="B40" t="s">
        <v>10</v>
      </c>
      <c r="C40" t="s">
        <v>50</v>
      </c>
      <c r="D40" t="s">
        <v>60</v>
      </c>
      <c r="E40">
        <v>-2237000000</v>
      </c>
      <c r="F40">
        <v>-185.12176560121765</v>
      </c>
      <c r="G40">
        <v>195500000</v>
      </c>
      <c r="H40">
        <v>0</v>
      </c>
    </row>
    <row r="41" spans="1:8">
      <c r="A41">
        <v>2022</v>
      </c>
      <c r="B41" t="s">
        <v>11</v>
      </c>
      <c r="C41" t="s">
        <v>50</v>
      </c>
      <c r="D41" t="s">
        <v>60</v>
      </c>
      <c r="E41">
        <v>2628000000</v>
      </c>
      <c r="G41">
        <v>2628000000</v>
      </c>
      <c r="H41">
        <v>0</v>
      </c>
    </row>
    <row r="42" spans="1:8">
      <c r="A42">
        <v>2025</v>
      </c>
      <c r="B42" t="s">
        <v>5</v>
      </c>
      <c r="C42" t="s">
        <v>50</v>
      </c>
      <c r="D42" t="s">
        <v>61</v>
      </c>
      <c r="E42">
        <v>304000000</v>
      </c>
      <c r="F42">
        <v>21.115537848605577</v>
      </c>
      <c r="G42">
        <v>258333333.33333334</v>
      </c>
      <c r="H42">
        <v>1</v>
      </c>
    </row>
    <row r="43" spans="1:8">
      <c r="A43">
        <v>2024</v>
      </c>
      <c r="B43" t="s">
        <v>9</v>
      </c>
      <c r="C43" t="s">
        <v>50</v>
      </c>
      <c r="D43" t="s">
        <v>61</v>
      </c>
      <c r="E43">
        <v>251000000</v>
      </c>
      <c r="F43">
        <v>14.09090909090909</v>
      </c>
      <c r="G43">
        <v>233000000</v>
      </c>
      <c r="H43">
        <v>1</v>
      </c>
    </row>
    <row r="44" spans="1:8">
      <c r="A44">
        <v>2023</v>
      </c>
      <c r="B44" t="s">
        <v>10</v>
      </c>
      <c r="C44" t="s">
        <v>50</v>
      </c>
      <c r="D44" t="s">
        <v>61</v>
      </c>
      <c r="E44">
        <v>220000000</v>
      </c>
      <c r="F44">
        <v>-3.5087719298245612</v>
      </c>
      <c r="G44">
        <v>224000000</v>
      </c>
      <c r="H44">
        <v>0</v>
      </c>
    </row>
    <row r="45" spans="1:8">
      <c r="A45">
        <v>2022</v>
      </c>
      <c r="B45" t="s">
        <v>11</v>
      </c>
      <c r="C45" t="s">
        <v>50</v>
      </c>
      <c r="D45" t="s">
        <v>61</v>
      </c>
      <c r="E45">
        <v>228000000</v>
      </c>
      <c r="G45">
        <v>228000000</v>
      </c>
      <c r="H45">
        <v>0</v>
      </c>
    </row>
    <row r="46" spans="1:8">
      <c r="A46">
        <v>2025</v>
      </c>
      <c r="B46" t="s">
        <v>5</v>
      </c>
      <c r="C46" t="s">
        <v>50</v>
      </c>
      <c r="D46" t="s">
        <v>62</v>
      </c>
      <c r="E46">
        <v>-180000000</v>
      </c>
      <c r="F46">
        <v>-160.40268456375838</v>
      </c>
      <c r="G46">
        <v>233333333.33333334</v>
      </c>
      <c r="H46">
        <v>0</v>
      </c>
    </row>
    <row r="47" spans="1:8">
      <c r="A47">
        <v>2024</v>
      </c>
      <c r="B47" t="s">
        <v>9</v>
      </c>
      <c r="C47" t="s">
        <v>50</v>
      </c>
      <c r="D47" t="s">
        <v>62</v>
      </c>
      <c r="E47">
        <v>298000000</v>
      </c>
      <c r="F47">
        <v>-48.797250859106526</v>
      </c>
      <c r="G47">
        <v>467333333.33333331</v>
      </c>
      <c r="H47">
        <v>0</v>
      </c>
    </row>
    <row r="48" spans="1:8">
      <c r="A48">
        <v>2023</v>
      </c>
      <c r="B48" t="s">
        <v>10</v>
      </c>
      <c r="C48" t="s">
        <v>50</v>
      </c>
      <c r="D48" t="s">
        <v>62</v>
      </c>
      <c r="E48">
        <v>582000000</v>
      </c>
      <c r="F48">
        <v>11.494252873563218</v>
      </c>
      <c r="G48">
        <v>552000000</v>
      </c>
      <c r="H48">
        <v>1</v>
      </c>
    </row>
    <row r="49" spans="1:8">
      <c r="A49">
        <v>2022</v>
      </c>
      <c r="B49" t="s">
        <v>11</v>
      </c>
      <c r="C49" t="s">
        <v>50</v>
      </c>
      <c r="D49" t="s">
        <v>62</v>
      </c>
      <c r="E49">
        <v>522000000</v>
      </c>
      <c r="G49">
        <v>522000000</v>
      </c>
      <c r="H49">
        <v>0</v>
      </c>
    </row>
    <row r="50" spans="1:8">
      <c r="A50">
        <v>2025</v>
      </c>
      <c r="B50" t="s">
        <v>5</v>
      </c>
      <c r="C50" t="s">
        <v>50</v>
      </c>
      <c r="D50" t="s">
        <v>63</v>
      </c>
      <c r="E50">
        <v>-180000000</v>
      </c>
      <c r="F50">
        <v>-160.40268456375838</v>
      </c>
      <c r="G50">
        <v>233333333.33333334</v>
      </c>
      <c r="H50">
        <v>0</v>
      </c>
    </row>
    <row r="51" spans="1:8">
      <c r="A51">
        <v>2024</v>
      </c>
      <c r="B51" t="s">
        <v>9</v>
      </c>
      <c r="C51" t="s">
        <v>50</v>
      </c>
      <c r="D51" t="s">
        <v>63</v>
      </c>
      <c r="E51">
        <v>298000000</v>
      </c>
      <c r="F51">
        <v>-48.797250859106526</v>
      </c>
      <c r="G51">
        <v>467333333.33333331</v>
      </c>
      <c r="H51">
        <v>0</v>
      </c>
    </row>
    <row r="52" spans="1:8">
      <c r="A52">
        <v>2023</v>
      </c>
      <c r="B52" t="s">
        <v>10</v>
      </c>
      <c r="C52" t="s">
        <v>50</v>
      </c>
      <c r="D52" t="s">
        <v>63</v>
      </c>
      <c r="E52">
        <v>582000000</v>
      </c>
      <c r="F52">
        <v>11.494252873563218</v>
      </c>
      <c r="G52">
        <v>552000000</v>
      </c>
      <c r="H52">
        <v>1</v>
      </c>
    </row>
    <row r="53" spans="1:8">
      <c r="A53">
        <v>2022</v>
      </c>
      <c r="B53" t="s">
        <v>11</v>
      </c>
      <c r="C53" t="s">
        <v>50</v>
      </c>
      <c r="D53" t="s">
        <v>63</v>
      </c>
      <c r="E53">
        <v>522000000</v>
      </c>
      <c r="G53">
        <v>522000000</v>
      </c>
      <c r="H53">
        <v>0</v>
      </c>
    </row>
    <row r="54" spans="1:8">
      <c r="A54">
        <v>2025</v>
      </c>
      <c r="B54" t="s">
        <v>5</v>
      </c>
      <c r="C54" t="s">
        <v>50</v>
      </c>
      <c r="D54" t="s">
        <v>64</v>
      </c>
      <c r="E54">
        <v>2981000000</v>
      </c>
      <c r="F54">
        <v>6.4262763298821843</v>
      </c>
      <c r="G54">
        <v>2827333333.3333335</v>
      </c>
      <c r="H54">
        <v>1</v>
      </c>
    </row>
    <row r="55" spans="1:8">
      <c r="A55">
        <v>2024</v>
      </c>
      <c r="B55" t="s">
        <v>9</v>
      </c>
      <c r="C55" t="s">
        <v>50</v>
      </c>
      <c r="D55" t="s">
        <v>64</v>
      </c>
      <c r="E55">
        <v>2801000000</v>
      </c>
      <c r="F55">
        <v>3.7407407407407409</v>
      </c>
      <c r="G55">
        <v>2714333333.3333335</v>
      </c>
      <c r="H55">
        <v>1</v>
      </c>
    </row>
    <row r="56" spans="1:8">
      <c r="A56">
        <v>2023</v>
      </c>
      <c r="B56" t="s">
        <v>10</v>
      </c>
      <c r="C56" t="s">
        <v>50</v>
      </c>
      <c r="D56" t="s">
        <v>64</v>
      </c>
      <c r="E56">
        <v>2700000000</v>
      </c>
      <c r="F56">
        <v>2.195306585919758</v>
      </c>
      <c r="G56">
        <v>2671000000</v>
      </c>
      <c r="H56">
        <v>1</v>
      </c>
    </row>
    <row r="57" spans="1:8">
      <c r="A57">
        <v>2022</v>
      </c>
      <c r="B57" t="s">
        <v>11</v>
      </c>
      <c r="C57" t="s">
        <v>50</v>
      </c>
      <c r="D57" t="s">
        <v>64</v>
      </c>
      <c r="E57">
        <v>2642000000</v>
      </c>
      <c r="G57">
        <v>2642000000</v>
      </c>
      <c r="H57">
        <v>0</v>
      </c>
    </row>
    <row r="58" spans="1:8">
      <c r="A58">
        <v>2025</v>
      </c>
      <c r="B58" t="s">
        <v>5</v>
      </c>
      <c r="C58" t="s">
        <v>50</v>
      </c>
      <c r="D58" t="s">
        <v>65</v>
      </c>
      <c r="E58">
        <v>2981000000</v>
      </c>
      <c r="F58">
        <v>6.4262763298821843</v>
      </c>
      <c r="G58">
        <v>2827333333.3333335</v>
      </c>
      <c r="H58">
        <v>1</v>
      </c>
    </row>
    <row r="59" spans="1:8">
      <c r="A59">
        <v>2024</v>
      </c>
      <c r="B59" t="s">
        <v>9</v>
      </c>
      <c r="C59" t="s">
        <v>50</v>
      </c>
      <c r="D59" t="s">
        <v>65</v>
      </c>
      <c r="E59">
        <v>2801000000</v>
      </c>
      <c r="F59">
        <v>3.7407407407407409</v>
      </c>
      <c r="G59">
        <v>2714333333.3333335</v>
      </c>
      <c r="H59">
        <v>1</v>
      </c>
    </row>
    <row r="60" spans="1:8">
      <c r="A60">
        <v>2023</v>
      </c>
      <c r="B60" t="s">
        <v>10</v>
      </c>
      <c r="C60" t="s">
        <v>50</v>
      </c>
      <c r="D60" t="s">
        <v>65</v>
      </c>
      <c r="E60">
        <v>2700000000</v>
      </c>
      <c r="F60">
        <v>2.195306585919758</v>
      </c>
      <c r="G60">
        <v>2671000000</v>
      </c>
      <c r="H60">
        <v>1</v>
      </c>
    </row>
    <row r="61" spans="1:8">
      <c r="A61">
        <v>2022</v>
      </c>
      <c r="B61" t="s">
        <v>11</v>
      </c>
      <c r="C61" t="s">
        <v>50</v>
      </c>
      <c r="D61" t="s">
        <v>65</v>
      </c>
      <c r="E61">
        <v>2642000000</v>
      </c>
      <c r="G61">
        <v>2642000000</v>
      </c>
      <c r="H61">
        <v>0</v>
      </c>
    </row>
    <row r="62" spans="1:8">
      <c r="A62">
        <v>2025</v>
      </c>
      <c r="B62" t="s">
        <v>5</v>
      </c>
      <c r="C62" t="s">
        <v>50</v>
      </c>
      <c r="D62" t="s">
        <v>66</v>
      </c>
      <c r="E62">
        <v>26000000</v>
      </c>
      <c r="F62">
        <v>-72.340425531914903</v>
      </c>
      <c r="G62">
        <v>97333333.333333328</v>
      </c>
      <c r="H62">
        <v>0</v>
      </c>
    </row>
    <row r="63" spans="1:8">
      <c r="A63">
        <v>2024</v>
      </c>
      <c r="B63" t="s">
        <v>9</v>
      </c>
      <c r="C63" t="s">
        <v>50</v>
      </c>
      <c r="D63" t="s">
        <v>66</v>
      </c>
      <c r="E63">
        <v>94000000</v>
      </c>
      <c r="F63">
        <v>-45.348837209302324</v>
      </c>
      <c r="G63">
        <v>111000000</v>
      </c>
      <c r="H63">
        <v>0</v>
      </c>
    </row>
    <row r="64" spans="1:8">
      <c r="A64">
        <v>2023</v>
      </c>
      <c r="B64" t="s">
        <v>10</v>
      </c>
      <c r="C64" t="s">
        <v>50</v>
      </c>
      <c r="D64" t="s">
        <v>66</v>
      </c>
      <c r="E64">
        <v>172000000</v>
      </c>
      <c r="F64">
        <v>156.71641791044777</v>
      </c>
      <c r="G64">
        <v>119500000</v>
      </c>
      <c r="H64">
        <v>1</v>
      </c>
    </row>
    <row r="65" spans="1:8">
      <c r="A65">
        <v>2022</v>
      </c>
      <c r="B65" t="s">
        <v>11</v>
      </c>
      <c r="C65" t="s">
        <v>50</v>
      </c>
      <c r="D65" t="s">
        <v>66</v>
      </c>
      <c r="E65">
        <v>67000000</v>
      </c>
      <c r="G65">
        <v>67000000</v>
      </c>
      <c r="H65">
        <v>0</v>
      </c>
    </row>
    <row r="66" spans="1:8">
      <c r="A66">
        <v>2025</v>
      </c>
      <c r="B66" t="s">
        <v>5</v>
      </c>
      <c r="C66" t="s">
        <v>67</v>
      </c>
      <c r="D66" t="s">
        <v>68</v>
      </c>
      <c r="E66">
        <v>-2860000000</v>
      </c>
      <c r="F66">
        <v>-39.915966386554622</v>
      </c>
      <c r="G66">
        <v>-4374666666.666667</v>
      </c>
      <c r="H66">
        <v>0</v>
      </c>
    </row>
    <row r="67" spans="1:8">
      <c r="A67">
        <v>2024</v>
      </c>
      <c r="B67" t="s">
        <v>9</v>
      </c>
      <c r="C67" t="s">
        <v>67</v>
      </c>
      <c r="D67" t="s">
        <v>68</v>
      </c>
      <c r="E67">
        <v>-4760000000</v>
      </c>
      <c r="F67">
        <v>-13.517441860465116</v>
      </c>
      <c r="G67">
        <v>-4472666666.666667</v>
      </c>
      <c r="H67">
        <v>0</v>
      </c>
    </row>
    <row r="68" spans="1:8">
      <c r="A68">
        <v>2023</v>
      </c>
      <c r="B68" t="s">
        <v>10</v>
      </c>
      <c r="C68" t="s">
        <v>67</v>
      </c>
      <c r="D68" t="s">
        <v>68</v>
      </c>
      <c r="E68">
        <v>-5504000000</v>
      </c>
      <c r="F68">
        <v>74.508560558021557</v>
      </c>
      <c r="G68">
        <v>-4329000000</v>
      </c>
      <c r="H68">
        <v>1</v>
      </c>
    </row>
    <row r="69" spans="1:8">
      <c r="A69">
        <v>2022</v>
      </c>
      <c r="B69" t="s">
        <v>11</v>
      </c>
      <c r="C69" t="s">
        <v>67</v>
      </c>
      <c r="D69" t="s">
        <v>68</v>
      </c>
      <c r="E69">
        <v>-3154000000</v>
      </c>
      <c r="G69">
        <v>-3154000000</v>
      </c>
      <c r="H69">
        <v>0</v>
      </c>
    </row>
    <row r="70" spans="1:8">
      <c r="A70">
        <v>2025</v>
      </c>
      <c r="B70" t="s">
        <v>5</v>
      </c>
      <c r="C70" t="s">
        <v>67</v>
      </c>
      <c r="D70" t="s">
        <v>69</v>
      </c>
      <c r="E70">
        <v>-2860000000</v>
      </c>
      <c r="F70">
        <v>-39.915966386554622</v>
      </c>
      <c r="G70">
        <v>-4374666666.666667</v>
      </c>
      <c r="H70">
        <v>0</v>
      </c>
    </row>
    <row r="71" spans="1:8">
      <c r="A71">
        <v>2024</v>
      </c>
      <c r="B71" t="s">
        <v>9</v>
      </c>
      <c r="C71" t="s">
        <v>67</v>
      </c>
      <c r="D71" t="s">
        <v>69</v>
      </c>
      <c r="E71">
        <v>-4760000000</v>
      </c>
      <c r="F71">
        <v>-13.517441860465116</v>
      </c>
      <c r="G71">
        <v>-4472666666.666667</v>
      </c>
      <c r="H71">
        <v>0</v>
      </c>
    </row>
    <row r="72" spans="1:8">
      <c r="A72">
        <v>2023</v>
      </c>
      <c r="B72" t="s">
        <v>10</v>
      </c>
      <c r="C72" t="s">
        <v>67</v>
      </c>
      <c r="D72" t="s">
        <v>69</v>
      </c>
      <c r="E72">
        <v>-5504000000</v>
      </c>
      <c r="F72">
        <v>74.508560558021557</v>
      </c>
      <c r="G72">
        <v>-4329000000</v>
      </c>
      <c r="H72">
        <v>1</v>
      </c>
    </row>
    <row r="73" spans="1:8">
      <c r="A73">
        <v>2022</v>
      </c>
      <c r="B73" t="s">
        <v>11</v>
      </c>
      <c r="C73" t="s">
        <v>67</v>
      </c>
      <c r="D73" t="s">
        <v>69</v>
      </c>
      <c r="E73">
        <v>-3154000000</v>
      </c>
      <c r="G73">
        <v>-3154000000</v>
      </c>
      <c r="H73">
        <v>0</v>
      </c>
    </row>
    <row r="74" spans="1:8">
      <c r="A74">
        <v>2025</v>
      </c>
      <c r="B74" t="s">
        <v>5</v>
      </c>
      <c r="C74" t="s">
        <v>67</v>
      </c>
      <c r="D74" t="s">
        <v>70</v>
      </c>
      <c r="E74">
        <v>28000000</v>
      </c>
      <c r="F74">
        <v>27.27272727272727</v>
      </c>
      <c r="G74">
        <v>22000000</v>
      </c>
      <c r="H74">
        <v>1</v>
      </c>
    </row>
    <row r="75" spans="1:8">
      <c r="A75">
        <v>2024</v>
      </c>
      <c r="B75" t="s">
        <v>9</v>
      </c>
      <c r="C75" t="s">
        <v>67</v>
      </c>
      <c r="D75" t="s">
        <v>70</v>
      </c>
      <c r="E75">
        <v>22000000</v>
      </c>
      <c r="F75">
        <v>37.5</v>
      </c>
      <c r="G75">
        <v>15000000</v>
      </c>
      <c r="H75">
        <v>1</v>
      </c>
    </row>
    <row r="76" spans="1:8">
      <c r="A76">
        <v>2023</v>
      </c>
      <c r="B76" t="s">
        <v>10</v>
      </c>
      <c r="C76" t="s">
        <v>67</v>
      </c>
      <c r="D76" t="s">
        <v>70</v>
      </c>
      <c r="E76">
        <v>16000000</v>
      </c>
      <c r="F76">
        <v>128.57142857142858</v>
      </c>
      <c r="G76">
        <v>11500000</v>
      </c>
      <c r="H76">
        <v>1</v>
      </c>
    </row>
    <row r="77" spans="1:8">
      <c r="A77">
        <v>2022</v>
      </c>
      <c r="B77" t="s">
        <v>11</v>
      </c>
      <c r="C77" t="s">
        <v>67</v>
      </c>
      <c r="D77" t="s">
        <v>70</v>
      </c>
      <c r="E77">
        <v>7000000</v>
      </c>
      <c r="G77">
        <v>7000000</v>
      </c>
      <c r="H77">
        <v>0</v>
      </c>
    </row>
    <row r="78" spans="1:8">
      <c r="A78">
        <v>2025</v>
      </c>
      <c r="B78" t="s">
        <v>5</v>
      </c>
      <c r="C78" t="s">
        <v>67</v>
      </c>
      <c r="D78" t="s">
        <v>71</v>
      </c>
      <c r="G78">
        <v>0</v>
      </c>
      <c r="H78">
        <v>0</v>
      </c>
    </row>
    <row r="79" spans="1:8">
      <c r="A79">
        <v>2024</v>
      </c>
      <c r="B79" t="s">
        <v>9</v>
      </c>
      <c r="C79" t="s">
        <v>67</v>
      </c>
      <c r="D79" t="s">
        <v>71</v>
      </c>
      <c r="E79">
        <v>0</v>
      </c>
      <c r="G79">
        <v>118666666.66666667</v>
      </c>
      <c r="H79">
        <v>0</v>
      </c>
    </row>
    <row r="80" spans="1:8">
      <c r="A80">
        <v>2023</v>
      </c>
      <c r="B80" t="s">
        <v>10</v>
      </c>
      <c r="C80" t="s">
        <v>67</v>
      </c>
      <c r="D80" t="s">
        <v>71</v>
      </c>
      <c r="E80">
        <v>0</v>
      </c>
      <c r="F80">
        <v>-100</v>
      </c>
      <c r="G80">
        <v>178000000</v>
      </c>
      <c r="H80">
        <v>0</v>
      </c>
    </row>
    <row r="81" spans="1:8">
      <c r="A81">
        <v>2022</v>
      </c>
      <c r="B81" t="s">
        <v>11</v>
      </c>
      <c r="C81" t="s">
        <v>67</v>
      </c>
      <c r="D81" t="s">
        <v>71</v>
      </c>
      <c r="E81">
        <v>356000000</v>
      </c>
      <c r="G81">
        <v>356000000</v>
      </c>
      <c r="H81">
        <v>0</v>
      </c>
    </row>
    <row r="82" spans="1:8">
      <c r="A82">
        <v>2025</v>
      </c>
      <c r="B82" t="s">
        <v>5</v>
      </c>
      <c r="C82" t="s">
        <v>67</v>
      </c>
      <c r="D82" t="s">
        <v>72</v>
      </c>
      <c r="G82">
        <v>0</v>
      </c>
      <c r="H82">
        <v>0</v>
      </c>
    </row>
    <row r="83" spans="1:8">
      <c r="A83">
        <v>2024</v>
      </c>
      <c r="B83" t="s">
        <v>9</v>
      </c>
      <c r="C83" t="s">
        <v>67</v>
      </c>
      <c r="D83" t="s">
        <v>72</v>
      </c>
      <c r="E83">
        <v>0</v>
      </c>
      <c r="G83">
        <v>118666666.66666667</v>
      </c>
      <c r="H83">
        <v>0</v>
      </c>
    </row>
    <row r="84" spans="1:8">
      <c r="A84">
        <v>2023</v>
      </c>
      <c r="B84" t="s">
        <v>10</v>
      </c>
      <c r="C84" t="s">
        <v>67</v>
      </c>
      <c r="D84" t="s">
        <v>72</v>
      </c>
      <c r="E84">
        <v>0</v>
      </c>
      <c r="F84">
        <v>-100</v>
      </c>
      <c r="G84">
        <v>178000000</v>
      </c>
      <c r="H84">
        <v>0</v>
      </c>
    </row>
    <row r="85" spans="1:8">
      <c r="A85">
        <v>2022</v>
      </c>
      <c r="B85" t="s">
        <v>11</v>
      </c>
      <c r="C85" t="s">
        <v>67</v>
      </c>
      <c r="D85" t="s">
        <v>72</v>
      </c>
      <c r="E85">
        <v>356000000</v>
      </c>
      <c r="G85">
        <v>356000000</v>
      </c>
      <c r="H85">
        <v>0</v>
      </c>
    </row>
    <row r="86" spans="1:8">
      <c r="A86">
        <v>2025</v>
      </c>
      <c r="B86" t="s">
        <v>5</v>
      </c>
      <c r="C86" t="s">
        <v>67</v>
      </c>
      <c r="D86" t="s">
        <v>73</v>
      </c>
      <c r="E86">
        <v>3000000</v>
      </c>
      <c r="F86">
        <v>-87.5</v>
      </c>
      <c r="G86">
        <v>11666666.666666666</v>
      </c>
      <c r="H86">
        <v>0</v>
      </c>
    </row>
    <row r="87" spans="1:8">
      <c r="A87">
        <v>2024</v>
      </c>
      <c r="B87" t="s">
        <v>9</v>
      </c>
      <c r="C87" t="s">
        <v>67</v>
      </c>
      <c r="D87" t="s">
        <v>73</v>
      </c>
      <c r="E87">
        <v>24000000</v>
      </c>
      <c r="F87">
        <v>200</v>
      </c>
      <c r="G87">
        <v>19666666.666666668</v>
      </c>
      <c r="H87">
        <v>1</v>
      </c>
    </row>
    <row r="88" spans="1:8">
      <c r="A88">
        <v>2023</v>
      </c>
      <c r="B88" t="s">
        <v>10</v>
      </c>
      <c r="C88" t="s">
        <v>67</v>
      </c>
      <c r="D88" t="s">
        <v>73</v>
      </c>
      <c r="E88">
        <v>8000000</v>
      </c>
      <c r="F88">
        <v>-70.370370370370367</v>
      </c>
      <c r="G88">
        <v>17500000</v>
      </c>
      <c r="H88">
        <v>0</v>
      </c>
    </row>
    <row r="89" spans="1:8">
      <c r="A89">
        <v>2022</v>
      </c>
      <c r="B89" t="s">
        <v>11</v>
      </c>
      <c r="C89" t="s">
        <v>67</v>
      </c>
      <c r="D89" t="s">
        <v>73</v>
      </c>
      <c r="E89">
        <v>27000000</v>
      </c>
      <c r="G89">
        <v>27000000</v>
      </c>
      <c r="H89">
        <v>0</v>
      </c>
    </row>
    <row r="90" spans="1:8">
      <c r="A90">
        <v>2025</v>
      </c>
      <c r="B90" t="s">
        <v>5</v>
      </c>
      <c r="C90" t="s">
        <v>67</v>
      </c>
      <c r="D90" t="s">
        <v>74</v>
      </c>
      <c r="E90">
        <v>3000000</v>
      </c>
      <c r="F90">
        <v>-87.5</v>
      </c>
      <c r="G90">
        <v>11666666.666666666</v>
      </c>
      <c r="H90">
        <v>0</v>
      </c>
    </row>
    <row r="91" spans="1:8">
      <c r="A91">
        <v>2024</v>
      </c>
      <c r="B91" t="s">
        <v>9</v>
      </c>
      <c r="C91" t="s">
        <v>67</v>
      </c>
      <c r="D91" t="s">
        <v>74</v>
      </c>
      <c r="E91">
        <v>24000000</v>
      </c>
      <c r="F91">
        <v>200</v>
      </c>
      <c r="G91">
        <v>19666666.666666668</v>
      </c>
      <c r="H91">
        <v>1</v>
      </c>
    </row>
    <row r="92" spans="1:8">
      <c r="A92">
        <v>2023</v>
      </c>
      <c r="B92" t="s">
        <v>10</v>
      </c>
      <c r="C92" t="s">
        <v>67</v>
      </c>
      <c r="D92" t="s">
        <v>74</v>
      </c>
      <c r="E92">
        <v>8000000</v>
      </c>
      <c r="F92">
        <v>-70.370370370370367</v>
      </c>
      <c r="G92">
        <v>17500000</v>
      </c>
      <c r="H92">
        <v>0</v>
      </c>
    </row>
    <row r="93" spans="1:8">
      <c r="A93">
        <v>2022</v>
      </c>
      <c r="B93" t="s">
        <v>11</v>
      </c>
      <c r="C93" t="s">
        <v>67</v>
      </c>
      <c r="D93" t="s">
        <v>74</v>
      </c>
      <c r="E93">
        <v>27000000</v>
      </c>
      <c r="G93">
        <v>27000000</v>
      </c>
      <c r="H93">
        <v>0</v>
      </c>
    </row>
    <row r="94" spans="1:8">
      <c r="A94">
        <v>2025</v>
      </c>
      <c r="B94" t="s">
        <v>5</v>
      </c>
      <c r="C94" t="s">
        <v>67</v>
      </c>
      <c r="D94" t="s">
        <v>75</v>
      </c>
      <c r="H94">
        <v>0</v>
      </c>
    </row>
    <row r="95" spans="1:8">
      <c r="A95">
        <v>2024</v>
      </c>
      <c r="B95" t="s">
        <v>9</v>
      </c>
      <c r="C95" t="s">
        <v>67</v>
      </c>
      <c r="D95" t="s">
        <v>75</v>
      </c>
      <c r="H95">
        <v>0</v>
      </c>
    </row>
    <row r="96" spans="1:8">
      <c r="A96">
        <v>2023</v>
      </c>
      <c r="B96" t="s">
        <v>10</v>
      </c>
      <c r="C96" t="s">
        <v>67</v>
      </c>
      <c r="D96" t="s">
        <v>75</v>
      </c>
      <c r="H96">
        <v>0</v>
      </c>
    </row>
    <row r="97" spans="1:8">
      <c r="A97">
        <v>2022</v>
      </c>
      <c r="B97" t="s">
        <v>11</v>
      </c>
      <c r="C97" t="s">
        <v>67</v>
      </c>
      <c r="D97" t="s">
        <v>75</v>
      </c>
      <c r="H97">
        <v>0</v>
      </c>
    </row>
    <row r="98" spans="1:8">
      <c r="A98">
        <v>2025</v>
      </c>
      <c r="B98" t="s">
        <v>5</v>
      </c>
      <c r="C98" t="s">
        <v>67</v>
      </c>
      <c r="D98" t="s">
        <v>76</v>
      </c>
      <c r="E98">
        <v>-2891000000</v>
      </c>
      <c r="F98">
        <v>-39.846025801081979</v>
      </c>
      <c r="G98">
        <v>-4408333333.333333</v>
      </c>
      <c r="H98">
        <v>0</v>
      </c>
    </row>
    <row r="99" spans="1:8">
      <c r="A99">
        <v>2024</v>
      </c>
      <c r="B99" t="s">
        <v>9</v>
      </c>
      <c r="C99" t="s">
        <v>67</v>
      </c>
      <c r="D99" t="s">
        <v>76</v>
      </c>
      <c r="E99">
        <v>-4806000000</v>
      </c>
      <c r="F99">
        <v>-13.060781476121564</v>
      </c>
      <c r="G99">
        <v>-4626000000</v>
      </c>
      <c r="H99">
        <v>0</v>
      </c>
    </row>
    <row r="100" spans="1:8">
      <c r="A100">
        <v>2023</v>
      </c>
      <c r="B100" t="s">
        <v>10</v>
      </c>
      <c r="C100" t="s">
        <v>67</v>
      </c>
      <c r="D100" t="s">
        <v>76</v>
      </c>
      <c r="E100">
        <v>-5528000000</v>
      </c>
      <c r="F100">
        <v>55.981941309255077</v>
      </c>
      <c r="G100">
        <v>-4536000000</v>
      </c>
      <c r="H100">
        <v>1</v>
      </c>
    </row>
    <row r="101" spans="1:8">
      <c r="A101">
        <v>2022</v>
      </c>
      <c r="B101" t="s">
        <v>11</v>
      </c>
      <c r="C101" t="s">
        <v>67</v>
      </c>
      <c r="D101" t="s">
        <v>76</v>
      </c>
      <c r="E101">
        <v>-3544000000</v>
      </c>
      <c r="G101">
        <v>-3544000000</v>
      </c>
      <c r="H101">
        <v>0</v>
      </c>
    </row>
    <row r="102" spans="1:8">
      <c r="A102">
        <v>2025</v>
      </c>
      <c r="B102" t="s">
        <v>5</v>
      </c>
      <c r="C102" t="s">
        <v>67</v>
      </c>
      <c r="D102" t="s">
        <v>77</v>
      </c>
      <c r="E102">
        <v>-2891000000</v>
      </c>
      <c r="F102">
        <v>-39.846025801081979</v>
      </c>
      <c r="G102">
        <v>-4408333333.333333</v>
      </c>
      <c r="H102">
        <v>0</v>
      </c>
    </row>
    <row r="103" spans="1:8">
      <c r="A103">
        <v>2024</v>
      </c>
      <c r="B103" t="s">
        <v>9</v>
      </c>
      <c r="C103" t="s">
        <v>67</v>
      </c>
      <c r="D103" t="s">
        <v>77</v>
      </c>
      <c r="E103">
        <v>-4806000000</v>
      </c>
      <c r="F103">
        <v>-13.060781476121564</v>
      </c>
      <c r="G103">
        <v>-4626000000</v>
      </c>
      <c r="H103">
        <v>0</v>
      </c>
    </row>
    <row r="104" spans="1:8">
      <c r="A104">
        <v>2023</v>
      </c>
      <c r="B104" t="s">
        <v>10</v>
      </c>
      <c r="C104" t="s">
        <v>67</v>
      </c>
      <c r="D104" t="s">
        <v>77</v>
      </c>
      <c r="E104">
        <v>-5528000000</v>
      </c>
      <c r="F104">
        <v>55.981941309255077</v>
      </c>
      <c r="G104">
        <v>-4536000000</v>
      </c>
      <c r="H104">
        <v>1</v>
      </c>
    </row>
    <row r="105" spans="1:8">
      <c r="A105">
        <v>2022</v>
      </c>
      <c r="B105" t="s">
        <v>11</v>
      </c>
      <c r="C105" t="s">
        <v>67</v>
      </c>
      <c r="D105" t="s">
        <v>77</v>
      </c>
      <c r="E105">
        <v>-3544000000</v>
      </c>
      <c r="G105">
        <v>-3544000000</v>
      </c>
      <c r="H105">
        <v>0</v>
      </c>
    </row>
    <row r="106" spans="1:8">
      <c r="A106">
        <v>2025</v>
      </c>
      <c r="B106" t="s">
        <v>5</v>
      </c>
      <c r="C106" t="s">
        <v>78</v>
      </c>
      <c r="D106" t="s">
        <v>79</v>
      </c>
      <c r="E106">
        <v>-3550000000</v>
      </c>
      <c r="F106">
        <v>55.36105032822757</v>
      </c>
      <c r="G106">
        <v>-2677000000</v>
      </c>
      <c r="H106">
        <v>1</v>
      </c>
    </row>
    <row r="107" spans="1:8">
      <c r="A107">
        <v>2024</v>
      </c>
      <c r="B107" t="s">
        <v>9</v>
      </c>
      <c r="C107" t="s">
        <v>78</v>
      </c>
      <c r="D107" t="s">
        <v>79</v>
      </c>
      <c r="E107">
        <v>-2285000000</v>
      </c>
      <c r="F107">
        <v>4.0528233151183972</v>
      </c>
      <c r="G107">
        <v>-4184000000</v>
      </c>
      <c r="H107">
        <v>1</v>
      </c>
    </row>
    <row r="108" spans="1:8">
      <c r="A108">
        <v>2023</v>
      </c>
      <c r="B108" t="s">
        <v>10</v>
      </c>
      <c r="C108" t="s">
        <v>78</v>
      </c>
      <c r="D108" t="s">
        <v>79</v>
      </c>
      <c r="E108">
        <v>-2196000000</v>
      </c>
      <c r="F108">
        <v>-72.791475653574523</v>
      </c>
      <c r="G108">
        <v>-5133500000</v>
      </c>
      <c r="H108">
        <v>0</v>
      </c>
    </row>
    <row r="109" spans="1:8">
      <c r="A109">
        <v>2022</v>
      </c>
      <c r="B109" t="s">
        <v>11</v>
      </c>
      <c r="C109" t="s">
        <v>78</v>
      </c>
      <c r="D109" t="s">
        <v>79</v>
      </c>
      <c r="E109">
        <v>-8071000000</v>
      </c>
      <c r="G109">
        <v>-8071000000</v>
      </c>
      <c r="H109">
        <v>0</v>
      </c>
    </row>
    <row r="110" spans="1:8">
      <c r="A110">
        <v>2025</v>
      </c>
      <c r="B110" t="s">
        <v>5</v>
      </c>
      <c r="C110" t="s">
        <v>78</v>
      </c>
      <c r="D110" t="s">
        <v>80</v>
      </c>
      <c r="E110">
        <v>-3550000000</v>
      </c>
      <c r="F110">
        <v>55.36105032822757</v>
      </c>
      <c r="G110">
        <v>-2677000000</v>
      </c>
      <c r="H110">
        <v>1</v>
      </c>
    </row>
    <row r="111" spans="1:8">
      <c r="A111">
        <v>2024</v>
      </c>
      <c r="B111" t="s">
        <v>9</v>
      </c>
      <c r="C111" t="s">
        <v>78</v>
      </c>
      <c r="D111" t="s">
        <v>80</v>
      </c>
      <c r="E111">
        <v>-2285000000</v>
      </c>
      <c r="F111">
        <v>4.0528233151183972</v>
      </c>
      <c r="G111">
        <v>-4184000000</v>
      </c>
      <c r="H111">
        <v>1</v>
      </c>
    </row>
    <row r="112" spans="1:8">
      <c r="A112">
        <v>2023</v>
      </c>
      <c r="B112" t="s">
        <v>10</v>
      </c>
      <c r="C112" t="s">
        <v>78</v>
      </c>
      <c r="D112" t="s">
        <v>80</v>
      </c>
      <c r="E112">
        <v>-2196000000</v>
      </c>
      <c r="F112">
        <v>-72.791475653574523</v>
      </c>
      <c r="G112">
        <v>-5133500000</v>
      </c>
      <c r="H112">
        <v>0</v>
      </c>
    </row>
    <row r="113" spans="1:8">
      <c r="A113">
        <v>2022</v>
      </c>
      <c r="B113" t="s">
        <v>11</v>
      </c>
      <c r="C113" t="s">
        <v>78</v>
      </c>
      <c r="D113" t="s">
        <v>80</v>
      </c>
      <c r="E113">
        <v>-8071000000</v>
      </c>
      <c r="G113">
        <v>-8071000000</v>
      </c>
      <c r="H113">
        <v>0</v>
      </c>
    </row>
    <row r="114" spans="1:8">
      <c r="A114">
        <v>2025</v>
      </c>
      <c r="B114" t="s">
        <v>5</v>
      </c>
      <c r="C114" t="s">
        <v>78</v>
      </c>
      <c r="D114" t="s">
        <v>81</v>
      </c>
      <c r="E114">
        <v>-1007000000</v>
      </c>
      <c r="G114">
        <v>-1217666666.6666667</v>
      </c>
      <c r="H114">
        <v>0</v>
      </c>
    </row>
    <row r="115" spans="1:8">
      <c r="A115">
        <v>2024</v>
      </c>
      <c r="B115" t="s">
        <v>9</v>
      </c>
      <c r="C115" t="s">
        <v>78</v>
      </c>
      <c r="D115" t="s">
        <v>81</v>
      </c>
      <c r="E115">
        <v>0</v>
      </c>
      <c r="F115">
        <v>-100</v>
      </c>
      <c r="G115">
        <v>-3278000000</v>
      </c>
      <c r="H115">
        <v>0</v>
      </c>
    </row>
    <row r="116" spans="1:8">
      <c r="A116">
        <v>2023</v>
      </c>
      <c r="B116" t="s">
        <v>10</v>
      </c>
      <c r="C116" t="s">
        <v>78</v>
      </c>
      <c r="D116" t="s">
        <v>81</v>
      </c>
      <c r="E116">
        <v>-2646000000</v>
      </c>
      <c r="F116">
        <v>-63.188647746243745</v>
      </c>
      <c r="G116">
        <v>-4917000000</v>
      </c>
      <c r="H116">
        <v>0</v>
      </c>
    </row>
    <row r="117" spans="1:8">
      <c r="A117">
        <v>2022</v>
      </c>
      <c r="B117" t="s">
        <v>11</v>
      </c>
      <c r="C117" t="s">
        <v>78</v>
      </c>
      <c r="D117" t="s">
        <v>81</v>
      </c>
      <c r="E117">
        <v>-7188000000</v>
      </c>
      <c r="G117">
        <v>-7188000000</v>
      </c>
      <c r="H117">
        <v>0</v>
      </c>
    </row>
    <row r="118" spans="1:8">
      <c r="A118">
        <v>2025</v>
      </c>
      <c r="B118" t="s">
        <v>5</v>
      </c>
      <c r="C118" t="s">
        <v>78</v>
      </c>
      <c r="D118" t="s">
        <v>82</v>
      </c>
      <c r="E118">
        <v>-1139000000</v>
      </c>
      <c r="F118">
        <v>674.82993197278915</v>
      </c>
      <c r="G118">
        <v>-483000000</v>
      </c>
      <c r="H118">
        <v>1</v>
      </c>
    </row>
    <row r="119" spans="1:8">
      <c r="A119">
        <v>2024</v>
      </c>
      <c r="B119" t="s">
        <v>9</v>
      </c>
      <c r="C119" t="s">
        <v>78</v>
      </c>
      <c r="D119" t="s">
        <v>82</v>
      </c>
      <c r="E119">
        <v>-147000000</v>
      </c>
      <c r="F119">
        <v>-9.8159509202453989</v>
      </c>
      <c r="G119">
        <v>-485666666.66666669</v>
      </c>
      <c r="H119">
        <v>0</v>
      </c>
    </row>
    <row r="120" spans="1:8">
      <c r="A120">
        <v>2023</v>
      </c>
      <c r="B120" t="s">
        <v>10</v>
      </c>
      <c r="C120" t="s">
        <v>78</v>
      </c>
      <c r="D120" t="s">
        <v>82</v>
      </c>
      <c r="E120">
        <v>-163000000</v>
      </c>
      <c r="F120">
        <v>-85.789014821272886</v>
      </c>
      <c r="G120">
        <v>-655000000</v>
      </c>
      <c r="H120">
        <v>0</v>
      </c>
    </row>
    <row r="121" spans="1:8">
      <c r="A121">
        <v>2022</v>
      </c>
      <c r="B121" t="s">
        <v>11</v>
      </c>
      <c r="C121" t="s">
        <v>78</v>
      </c>
      <c r="D121" t="s">
        <v>82</v>
      </c>
      <c r="E121">
        <v>-1147000000</v>
      </c>
      <c r="G121">
        <v>-1147000000</v>
      </c>
      <c r="H121">
        <v>0</v>
      </c>
    </row>
    <row r="122" spans="1:8">
      <c r="A122">
        <v>2025</v>
      </c>
      <c r="B122" t="s">
        <v>5</v>
      </c>
      <c r="C122" t="s">
        <v>78</v>
      </c>
      <c r="D122" t="s">
        <v>83</v>
      </c>
      <c r="E122">
        <v>741000000</v>
      </c>
      <c r="G122">
        <v>1122000000</v>
      </c>
      <c r="H122">
        <v>0</v>
      </c>
    </row>
    <row r="123" spans="1:8">
      <c r="A123">
        <v>2024</v>
      </c>
      <c r="B123" t="s">
        <v>9</v>
      </c>
      <c r="C123" t="s">
        <v>78</v>
      </c>
      <c r="D123" t="s">
        <v>83</v>
      </c>
      <c r="E123">
        <v>0</v>
      </c>
      <c r="F123">
        <v>-100</v>
      </c>
      <c r="G123">
        <v>1532333333.3333333</v>
      </c>
      <c r="H123">
        <v>0</v>
      </c>
    </row>
    <row r="124" spans="1:8">
      <c r="A124">
        <v>2023</v>
      </c>
      <c r="B124" t="s">
        <v>10</v>
      </c>
      <c r="C124" t="s">
        <v>78</v>
      </c>
      <c r="D124" t="s">
        <v>83</v>
      </c>
      <c r="E124">
        <v>2625000000</v>
      </c>
      <c r="F124">
        <v>33.113590263691684</v>
      </c>
      <c r="G124">
        <v>2298500000</v>
      </c>
      <c r="H124">
        <v>1</v>
      </c>
    </row>
    <row r="125" spans="1:8">
      <c r="A125">
        <v>2022</v>
      </c>
      <c r="B125" t="s">
        <v>11</v>
      </c>
      <c r="C125" t="s">
        <v>78</v>
      </c>
      <c r="D125" t="s">
        <v>83</v>
      </c>
      <c r="E125">
        <v>1972000000</v>
      </c>
      <c r="G125">
        <v>1972000000</v>
      </c>
      <c r="H125">
        <v>0</v>
      </c>
    </row>
    <row r="126" spans="1:8">
      <c r="A126">
        <v>2025</v>
      </c>
      <c r="B126" t="s">
        <v>5</v>
      </c>
      <c r="C126" t="s">
        <v>78</v>
      </c>
      <c r="D126" t="s">
        <v>84</v>
      </c>
      <c r="E126">
        <v>-398000000</v>
      </c>
      <c r="F126">
        <v>170.74829931972789</v>
      </c>
      <c r="G126">
        <v>639000000</v>
      </c>
      <c r="H126">
        <v>1</v>
      </c>
    </row>
    <row r="127" spans="1:8">
      <c r="A127">
        <v>2024</v>
      </c>
      <c r="B127" t="s">
        <v>9</v>
      </c>
      <c r="C127" t="s">
        <v>78</v>
      </c>
      <c r="D127" t="s">
        <v>84</v>
      </c>
      <c r="E127">
        <v>-147000000</v>
      </c>
      <c r="F127">
        <v>-105.97075548334686</v>
      </c>
      <c r="G127">
        <v>1046666666.6666666</v>
      </c>
      <c r="H127">
        <v>0</v>
      </c>
    </row>
    <row r="128" spans="1:8">
      <c r="A128">
        <v>2023</v>
      </c>
      <c r="B128" t="s">
        <v>10</v>
      </c>
      <c r="C128" t="s">
        <v>78</v>
      </c>
      <c r="D128" t="s">
        <v>84</v>
      </c>
      <c r="E128">
        <v>2462000000</v>
      </c>
      <c r="F128">
        <v>198.42424242424241</v>
      </c>
      <c r="G128">
        <v>1643500000</v>
      </c>
      <c r="H128">
        <v>1</v>
      </c>
    </row>
    <row r="129" spans="1:8">
      <c r="A129">
        <v>2022</v>
      </c>
      <c r="B129" t="s">
        <v>11</v>
      </c>
      <c r="C129" t="s">
        <v>78</v>
      </c>
      <c r="D129" t="s">
        <v>84</v>
      </c>
      <c r="E129">
        <v>825000000</v>
      </c>
      <c r="G129">
        <v>825000000</v>
      </c>
      <c r="H129">
        <v>0</v>
      </c>
    </row>
    <row r="130" spans="1:8">
      <c r="A130">
        <v>2025</v>
      </c>
      <c r="B130" t="s">
        <v>5</v>
      </c>
      <c r="C130" t="s">
        <v>78</v>
      </c>
      <c r="D130" t="s">
        <v>85</v>
      </c>
      <c r="E130">
        <v>-1139000000</v>
      </c>
      <c r="F130">
        <v>674.82993197278915</v>
      </c>
      <c r="G130">
        <v>-483000000</v>
      </c>
      <c r="H130">
        <v>1</v>
      </c>
    </row>
    <row r="131" spans="1:8">
      <c r="A131">
        <v>2024</v>
      </c>
      <c r="B131" t="s">
        <v>9</v>
      </c>
      <c r="C131" t="s">
        <v>78</v>
      </c>
      <c r="D131" t="s">
        <v>85</v>
      </c>
      <c r="E131">
        <v>-147000000</v>
      </c>
      <c r="F131">
        <v>-9.8159509202453989</v>
      </c>
      <c r="G131">
        <v>-485666666.66666669</v>
      </c>
      <c r="H131">
        <v>0</v>
      </c>
    </row>
    <row r="132" spans="1:8">
      <c r="A132">
        <v>2023</v>
      </c>
      <c r="B132" t="s">
        <v>10</v>
      </c>
      <c r="C132" t="s">
        <v>78</v>
      </c>
      <c r="D132" t="s">
        <v>85</v>
      </c>
      <c r="E132">
        <v>-163000000</v>
      </c>
      <c r="F132">
        <v>-85.789014821272886</v>
      </c>
      <c r="G132">
        <v>-655000000</v>
      </c>
      <c r="H132">
        <v>0</v>
      </c>
    </row>
    <row r="133" spans="1:8">
      <c r="A133">
        <v>2022</v>
      </c>
      <c r="B133" t="s">
        <v>11</v>
      </c>
      <c r="C133" t="s">
        <v>78</v>
      </c>
      <c r="D133" t="s">
        <v>85</v>
      </c>
      <c r="E133">
        <v>-1147000000</v>
      </c>
      <c r="G133">
        <v>-1147000000</v>
      </c>
      <c r="H133">
        <v>0</v>
      </c>
    </row>
    <row r="134" spans="1:8">
      <c r="A134">
        <v>2025</v>
      </c>
      <c r="B134" t="s">
        <v>5</v>
      </c>
      <c r="C134" t="s">
        <v>78</v>
      </c>
      <c r="D134" t="s">
        <v>86</v>
      </c>
      <c r="E134">
        <v>741000000</v>
      </c>
      <c r="G134">
        <v>1122000000</v>
      </c>
      <c r="H134">
        <v>0</v>
      </c>
    </row>
    <row r="135" spans="1:8">
      <c r="A135">
        <v>2024</v>
      </c>
      <c r="B135" t="s">
        <v>9</v>
      </c>
      <c r="C135" t="s">
        <v>78</v>
      </c>
      <c r="D135" t="s">
        <v>86</v>
      </c>
      <c r="E135">
        <v>0</v>
      </c>
      <c r="F135">
        <v>-100</v>
      </c>
      <c r="G135">
        <v>1532333333.3333333</v>
      </c>
      <c r="H135">
        <v>0</v>
      </c>
    </row>
    <row r="136" spans="1:8">
      <c r="A136">
        <v>2023</v>
      </c>
      <c r="B136" t="s">
        <v>10</v>
      </c>
      <c r="C136" t="s">
        <v>78</v>
      </c>
      <c r="D136" t="s">
        <v>86</v>
      </c>
      <c r="E136">
        <v>2625000000</v>
      </c>
      <c r="F136">
        <v>33.113590263691684</v>
      </c>
      <c r="G136">
        <v>2298500000</v>
      </c>
      <c r="H136">
        <v>1</v>
      </c>
    </row>
    <row r="137" spans="1:8">
      <c r="A137">
        <v>2022</v>
      </c>
      <c r="B137" t="s">
        <v>11</v>
      </c>
      <c r="C137" t="s">
        <v>78</v>
      </c>
      <c r="D137" t="s">
        <v>86</v>
      </c>
      <c r="E137">
        <v>1972000000</v>
      </c>
      <c r="G137">
        <v>1972000000</v>
      </c>
      <c r="H137">
        <v>0</v>
      </c>
    </row>
    <row r="138" spans="1:8">
      <c r="A138">
        <v>2025</v>
      </c>
      <c r="B138" t="s">
        <v>5</v>
      </c>
      <c r="C138" t="s">
        <v>78</v>
      </c>
      <c r="D138" t="s">
        <v>87</v>
      </c>
      <c r="E138">
        <v>0</v>
      </c>
      <c r="G138">
        <v>1333333.3333333333</v>
      </c>
      <c r="H138">
        <v>0</v>
      </c>
    </row>
    <row r="139" spans="1:8">
      <c r="A139">
        <v>2024</v>
      </c>
      <c r="B139" t="s">
        <v>9</v>
      </c>
      <c r="C139" t="s">
        <v>78</v>
      </c>
      <c r="D139" t="s">
        <v>87</v>
      </c>
      <c r="E139">
        <v>0</v>
      </c>
      <c r="F139">
        <v>-100</v>
      </c>
      <c r="G139">
        <v>4000000</v>
      </c>
      <c r="H139">
        <v>0</v>
      </c>
    </row>
    <row r="140" spans="1:8">
      <c r="A140">
        <v>2023</v>
      </c>
      <c r="B140" t="s">
        <v>10</v>
      </c>
      <c r="C140" t="s">
        <v>78</v>
      </c>
      <c r="D140" t="s">
        <v>87</v>
      </c>
      <c r="E140">
        <v>4000000</v>
      </c>
      <c r="F140">
        <v>-50</v>
      </c>
      <c r="G140">
        <v>6000000</v>
      </c>
      <c r="H140">
        <v>0</v>
      </c>
    </row>
    <row r="141" spans="1:8">
      <c r="A141">
        <v>2022</v>
      </c>
      <c r="B141" t="s">
        <v>11</v>
      </c>
      <c r="C141" t="s">
        <v>78</v>
      </c>
      <c r="D141" t="s">
        <v>87</v>
      </c>
      <c r="E141">
        <v>8000000</v>
      </c>
      <c r="G141">
        <v>8000000</v>
      </c>
      <c r="H141">
        <v>0</v>
      </c>
    </row>
    <row r="142" spans="1:8">
      <c r="A142">
        <v>2025</v>
      </c>
      <c r="B142" t="s">
        <v>5</v>
      </c>
      <c r="C142" t="s">
        <v>78</v>
      </c>
      <c r="D142" t="s">
        <v>88</v>
      </c>
      <c r="E142">
        <v>-2046000000</v>
      </c>
      <c r="F142">
        <v>1.7404276479363501</v>
      </c>
      <c r="G142">
        <v>-1964333333.3333333</v>
      </c>
      <c r="H142">
        <v>1</v>
      </c>
    </row>
    <row r="143" spans="1:8">
      <c r="A143">
        <v>2024</v>
      </c>
      <c r="B143" t="s">
        <v>9</v>
      </c>
      <c r="C143" t="s">
        <v>78</v>
      </c>
      <c r="D143" t="s">
        <v>88</v>
      </c>
      <c r="E143">
        <v>-2011000000</v>
      </c>
      <c r="F143">
        <v>9.5315904139433556</v>
      </c>
      <c r="G143">
        <v>-1798333333.3333333</v>
      </c>
      <c r="H143">
        <v>1</v>
      </c>
    </row>
    <row r="144" spans="1:8">
      <c r="A144">
        <v>2023</v>
      </c>
      <c r="B144" t="s">
        <v>10</v>
      </c>
      <c r="C144" t="s">
        <v>78</v>
      </c>
      <c r="D144" t="s">
        <v>88</v>
      </c>
      <c r="E144">
        <v>-1836000000</v>
      </c>
      <c r="F144">
        <v>18.604651162790699</v>
      </c>
      <c r="G144">
        <v>-1692000000</v>
      </c>
      <c r="H144">
        <v>1</v>
      </c>
    </row>
    <row r="145" spans="1:8">
      <c r="A145">
        <v>2022</v>
      </c>
      <c r="B145" t="s">
        <v>11</v>
      </c>
      <c r="C145" t="s">
        <v>78</v>
      </c>
      <c r="D145" t="s">
        <v>88</v>
      </c>
      <c r="E145">
        <v>-1548000000</v>
      </c>
      <c r="G145">
        <v>-1548000000</v>
      </c>
      <c r="H145">
        <v>0</v>
      </c>
    </row>
    <row r="146" spans="1:8">
      <c r="A146">
        <v>2025</v>
      </c>
      <c r="B146" t="s">
        <v>5</v>
      </c>
      <c r="C146" t="s">
        <v>78</v>
      </c>
      <c r="D146" t="s">
        <v>89</v>
      </c>
      <c r="E146">
        <v>-2046000000</v>
      </c>
      <c r="F146">
        <v>1.7404276479363501</v>
      </c>
      <c r="G146">
        <v>-1964333333.3333333</v>
      </c>
      <c r="H146">
        <v>1</v>
      </c>
    </row>
    <row r="147" spans="1:8">
      <c r="A147">
        <v>2024</v>
      </c>
      <c r="B147" t="s">
        <v>9</v>
      </c>
      <c r="C147" t="s">
        <v>78</v>
      </c>
      <c r="D147" t="s">
        <v>89</v>
      </c>
      <c r="E147">
        <v>-2011000000</v>
      </c>
      <c r="F147">
        <v>9.5315904139433556</v>
      </c>
      <c r="G147">
        <v>-1798333333.3333333</v>
      </c>
      <c r="H147">
        <v>1</v>
      </c>
    </row>
    <row r="148" spans="1:8">
      <c r="A148">
        <v>2023</v>
      </c>
      <c r="B148" t="s">
        <v>10</v>
      </c>
      <c r="C148" t="s">
        <v>78</v>
      </c>
      <c r="D148" t="s">
        <v>89</v>
      </c>
      <c r="E148">
        <v>-1836000000</v>
      </c>
      <c r="F148">
        <v>18.604651162790699</v>
      </c>
      <c r="G148">
        <v>-1692000000</v>
      </c>
      <c r="H148">
        <v>1</v>
      </c>
    </row>
    <row r="149" spans="1:8">
      <c r="A149">
        <v>2022</v>
      </c>
      <c r="B149" t="s">
        <v>11</v>
      </c>
      <c r="C149" t="s">
        <v>78</v>
      </c>
      <c r="D149" t="s">
        <v>89</v>
      </c>
      <c r="E149">
        <v>-1548000000</v>
      </c>
      <c r="G149">
        <v>-1548000000</v>
      </c>
      <c r="H149">
        <v>0</v>
      </c>
    </row>
    <row r="150" spans="1:8">
      <c r="A150">
        <v>2025</v>
      </c>
      <c r="B150" t="s">
        <v>5</v>
      </c>
      <c r="C150" t="s">
        <v>78</v>
      </c>
      <c r="D150" t="s">
        <v>90</v>
      </c>
      <c r="E150">
        <v>-1007000000</v>
      </c>
      <c r="G150">
        <v>-1217666666.6666667</v>
      </c>
      <c r="H150">
        <v>0</v>
      </c>
    </row>
    <row r="151" spans="1:8">
      <c r="A151">
        <v>2024</v>
      </c>
      <c r="B151" t="s">
        <v>9</v>
      </c>
      <c r="C151" t="s">
        <v>78</v>
      </c>
      <c r="D151" t="s">
        <v>90</v>
      </c>
      <c r="E151">
        <v>0</v>
      </c>
      <c r="F151">
        <v>-100</v>
      </c>
      <c r="G151">
        <v>-3278000000</v>
      </c>
      <c r="H151">
        <v>0</v>
      </c>
    </row>
    <row r="152" spans="1:8">
      <c r="A152">
        <v>2023</v>
      </c>
      <c r="B152" t="s">
        <v>10</v>
      </c>
      <c r="C152" t="s">
        <v>78</v>
      </c>
      <c r="D152" t="s">
        <v>90</v>
      </c>
      <c r="E152">
        <v>-2646000000</v>
      </c>
      <c r="F152">
        <v>-63.188647746243745</v>
      </c>
      <c r="G152">
        <v>-4917000000</v>
      </c>
      <c r="H152">
        <v>0</v>
      </c>
    </row>
    <row r="153" spans="1:8">
      <c r="A153">
        <v>2022</v>
      </c>
      <c r="B153" t="s">
        <v>11</v>
      </c>
      <c r="C153" t="s">
        <v>78</v>
      </c>
      <c r="D153" t="s">
        <v>90</v>
      </c>
      <c r="E153">
        <v>-7188000000</v>
      </c>
      <c r="G153">
        <v>-7188000000</v>
      </c>
      <c r="H153">
        <v>0</v>
      </c>
    </row>
    <row r="154" spans="1:8">
      <c r="A154">
        <v>2025</v>
      </c>
      <c r="B154" t="s">
        <v>5</v>
      </c>
      <c r="C154" t="s">
        <v>78</v>
      </c>
      <c r="D154" t="s">
        <v>91</v>
      </c>
      <c r="E154">
        <v>-1007000000</v>
      </c>
      <c r="G154">
        <v>-1217666666.6666667</v>
      </c>
      <c r="H154">
        <v>0</v>
      </c>
    </row>
    <row r="155" spans="1:8">
      <c r="A155">
        <v>2024</v>
      </c>
      <c r="B155" t="s">
        <v>9</v>
      </c>
      <c r="C155" t="s">
        <v>78</v>
      </c>
      <c r="D155" t="s">
        <v>91</v>
      </c>
      <c r="E155">
        <v>0</v>
      </c>
      <c r="F155">
        <v>-100</v>
      </c>
      <c r="G155">
        <v>-3278000000</v>
      </c>
      <c r="H155">
        <v>0</v>
      </c>
    </row>
    <row r="156" spans="1:8">
      <c r="A156">
        <v>2023</v>
      </c>
      <c r="B156" t="s">
        <v>10</v>
      </c>
      <c r="C156" t="s">
        <v>78</v>
      </c>
      <c r="D156" t="s">
        <v>91</v>
      </c>
      <c r="E156">
        <v>-2646000000</v>
      </c>
      <c r="F156">
        <v>-63.188647746243745</v>
      </c>
      <c r="G156">
        <v>-4917000000</v>
      </c>
      <c r="H156">
        <v>0</v>
      </c>
    </row>
    <row r="157" spans="1:8">
      <c r="A157">
        <v>2022</v>
      </c>
      <c r="B157" t="s">
        <v>11</v>
      </c>
      <c r="C157" t="s">
        <v>78</v>
      </c>
      <c r="D157" t="s">
        <v>91</v>
      </c>
      <c r="E157">
        <v>-7188000000</v>
      </c>
      <c r="G157">
        <v>-7188000000</v>
      </c>
      <c r="H157">
        <v>0</v>
      </c>
    </row>
    <row r="158" spans="1:8">
      <c r="A158">
        <v>2025</v>
      </c>
      <c r="B158" t="s">
        <v>5</v>
      </c>
      <c r="C158" t="s">
        <v>92</v>
      </c>
      <c r="D158" t="s">
        <v>93</v>
      </c>
      <c r="E158">
        <v>3805000000</v>
      </c>
      <c r="F158">
        <v>70.704351727231938</v>
      </c>
      <c r="G158">
        <v>3981666666.6666665</v>
      </c>
      <c r="H158">
        <v>1</v>
      </c>
    </row>
    <row r="159" spans="1:8">
      <c r="A159">
        <v>2024</v>
      </c>
      <c r="B159" t="s">
        <v>9</v>
      </c>
      <c r="C159" t="s">
        <v>92</v>
      </c>
      <c r="D159" t="s">
        <v>93</v>
      </c>
      <c r="E159">
        <v>2229000000</v>
      </c>
      <c r="F159">
        <v>-62.290644560987985</v>
      </c>
      <c r="G159">
        <v>5550333333.333333</v>
      </c>
      <c r="H159">
        <v>0</v>
      </c>
    </row>
    <row r="160" spans="1:8">
      <c r="A160">
        <v>2023</v>
      </c>
      <c r="B160" t="s">
        <v>10</v>
      </c>
      <c r="C160" t="s">
        <v>92</v>
      </c>
      <c r="D160" t="s">
        <v>93</v>
      </c>
      <c r="E160">
        <v>5911000000</v>
      </c>
      <c r="F160">
        <v>-30.548701680178592</v>
      </c>
      <c r="G160">
        <v>7211000000</v>
      </c>
      <c r="H160">
        <v>0</v>
      </c>
    </row>
    <row r="161" spans="1:8">
      <c r="A161">
        <v>2022</v>
      </c>
      <c r="B161" t="s">
        <v>11</v>
      </c>
      <c r="C161" t="s">
        <v>92</v>
      </c>
      <c r="D161" t="s">
        <v>93</v>
      </c>
      <c r="E161">
        <v>8511000000</v>
      </c>
      <c r="G161">
        <v>8511000000</v>
      </c>
      <c r="H161">
        <v>0</v>
      </c>
    </row>
    <row r="162" spans="1:8">
      <c r="A162">
        <v>2025</v>
      </c>
      <c r="B162" t="s">
        <v>5</v>
      </c>
      <c r="C162" t="s">
        <v>92</v>
      </c>
      <c r="D162" t="s">
        <v>94</v>
      </c>
      <c r="E162">
        <v>4762000000</v>
      </c>
      <c r="F162">
        <v>25.151116951379766</v>
      </c>
      <c r="G162">
        <v>3598666666.6666665</v>
      </c>
      <c r="H162">
        <v>1</v>
      </c>
    </row>
    <row r="163" spans="1:8">
      <c r="A163">
        <v>2024</v>
      </c>
      <c r="B163" t="s">
        <v>9</v>
      </c>
      <c r="C163" t="s">
        <v>92</v>
      </c>
      <c r="D163" t="s">
        <v>94</v>
      </c>
      <c r="E163">
        <v>3805000000</v>
      </c>
      <c r="F163">
        <v>70.704351727231938</v>
      </c>
      <c r="G163">
        <v>3981666666.6666665</v>
      </c>
      <c r="H163">
        <v>1</v>
      </c>
    </row>
    <row r="164" spans="1:8">
      <c r="A164">
        <v>2023</v>
      </c>
      <c r="B164" t="s">
        <v>10</v>
      </c>
      <c r="C164" t="s">
        <v>92</v>
      </c>
      <c r="D164" t="s">
        <v>94</v>
      </c>
      <c r="E164">
        <v>2229000000</v>
      </c>
      <c r="F164">
        <v>-62.290644560987985</v>
      </c>
      <c r="G164">
        <v>4070000000</v>
      </c>
      <c r="H164">
        <v>0</v>
      </c>
    </row>
    <row r="165" spans="1:8">
      <c r="A165">
        <v>2022</v>
      </c>
      <c r="B165" t="s">
        <v>11</v>
      </c>
      <c r="C165" t="s">
        <v>92</v>
      </c>
      <c r="D165" t="s">
        <v>94</v>
      </c>
      <c r="E165">
        <v>5911000000</v>
      </c>
      <c r="G165">
        <v>5911000000</v>
      </c>
      <c r="H165">
        <v>0</v>
      </c>
    </row>
    <row r="166" spans="1:8">
      <c r="A166">
        <v>2025</v>
      </c>
      <c r="B166" t="s">
        <v>5</v>
      </c>
      <c r="C166" t="s">
        <v>92</v>
      </c>
      <c r="D166" t="s">
        <v>95</v>
      </c>
      <c r="E166">
        <v>957000000</v>
      </c>
      <c r="F166">
        <v>-39.276649746192895</v>
      </c>
      <c r="G166">
        <v>-383000000</v>
      </c>
      <c r="H166">
        <v>0</v>
      </c>
    </row>
    <row r="167" spans="1:8">
      <c r="A167">
        <v>2024</v>
      </c>
      <c r="B167" t="s">
        <v>9</v>
      </c>
      <c r="C167" t="s">
        <v>92</v>
      </c>
      <c r="D167" t="s">
        <v>95</v>
      </c>
      <c r="E167">
        <v>1576000000</v>
      </c>
      <c r="F167">
        <v>-142.80282455187398</v>
      </c>
      <c r="G167">
        <v>-1568666666.6666667</v>
      </c>
      <c r="H167">
        <v>0</v>
      </c>
    </row>
    <row r="168" spans="1:8">
      <c r="A168">
        <v>2023</v>
      </c>
      <c r="B168" t="s">
        <v>10</v>
      </c>
      <c r="C168" t="s">
        <v>92</v>
      </c>
      <c r="D168" t="s">
        <v>95</v>
      </c>
      <c r="E168">
        <v>-3682000000</v>
      </c>
      <c r="F168">
        <v>41.615384615384613</v>
      </c>
      <c r="G168">
        <v>-3141000000</v>
      </c>
      <c r="H168">
        <v>1</v>
      </c>
    </row>
    <row r="169" spans="1:8">
      <c r="A169">
        <v>2022</v>
      </c>
      <c r="B169" t="s">
        <v>11</v>
      </c>
      <c r="C169" t="s">
        <v>92</v>
      </c>
      <c r="D169" t="s">
        <v>95</v>
      </c>
      <c r="E169">
        <v>-2600000000</v>
      </c>
      <c r="G169">
        <v>-2600000000</v>
      </c>
      <c r="H169"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C119-0F5C-41C0-842F-6F514FB5D434}">
  <dimension ref="A1:E5"/>
  <sheetViews>
    <sheetView workbookViewId="0">
      <selection sqref="A1:E5"/>
    </sheetView>
  </sheetViews>
  <sheetFormatPr defaultRowHeight="14.4"/>
  <cols>
    <col min="1" max="1" width="12.109375" bestFit="1" customWidth="1"/>
    <col min="2" max="2" width="22.109375" bestFit="1" customWidth="1"/>
    <col min="3" max="3" width="12.88671875" bestFit="1" customWidth="1"/>
    <col min="4" max="4" width="21.88671875" bestFit="1" customWidth="1"/>
    <col min="5" max="5" width="21.77734375" bestFit="1" customWidth="1"/>
  </cols>
  <sheetData>
    <row r="1" spans="1:5">
      <c r="A1" t="s">
        <v>40</v>
      </c>
      <c r="B1" t="s">
        <v>96</v>
      </c>
      <c r="C1" t="s">
        <v>97</v>
      </c>
      <c r="D1" t="s">
        <v>98</v>
      </c>
      <c r="E1" t="s">
        <v>99</v>
      </c>
    </row>
    <row r="2" spans="1:5">
      <c r="A2">
        <v>2022</v>
      </c>
      <c r="C2">
        <v>-0.41089855072463766</v>
      </c>
      <c r="D2">
        <v>-0.17947826086956523</v>
      </c>
      <c r="E2">
        <v>-0.13298550724637681</v>
      </c>
    </row>
    <row r="3" spans="1:5">
      <c r="A3">
        <v>2023</v>
      </c>
      <c r="C3">
        <v>-1.3758088601294176</v>
      </c>
      <c r="D3">
        <v>-0.45694375311100049</v>
      </c>
      <c r="E3">
        <v>-4.0567446490791435E-2</v>
      </c>
    </row>
    <row r="4" spans="1:5">
      <c r="A4">
        <v>2024</v>
      </c>
      <c r="C4">
        <v>-0.55747593086648883</v>
      </c>
      <c r="D4">
        <v>-0.2332676023663148</v>
      </c>
      <c r="E4">
        <v>-1.7051386150098595E-2</v>
      </c>
    </row>
    <row r="5" spans="1:5">
      <c r="A5">
        <v>2025</v>
      </c>
      <c r="C5">
        <v>-0.39242568209583278</v>
      </c>
      <c r="D5">
        <v>-0.2777249898194652</v>
      </c>
      <c r="E5">
        <v>-0.15460838876068955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EBBD-8DB9-42A2-9AD8-C208CC82DDBC}">
  <dimension ref="A1:E105"/>
  <sheetViews>
    <sheetView workbookViewId="0">
      <selection sqref="A1:E105"/>
    </sheetView>
  </sheetViews>
  <sheetFormatPr defaultRowHeight="14.4"/>
  <cols>
    <col min="1" max="1" width="10.6640625" bestFit="1" customWidth="1"/>
    <col min="2" max="2" width="20.109375" bestFit="1" customWidth="1"/>
    <col min="3" max="3" width="39.77734375" bestFit="1" customWidth="1"/>
    <col min="4" max="4" width="12" bestFit="1" customWidth="1"/>
    <col min="5" max="5" width="6.441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100</v>
      </c>
      <c r="C2" t="s">
        <v>101</v>
      </c>
      <c r="D2">
        <v>106566000000</v>
      </c>
      <c r="E2" t="s">
        <v>8</v>
      </c>
    </row>
    <row r="3" spans="1:5">
      <c r="A3" t="s">
        <v>9</v>
      </c>
      <c r="B3" t="s">
        <v>100</v>
      </c>
      <c r="C3" t="s">
        <v>101</v>
      </c>
      <c r="D3">
        <v>107412000000</v>
      </c>
      <c r="E3" t="s">
        <v>8</v>
      </c>
    </row>
    <row r="4" spans="1:5">
      <c r="A4" t="s">
        <v>10</v>
      </c>
      <c r="B4" t="s">
        <v>100</v>
      </c>
      <c r="C4" t="s">
        <v>101</v>
      </c>
      <c r="D4">
        <v>109120000000</v>
      </c>
      <c r="E4" t="s">
        <v>8</v>
      </c>
    </row>
    <row r="5" spans="1:5">
      <c r="A5" t="s">
        <v>11</v>
      </c>
      <c r="B5" t="s">
        <v>100</v>
      </c>
      <c r="C5" t="s">
        <v>101</v>
      </c>
      <c r="D5">
        <v>106005000000</v>
      </c>
      <c r="E5" t="s">
        <v>8</v>
      </c>
    </row>
    <row r="6" spans="1:5">
      <c r="A6" t="s">
        <v>5</v>
      </c>
      <c r="B6" t="s">
        <v>100</v>
      </c>
      <c r="C6" t="s">
        <v>102</v>
      </c>
      <c r="D6">
        <v>106566000000</v>
      </c>
      <c r="E6" t="s">
        <v>8</v>
      </c>
    </row>
    <row r="7" spans="1:5">
      <c r="A7" t="s">
        <v>9</v>
      </c>
      <c r="B7" t="s">
        <v>100</v>
      </c>
      <c r="C7" t="s">
        <v>102</v>
      </c>
      <c r="D7">
        <v>107412000000</v>
      </c>
      <c r="E7" t="s">
        <v>8</v>
      </c>
    </row>
    <row r="8" spans="1:5">
      <c r="A8" t="s">
        <v>10</v>
      </c>
      <c r="B8" t="s">
        <v>100</v>
      </c>
      <c r="C8" t="s">
        <v>102</v>
      </c>
      <c r="D8">
        <v>109120000000</v>
      </c>
      <c r="E8" t="s">
        <v>8</v>
      </c>
    </row>
    <row r="9" spans="1:5">
      <c r="A9" t="s">
        <v>11</v>
      </c>
      <c r="B9" t="s">
        <v>100</v>
      </c>
      <c r="C9" t="s">
        <v>102</v>
      </c>
      <c r="D9">
        <v>104611000000</v>
      </c>
      <c r="E9" t="s">
        <v>8</v>
      </c>
    </row>
    <row r="10" spans="1:5">
      <c r="A10" t="s">
        <v>5</v>
      </c>
      <c r="B10" t="s">
        <v>100</v>
      </c>
      <c r="C10" t="s">
        <v>103</v>
      </c>
      <c r="D10">
        <v>30064000000</v>
      </c>
      <c r="E10" t="s">
        <v>8</v>
      </c>
    </row>
    <row r="11" spans="1:5">
      <c r="A11" t="s">
        <v>9</v>
      </c>
      <c r="B11" t="s">
        <v>100</v>
      </c>
      <c r="C11" t="s">
        <v>103</v>
      </c>
      <c r="D11">
        <v>29584000000</v>
      </c>
      <c r="E11" t="s">
        <v>8</v>
      </c>
    </row>
    <row r="12" spans="1:5">
      <c r="A12" t="s">
        <v>10</v>
      </c>
      <c r="B12" t="s">
        <v>100</v>
      </c>
      <c r="C12" t="s">
        <v>103</v>
      </c>
      <c r="D12">
        <v>26814000000</v>
      </c>
      <c r="E12" t="s">
        <v>8</v>
      </c>
    </row>
    <row r="13" spans="1:5">
      <c r="A13" t="s">
        <v>11</v>
      </c>
      <c r="B13" t="s">
        <v>100</v>
      </c>
      <c r="C13" t="s">
        <v>103</v>
      </c>
      <c r="D13">
        <v>31042000000</v>
      </c>
      <c r="E13" t="s">
        <v>8</v>
      </c>
    </row>
    <row r="14" spans="1:5">
      <c r="A14" t="s">
        <v>5</v>
      </c>
      <c r="B14" t="s">
        <v>100</v>
      </c>
      <c r="C14" t="s">
        <v>104</v>
      </c>
      <c r="D14">
        <v>76502000000</v>
      </c>
      <c r="E14" t="s">
        <v>8</v>
      </c>
    </row>
    <row r="15" spans="1:5">
      <c r="A15" t="s">
        <v>9</v>
      </c>
      <c r="B15" t="s">
        <v>100</v>
      </c>
      <c r="C15" t="s">
        <v>104</v>
      </c>
      <c r="D15">
        <v>77828000000</v>
      </c>
      <c r="E15" t="s">
        <v>8</v>
      </c>
    </row>
    <row r="16" spans="1:5">
      <c r="A16" t="s">
        <v>10</v>
      </c>
      <c r="B16" t="s">
        <v>100</v>
      </c>
      <c r="C16" t="s">
        <v>104</v>
      </c>
      <c r="D16">
        <v>82306000000</v>
      </c>
      <c r="E16" t="s">
        <v>8</v>
      </c>
    </row>
    <row r="17" spans="1:5">
      <c r="A17" t="s">
        <v>11</v>
      </c>
      <c r="B17" t="s">
        <v>100</v>
      </c>
      <c r="C17" t="s">
        <v>104</v>
      </c>
      <c r="D17">
        <v>74963000000</v>
      </c>
      <c r="E17" t="s">
        <v>8</v>
      </c>
    </row>
    <row r="18" spans="1:5">
      <c r="A18" t="s">
        <v>5</v>
      </c>
      <c r="B18" t="s">
        <v>105</v>
      </c>
      <c r="C18" t="s">
        <v>106</v>
      </c>
      <c r="D18">
        <v>5566000000</v>
      </c>
      <c r="E18" t="s">
        <v>8</v>
      </c>
    </row>
    <row r="19" spans="1:5">
      <c r="A19" t="s">
        <v>9</v>
      </c>
      <c r="B19" t="s">
        <v>105</v>
      </c>
      <c r="C19" t="s">
        <v>106</v>
      </c>
      <c r="D19">
        <v>5707000000</v>
      </c>
      <c r="E19" t="s">
        <v>8</v>
      </c>
    </row>
    <row r="20" spans="1:5">
      <c r="A20" t="s">
        <v>10</v>
      </c>
      <c r="B20" t="s">
        <v>105</v>
      </c>
      <c r="C20" t="s">
        <v>106</v>
      </c>
      <c r="D20">
        <v>3848000000</v>
      </c>
      <c r="E20" t="s">
        <v>8</v>
      </c>
    </row>
    <row r="21" spans="1:5">
      <c r="A21" t="s">
        <v>11</v>
      </c>
      <c r="B21" t="s">
        <v>105</v>
      </c>
      <c r="C21" t="s">
        <v>106</v>
      </c>
      <c r="D21">
        <v>8946000000</v>
      </c>
      <c r="E21" t="s">
        <v>8</v>
      </c>
    </row>
    <row r="22" spans="1:5">
      <c r="A22" t="s">
        <v>5</v>
      </c>
      <c r="B22" t="s">
        <v>105</v>
      </c>
      <c r="C22" t="s">
        <v>107</v>
      </c>
      <c r="D22">
        <v>24498000000</v>
      </c>
      <c r="E22" t="s">
        <v>8</v>
      </c>
    </row>
    <row r="23" spans="1:5">
      <c r="A23" t="s">
        <v>9</v>
      </c>
      <c r="B23" t="s">
        <v>105</v>
      </c>
      <c r="C23" t="s">
        <v>107</v>
      </c>
      <c r="D23">
        <v>23877000000</v>
      </c>
      <c r="E23" t="s">
        <v>8</v>
      </c>
    </row>
    <row r="24" spans="1:5">
      <c r="A24" t="s">
        <v>10</v>
      </c>
      <c r="B24" t="s">
        <v>105</v>
      </c>
      <c r="C24" t="s">
        <v>107</v>
      </c>
      <c r="D24">
        <v>22966000000</v>
      </c>
      <c r="E24" t="s">
        <v>8</v>
      </c>
    </row>
    <row r="25" spans="1:5">
      <c r="A25" t="s">
        <v>11</v>
      </c>
      <c r="B25" t="s">
        <v>105</v>
      </c>
      <c r="C25" t="s">
        <v>107</v>
      </c>
      <c r="D25">
        <v>22096000000</v>
      </c>
      <c r="E25" t="s">
        <v>8</v>
      </c>
    </row>
    <row r="26" spans="1:5">
      <c r="A26" t="s">
        <v>5</v>
      </c>
      <c r="B26" t="s">
        <v>105</v>
      </c>
      <c r="C26" t="s">
        <v>108</v>
      </c>
      <c r="D26">
        <v>21969000000</v>
      </c>
      <c r="E26" t="s">
        <v>8</v>
      </c>
    </row>
    <row r="27" spans="1:5">
      <c r="A27" t="s">
        <v>9</v>
      </c>
      <c r="B27" t="s">
        <v>105</v>
      </c>
      <c r="C27" t="s">
        <v>108</v>
      </c>
      <c r="D27">
        <v>21462000000</v>
      </c>
      <c r="E27" t="s">
        <v>8</v>
      </c>
    </row>
    <row r="28" spans="1:5">
      <c r="A28" t="s">
        <v>10</v>
      </c>
      <c r="B28" t="s">
        <v>105</v>
      </c>
      <c r="C28" t="s">
        <v>108</v>
      </c>
      <c r="D28">
        <v>20581000000</v>
      </c>
      <c r="E28" t="s">
        <v>8</v>
      </c>
    </row>
    <row r="29" spans="1:5">
      <c r="A29" t="s">
        <v>11</v>
      </c>
      <c r="B29" t="s">
        <v>105</v>
      </c>
      <c r="C29" t="s">
        <v>108</v>
      </c>
      <c r="D29">
        <v>19752000000</v>
      </c>
      <c r="E29" t="s">
        <v>8</v>
      </c>
    </row>
    <row r="30" spans="1:5">
      <c r="A30" t="s">
        <v>5</v>
      </c>
      <c r="B30" t="s">
        <v>105</v>
      </c>
      <c r="C30" t="s">
        <v>109</v>
      </c>
      <c r="D30">
        <v>8653000000</v>
      </c>
      <c r="E30" t="s">
        <v>8</v>
      </c>
    </row>
    <row r="31" spans="1:5">
      <c r="A31" t="s">
        <v>9</v>
      </c>
      <c r="B31" t="s">
        <v>105</v>
      </c>
      <c r="C31" t="s">
        <v>109</v>
      </c>
      <c r="D31">
        <v>8600000000</v>
      </c>
      <c r="E31" t="s">
        <v>8</v>
      </c>
    </row>
    <row r="32" spans="1:5">
      <c r="A32" t="s">
        <v>10</v>
      </c>
      <c r="B32" t="s">
        <v>105</v>
      </c>
      <c r="C32" t="s">
        <v>109</v>
      </c>
      <c r="D32">
        <v>6596000000</v>
      </c>
      <c r="E32" t="s">
        <v>8</v>
      </c>
    </row>
    <row r="33" spans="1:5">
      <c r="A33" t="s">
        <v>11</v>
      </c>
      <c r="B33" t="s">
        <v>105</v>
      </c>
      <c r="C33" t="s">
        <v>109</v>
      </c>
      <c r="D33">
        <v>11970000000</v>
      </c>
      <c r="E33" t="s">
        <v>8</v>
      </c>
    </row>
    <row r="34" spans="1:5">
      <c r="A34" t="s">
        <v>5</v>
      </c>
      <c r="B34" t="s">
        <v>105</v>
      </c>
      <c r="C34" t="s">
        <v>110</v>
      </c>
      <c r="D34">
        <v>5672000000</v>
      </c>
      <c r="E34" t="s">
        <v>8</v>
      </c>
    </row>
    <row r="35" spans="1:5">
      <c r="A35" t="s">
        <v>9</v>
      </c>
      <c r="B35" t="s">
        <v>105</v>
      </c>
      <c r="C35" t="s">
        <v>110</v>
      </c>
      <c r="D35">
        <v>5799000000</v>
      </c>
      <c r="E35" t="s">
        <v>8</v>
      </c>
    </row>
    <row r="36" spans="1:5">
      <c r="A36" t="s">
        <v>10</v>
      </c>
      <c r="B36" t="s">
        <v>105</v>
      </c>
      <c r="C36" t="s">
        <v>110</v>
      </c>
      <c r="D36">
        <v>3896000000</v>
      </c>
      <c r="E36" t="s">
        <v>8</v>
      </c>
    </row>
    <row r="37" spans="1:5">
      <c r="A37" t="s">
        <v>11</v>
      </c>
      <c r="B37" t="s">
        <v>105</v>
      </c>
      <c r="C37" t="s">
        <v>110</v>
      </c>
      <c r="D37">
        <v>9328000000</v>
      </c>
      <c r="E37" t="s">
        <v>8</v>
      </c>
    </row>
    <row r="38" spans="1:5">
      <c r="A38" t="s">
        <v>5</v>
      </c>
      <c r="B38" t="s">
        <v>105</v>
      </c>
      <c r="C38" t="s">
        <v>111</v>
      </c>
      <c r="D38">
        <v>2529000000</v>
      </c>
      <c r="E38" t="s">
        <v>8</v>
      </c>
    </row>
    <row r="39" spans="1:5">
      <c r="A39" t="s">
        <v>9</v>
      </c>
      <c r="B39" t="s">
        <v>105</v>
      </c>
      <c r="C39" t="s">
        <v>111</v>
      </c>
      <c r="D39">
        <v>2415000000</v>
      </c>
      <c r="E39" t="s">
        <v>8</v>
      </c>
    </row>
    <row r="40" spans="1:5">
      <c r="A40" t="s">
        <v>10</v>
      </c>
      <c r="B40" t="s">
        <v>105</v>
      </c>
      <c r="C40" t="s">
        <v>111</v>
      </c>
      <c r="D40">
        <v>2385000000</v>
      </c>
      <c r="E40" t="s">
        <v>8</v>
      </c>
    </row>
    <row r="41" spans="1:5">
      <c r="A41" t="s">
        <v>11</v>
      </c>
      <c r="B41" t="s">
        <v>105</v>
      </c>
      <c r="C41" t="s">
        <v>111</v>
      </c>
      <c r="D41">
        <v>2344000000</v>
      </c>
      <c r="E41" t="s">
        <v>8</v>
      </c>
    </row>
    <row r="42" spans="1:5">
      <c r="A42" t="s">
        <v>5</v>
      </c>
      <c r="B42" t="s">
        <v>112</v>
      </c>
      <c r="C42" t="s">
        <v>113</v>
      </c>
      <c r="D42">
        <v>4091000000</v>
      </c>
      <c r="E42" t="s">
        <v>8</v>
      </c>
    </row>
    <row r="43" spans="1:5">
      <c r="A43" t="s">
        <v>9</v>
      </c>
      <c r="B43" t="s">
        <v>112</v>
      </c>
      <c r="C43" t="s">
        <v>113</v>
      </c>
      <c r="D43">
        <v>4138000000</v>
      </c>
      <c r="E43" t="s">
        <v>8</v>
      </c>
    </row>
    <row r="44" spans="1:5">
      <c r="A44" t="s">
        <v>10</v>
      </c>
      <c r="B44" t="s">
        <v>112</v>
      </c>
      <c r="C44" t="s">
        <v>113</v>
      </c>
      <c r="D44">
        <v>2780000000</v>
      </c>
      <c r="E44" t="s">
        <v>8</v>
      </c>
    </row>
    <row r="45" spans="1:5">
      <c r="A45" t="s">
        <v>11</v>
      </c>
      <c r="B45" t="s">
        <v>112</v>
      </c>
      <c r="C45" t="s">
        <v>113</v>
      </c>
      <c r="D45">
        <v>6946000000</v>
      </c>
      <c r="E45" t="s">
        <v>8</v>
      </c>
    </row>
    <row r="46" spans="1:5">
      <c r="A46" t="s">
        <v>5</v>
      </c>
      <c r="B46" t="s">
        <v>112</v>
      </c>
      <c r="C46" t="s">
        <v>114</v>
      </c>
      <c r="D46">
        <v>4091000000</v>
      </c>
      <c r="E46" t="s">
        <v>8</v>
      </c>
    </row>
    <row r="47" spans="1:5">
      <c r="A47" t="s">
        <v>9</v>
      </c>
      <c r="B47" t="s">
        <v>112</v>
      </c>
      <c r="C47" t="s">
        <v>114</v>
      </c>
      <c r="D47">
        <v>4138000000</v>
      </c>
      <c r="E47" t="s">
        <v>8</v>
      </c>
    </row>
    <row r="48" spans="1:5">
      <c r="A48" t="s">
        <v>10</v>
      </c>
      <c r="B48" t="s">
        <v>112</v>
      </c>
      <c r="C48" t="s">
        <v>114</v>
      </c>
      <c r="D48">
        <v>2780000000</v>
      </c>
      <c r="E48" t="s">
        <v>8</v>
      </c>
    </row>
    <row r="49" spans="1:5">
      <c r="A49" t="s">
        <v>11</v>
      </c>
      <c r="B49" t="s">
        <v>112</v>
      </c>
      <c r="C49" t="s">
        <v>114</v>
      </c>
      <c r="D49">
        <v>6946000000</v>
      </c>
      <c r="E49" t="s">
        <v>8</v>
      </c>
    </row>
    <row r="50" spans="1:5">
      <c r="A50" t="s">
        <v>5</v>
      </c>
      <c r="B50" t="s">
        <v>112</v>
      </c>
      <c r="C50" t="s">
        <v>115</v>
      </c>
      <c r="D50">
        <v>4091000000</v>
      </c>
      <c r="E50" t="s">
        <v>8</v>
      </c>
    </row>
    <row r="51" spans="1:5">
      <c r="A51" t="s">
        <v>9</v>
      </c>
      <c r="B51" t="s">
        <v>112</v>
      </c>
      <c r="C51" t="s">
        <v>115</v>
      </c>
      <c r="D51">
        <v>4138000000</v>
      </c>
      <c r="E51" t="s">
        <v>8</v>
      </c>
    </row>
    <row r="52" spans="1:5">
      <c r="A52" t="s">
        <v>10</v>
      </c>
      <c r="B52" t="s">
        <v>112</v>
      </c>
      <c r="C52" t="s">
        <v>115</v>
      </c>
      <c r="D52">
        <v>2780000000</v>
      </c>
      <c r="E52" t="s">
        <v>8</v>
      </c>
    </row>
    <row r="53" spans="1:5">
      <c r="A53" t="s">
        <v>11</v>
      </c>
      <c r="B53" t="s">
        <v>112</v>
      </c>
      <c r="C53" t="s">
        <v>115</v>
      </c>
      <c r="D53">
        <v>6946000000</v>
      </c>
      <c r="E53" t="s">
        <v>8</v>
      </c>
    </row>
    <row r="54" spans="1:5">
      <c r="A54" t="s">
        <v>5</v>
      </c>
      <c r="B54" t="s">
        <v>112</v>
      </c>
      <c r="C54" t="s">
        <v>116</v>
      </c>
      <c r="D54">
        <v>5261000000</v>
      </c>
      <c r="E54" t="s">
        <v>8</v>
      </c>
    </row>
    <row r="55" spans="1:5">
      <c r="A55" t="s">
        <v>9</v>
      </c>
      <c r="B55" t="s">
        <v>112</v>
      </c>
      <c r="C55" t="s">
        <v>116</v>
      </c>
      <c r="D55">
        <v>5297000000</v>
      </c>
      <c r="E55" t="s">
        <v>8</v>
      </c>
    </row>
    <row r="56" spans="1:5">
      <c r="A56" t="s">
        <v>10</v>
      </c>
      <c r="B56" t="s">
        <v>112</v>
      </c>
      <c r="C56" t="s">
        <v>116</v>
      </c>
      <c r="D56">
        <v>3418000000</v>
      </c>
      <c r="E56" t="s">
        <v>8</v>
      </c>
    </row>
    <row r="57" spans="1:5">
      <c r="A57" t="s">
        <v>11</v>
      </c>
      <c r="B57" t="s">
        <v>112</v>
      </c>
      <c r="C57" t="s">
        <v>116</v>
      </c>
      <c r="D57">
        <v>8907000000</v>
      </c>
      <c r="E57" t="s">
        <v>8</v>
      </c>
    </row>
    <row r="58" spans="1:5">
      <c r="A58" t="s">
        <v>5</v>
      </c>
      <c r="B58" t="s">
        <v>112</v>
      </c>
      <c r="C58" t="s">
        <v>117</v>
      </c>
      <c r="D58">
        <v>1170000000</v>
      </c>
      <c r="E58" t="s">
        <v>8</v>
      </c>
    </row>
    <row r="59" spans="1:5">
      <c r="A59" t="s">
        <v>9</v>
      </c>
      <c r="B59" t="s">
        <v>112</v>
      </c>
      <c r="C59" t="s">
        <v>117</v>
      </c>
      <c r="D59">
        <v>1159000000</v>
      </c>
      <c r="E59" t="s">
        <v>8</v>
      </c>
    </row>
    <row r="60" spans="1:5">
      <c r="A60" t="s">
        <v>10</v>
      </c>
      <c r="B60" t="s">
        <v>112</v>
      </c>
      <c r="C60" t="s">
        <v>117</v>
      </c>
      <c r="D60">
        <v>638000000</v>
      </c>
      <c r="E60" t="s">
        <v>8</v>
      </c>
    </row>
    <row r="61" spans="1:5">
      <c r="A61" t="s">
        <v>11</v>
      </c>
      <c r="B61" t="s">
        <v>112</v>
      </c>
      <c r="C61" t="s">
        <v>117</v>
      </c>
      <c r="D61">
        <v>1961000000</v>
      </c>
      <c r="E61" t="s">
        <v>8</v>
      </c>
    </row>
    <row r="62" spans="1:5">
      <c r="A62" t="s">
        <v>5</v>
      </c>
      <c r="B62" t="s">
        <v>118</v>
      </c>
      <c r="C62" t="s">
        <v>119</v>
      </c>
      <c r="D62">
        <v>8.86</v>
      </c>
      <c r="E62" t="s">
        <v>8</v>
      </c>
    </row>
    <row r="63" spans="1:5">
      <c r="A63" t="s">
        <v>9</v>
      </c>
      <c r="B63" t="s">
        <v>118</v>
      </c>
      <c r="C63" t="s">
        <v>119</v>
      </c>
      <c r="D63">
        <v>8.94</v>
      </c>
      <c r="E63" t="s">
        <v>8</v>
      </c>
    </row>
    <row r="64" spans="1:5">
      <c r="A64" t="s">
        <v>10</v>
      </c>
      <c r="B64" t="s">
        <v>118</v>
      </c>
      <c r="C64" t="s">
        <v>119</v>
      </c>
      <c r="D64">
        <v>5.98</v>
      </c>
      <c r="E64" t="s">
        <v>8</v>
      </c>
    </row>
    <row r="65" spans="1:5">
      <c r="A65" t="s">
        <v>11</v>
      </c>
      <c r="B65" t="s">
        <v>118</v>
      </c>
      <c r="C65" t="s">
        <v>119</v>
      </c>
      <c r="D65">
        <v>14.1</v>
      </c>
      <c r="E65" t="s">
        <v>8</v>
      </c>
    </row>
    <row r="66" spans="1:5">
      <c r="A66" t="s">
        <v>5</v>
      </c>
      <c r="B66" t="s">
        <v>118</v>
      </c>
      <c r="C66" t="s">
        <v>120</v>
      </c>
      <c r="D66">
        <v>8.89</v>
      </c>
      <c r="E66" t="s">
        <v>8</v>
      </c>
    </row>
    <row r="67" spans="1:5">
      <c r="A67" t="s">
        <v>9</v>
      </c>
      <c r="B67" t="s">
        <v>118</v>
      </c>
      <c r="C67" t="s">
        <v>120</v>
      </c>
      <c r="D67">
        <v>8.9600000000000009</v>
      </c>
      <c r="E67" t="s">
        <v>8</v>
      </c>
    </row>
    <row r="68" spans="1:5">
      <c r="A68" t="s">
        <v>10</v>
      </c>
      <c r="B68" t="s">
        <v>118</v>
      </c>
      <c r="C68" t="s">
        <v>120</v>
      </c>
      <c r="D68">
        <v>6.02</v>
      </c>
      <c r="E68" t="s">
        <v>8</v>
      </c>
    </row>
    <row r="69" spans="1:5">
      <c r="A69" t="s">
        <v>11</v>
      </c>
      <c r="B69" t="s">
        <v>118</v>
      </c>
      <c r="C69" t="s">
        <v>120</v>
      </c>
      <c r="D69">
        <v>14.23</v>
      </c>
      <c r="E69" t="s">
        <v>8</v>
      </c>
    </row>
    <row r="70" spans="1:5">
      <c r="A70" t="s">
        <v>5</v>
      </c>
      <c r="B70" t="s">
        <v>118</v>
      </c>
      <c r="C70" t="s">
        <v>121</v>
      </c>
      <c r="D70">
        <v>461800000</v>
      </c>
      <c r="E70" t="s">
        <v>8</v>
      </c>
    </row>
    <row r="71" spans="1:5">
      <c r="A71" t="s">
        <v>9</v>
      </c>
      <c r="B71" t="s">
        <v>118</v>
      </c>
      <c r="C71" t="s">
        <v>121</v>
      </c>
      <c r="D71">
        <v>462800000</v>
      </c>
      <c r="E71" t="s">
        <v>8</v>
      </c>
    </row>
    <row r="72" spans="1:5">
      <c r="A72" t="s">
        <v>10</v>
      </c>
      <c r="B72" t="s">
        <v>118</v>
      </c>
      <c r="C72" t="s">
        <v>121</v>
      </c>
      <c r="D72">
        <v>464700000</v>
      </c>
      <c r="E72" t="s">
        <v>8</v>
      </c>
    </row>
    <row r="73" spans="1:5">
      <c r="A73" t="s">
        <v>11</v>
      </c>
      <c r="B73" t="s">
        <v>118</v>
      </c>
      <c r="C73" t="s">
        <v>121</v>
      </c>
      <c r="D73">
        <v>492700000</v>
      </c>
      <c r="E73" t="s">
        <v>8</v>
      </c>
    </row>
    <row r="74" spans="1:5">
      <c r="A74" t="s">
        <v>5</v>
      </c>
      <c r="B74" t="s">
        <v>118</v>
      </c>
      <c r="C74" t="s">
        <v>122</v>
      </c>
      <c r="D74">
        <v>460400000</v>
      </c>
      <c r="E74" t="s">
        <v>8</v>
      </c>
    </row>
    <row r="75" spans="1:5">
      <c r="A75" t="s">
        <v>9</v>
      </c>
      <c r="B75" t="s">
        <v>118</v>
      </c>
      <c r="C75" t="s">
        <v>122</v>
      </c>
      <c r="D75">
        <v>461500000</v>
      </c>
      <c r="E75" t="s">
        <v>8</v>
      </c>
    </row>
    <row r="76" spans="1:5">
      <c r="A76" t="s">
        <v>10</v>
      </c>
      <c r="B76" t="s">
        <v>118</v>
      </c>
      <c r="C76" t="s">
        <v>122</v>
      </c>
      <c r="D76">
        <v>462100000</v>
      </c>
      <c r="E76" t="s">
        <v>8</v>
      </c>
    </row>
    <row r="77" spans="1:5">
      <c r="A77" t="s">
        <v>11</v>
      </c>
      <c r="B77" t="s">
        <v>118</v>
      </c>
      <c r="C77" t="s">
        <v>122</v>
      </c>
      <c r="D77">
        <v>488100000</v>
      </c>
      <c r="E77" t="s">
        <v>8</v>
      </c>
    </row>
    <row r="78" spans="1:5">
      <c r="A78" t="s">
        <v>5</v>
      </c>
      <c r="B78" t="s">
        <v>123</v>
      </c>
      <c r="C78" t="s">
        <v>124</v>
      </c>
      <c r="D78">
        <v>411000000</v>
      </c>
      <c r="E78" t="s">
        <v>8</v>
      </c>
    </row>
    <row r="79" spans="1:5">
      <c r="A79" t="s">
        <v>9</v>
      </c>
      <c r="B79" t="s">
        <v>123</v>
      </c>
      <c r="C79" t="s">
        <v>124</v>
      </c>
      <c r="D79">
        <v>502000000</v>
      </c>
      <c r="E79" t="s">
        <v>8</v>
      </c>
    </row>
    <row r="80" spans="1:5">
      <c r="A80" t="s">
        <v>10</v>
      </c>
      <c r="B80" t="s">
        <v>123</v>
      </c>
      <c r="C80" t="s">
        <v>124</v>
      </c>
      <c r="D80">
        <v>478000000</v>
      </c>
      <c r="E80" t="s">
        <v>8</v>
      </c>
    </row>
    <row r="81" spans="1:5">
      <c r="A81" t="s">
        <v>11</v>
      </c>
      <c r="B81" t="s">
        <v>123</v>
      </c>
      <c r="C81" t="s">
        <v>124</v>
      </c>
      <c r="D81">
        <v>421000000</v>
      </c>
      <c r="E81" t="s">
        <v>8</v>
      </c>
    </row>
    <row r="82" spans="1:5">
      <c r="A82" t="s">
        <v>5</v>
      </c>
      <c r="B82" t="s">
        <v>123</v>
      </c>
      <c r="C82" t="s">
        <v>125</v>
      </c>
      <c r="D82">
        <v>-411000000</v>
      </c>
      <c r="E82" t="s">
        <v>8</v>
      </c>
    </row>
    <row r="83" spans="1:5">
      <c r="A83" t="s">
        <v>9</v>
      </c>
      <c r="B83" t="s">
        <v>123</v>
      </c>
      <c r="C83" t="s">
        <v>125</v>
      </c>
      <c r="D83">
        <v>-502000000</v>
      </c>
      <c r="E83" t="s">
        <v>8</v>
      </c>
    </row>
    <row r="84" spans="1:5">
      <c r="A84" t="s">
        <v>10</v>
      </c>
      <c r="B84" t="s">
        <v>123</v>
      </c>
      <c r="C84" t="s">
        <v>125</v>
      </c>
      <c r="D84">
        <v>-478000000</v>
      </c>
      <c r="E84" t="s">
        <v>8</v>
      </c>
    </row>
    <row r="85" spans="1:5">
      <c r="A85" t="s">
        <v>11</v>
      </c>
      <c r="B85" t="s">
        <v>123</v>
      </c>
      <c r="C85" t="s">
        <v>125</v>
      </c>
      <c r="D85">
        <v>-421000000</v>
      </c>
      <c r="E85" t="s">
        <v>8</v>
      </c>
    </row>
    <row r="86" spans="1:5">
      <c r="A86" t="s">
        <v>5</v>
      </c>
      <c r="B86" t="s">
        <v>123</v>
      </c>
      <c r="C86" t="s">
        <v>126</v>
      </c>
      <c r="D86">
        <v>106000000</v>
      </c>
      <c r="E86" t="s">
        <v>8</v>
      </c>
    </row>
    <row r="87" spans="1:5">
      <c r="A87" t="s">
        <v>9</v>
      </c>
      <c r="B87" t="s">
        <v>123</v>
      </c>
      <c r="C87" t="s">
        <v>126</v>
      </c>
      <c r="D87">
        <v>92000000</v>
      </c>
      <c r="E87" t="s">
        <v>8</v>
      </c>
    </row>
    <row r="88" spans="1:5">
      <c r="A88" t="s">
        <v>10</v>
      </c>
      <c r="B88" t="s">
        <v>123</v>
      </c>
      <c r="C88" t="s">
        <v>126</v>
      </c>
      <c r="D88">
        <v>48000000</v>
      </c>
      <c r="E88" t="s">
        <v>8</v>
      </c>
    </row>
    <row r="89" spans="1:5">
      <c r="A89" t="s">
        <v>11</v>
      </c>
      <c r="B89" t="s">
        <v>123</v>
      </c>
      <c r="C89" t="s">
        <v>126</v>
      </c>
      <c r="D89">
        <v>382000000</v>
      </c>
      <c r="E89" t="s">
        <v>8</v>
      </c>
    </row>
    <row r="90" spans="1:5">
      <c r="A90" t="s">
        <v>5</v>
      </c>
      <c r="B90" t="s">
        <v>123</v>
      </c>
      <c r="C90" t="s">
        <v>127</v>
      </c>
      <c r="D90">
        <v>4091000000</v>
      </c>
      <c r="E90" t="s">
        <v>8</v>
      </c>
    </row>
    <row r="91" spans="1:5">
      <c r="A91" t="s">
        <v>9</v>
      </c>
      <c r="B91" t="s">
        <v>123</v>
      </c>
      <c r="C91" t="s">
        <v>127</v>
      </c>
      <c r="D91">
        <v>4138000000</v>
      </c>
      <c r="E91" t="s">
        <v>8</v>
      </c>
    </row>
    <row r="92" spans="1:5">
      <c r="A92" t="s">
        <v>10</v>
      </c>
      <c r="B92" t="s">
        <v>123</v>
      </c>
      <c r="C92" t="s">
        <v>127</v>
      </c>
      <c r="D92">
        <v>2780000000</v>
      </c>
      <c r="E92" t="s">
        <v>8</v>
      </c>
    </row>
    <row r="93" spans="1:5">
      <c r="A93" t="s">
        <v>11</v>
      </c>
      <c r="B93" t="s">
        <v>123</v>
      </c>
      <c r="C93" t="s">
        <v>127</v>
      </c>
      <c r="D93">
        <v>6946000000</v>
      </c>
      <c r="E93" t="s">
        <v>8</v>
      </c>
    </row>
    <row r="94" spans="1:5">
      <c r="A94" t="s">
        <v>5</v>
      </c>
      <c r="B94" t="s">
        <v>123</v>
      </c>
      <c r="C94" t="s">
        <v>128</v>
      </c>
      <c r="D94">
        <v>8653000000</v>
      </c>
      <c r="E94" t="s">
        <v>8</v>
      </c>
    </row>
    <row r="95" spans="1:5">
      <c r="A95" t="s">
        <v>9</v>
      </c>
      <c r="B95" t="s">
        <v>123</v>
      </c>
      <c r="C95" t="s">
        <v>128</v>
      </c>
      <c r="D95">
        <v>8600000000</v>
      </c>
      <c r="E95" t="s">
        <v>8</v>
      </c>
    </row>
    <row r="96" spans="1:5">
      <c r="A96" t="s">
        <v>10</v>
      </c>
      <c r="B96" t="s">
        <v>123</v>
      </c>
      <c r="C96" t="s">
        <v>128</v>
      </c>
      <c r="D96">
        <v>6596000000</v>
      </c>
      <c r="E96" t="s">
        <v>8</v>
      </c>
    </row>
    <row r="97" spans="1:5">
      <c r="A97" t="s">
        <v>11</v>
      </c>
      <c r="B97" t="s">
        <v>123</v>
      </c>
      <c r="C97" t="s">
        <v>128</v>
      </c>
      <c r="D97">
        <v>11970000000</v>
      </c>
      <c r="E97" t="s">
        <v>8</v>
      </c>
    </row>
    <row r="98" spans="1:5">
      <c r="A98" t="s">
        <v>5</v>
      </c>
      <c r="B98" t="s">
        <v>129</v>
      </c>
      <c r="C98" t="s">
        <v>130</v>
      </c>
      <c r="D98">
        <v>76050000000</v>
      </c>
      <c r="E98" t="s">
        <v>8</v>
      </c>
    </row>
    <row r="99" spans="1:5">
      <c r="A99" t="s">
        <v>9</v>
      </c>
      <c r="B99" t="s">
        <v>129</v>
      </c>
      <c r="C99" t="s">
        <v>130</v>
      </c>
      <c r="D99">
        <v>77442000000</v>
      </c>
      <c r="E99" t="s">
        <v>8</v>
      </c>
    </row>
    <row r="100" spans="1:5">
      <c r="A100" t="s">
        <v>10</v>
      </c>
      <c r="B100" t="s">
        <v>129</v>
      </c>
      <c r="C100" t="s">
        <v>130</v>
      </c>
      <c r="D100">
        <v>81991000000</v>
      </c>
      <c r="E100" t="s">
        <v>8</v>
      </c>
    </row>
    <row r="101" spans="1:5">
      <c r="A101" t="s">
        <v>11</v>
      </c>
      <c r="B101" t="s">
        <v>129</v>
      </c>
      <c r="C101" t="s">
        <v>130</v>
      </c>
      <c r="D101">
        <v>74665000000</v>
      </c>
      <c r="E101" t="s">
        <v>8</v>
      </c>
    </row>
    <row r="102" spans="1:5">
      <c r="A102" t="s">
        <v>5</v>
      </c>
      <c r="B102" t="s">
        <v>129</v>
      </c>
      <c r="C102" t="s">
        <v>131</v>
      </c>
      <c r="D102">
        <v>2981000000</v>
      </c>
      <c r="E102" t="s">
        <v>8</v>
      </c>
    </row>
    <row r="103" spans="1:5">
      <c r="A103" t="s">
        <v>9</v>
      </c>
      <c r="B103" t="s">
        <v>129</v>
      </c>
      <c r="C103" t="s">
        <v>131</v>
      </c>
      <c r="D103">
        <v>2801000000</v>
      </c>
      <c r="E103" t="s">
        <v>8</v>
      </c>
    </row>
    <row r="104" spans="1:5">
      <c r="A104" t="s">
        <v>10</v>
      </c>
      <c r="B104" t="s">
        <v>129</v>
      </c>
      <c r="C104" t="s">
        <v>131</v>
      </c>
      <c r="D104">
        <v>2700000000</v>
      </c>
      <c r="E104" t="s">
        <v>8</v>
      </c>
    </row>
    <row r="105" spans="1:5">
      <c r="A105" t="s">
        <v>11</v>
      </c>
      <c r="B105" t="s">
        <v>129</v>
      </c>
      <c r="C105" t="s">
        <v>131</v>
      </c>
      <c r="D105">
        <v>2642000000</v>
      </c>
      <c r="E105" t="s">
        <v>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141C-CCE1-48A2-9C1D-CD9D3F9FCDD7}">
  <dimension ref="A1:H105"/>
  <sheetViews>
    <sheetView workbookViewId="0">
      <selection activeCell="G2" sqref="G2"/>
    </sheetView>
  </sheetViews>
  <sheetFormatPr defaultRowHeight="14.4"/>
  <cols>
    <col min="1" max="1" width="12.109375" bestFit="1" customWidth="1"/>
    <col min="2" max="2" width="10.6640625" bestFit="1" customWidth="1"/>
    <col min="3" max="3" width="20.109375" bestFit="1" customWidth="1"/>
    <col min="4" max="4" width="39.77734375" bestFit="1" customWidth="1"/>
    <col min="5" max="5" width="12" bestFit="1" customWidth="1"/>
    <col min="6" max="6" width="16.33203125" bestFit="1" customWidth="1"/>
    <col min="7" max="7" width="15.44140625" bestFit="1" customWidth="1"/>
    <col min="8" max="8" width="16.21875" bestFit="1" customWidth="1"/>
  </cols>
  <sheetData>
    <row r="1" spans="1:8">
      <c r="A1" t="s">
        <v>40</v>
      </c>
      <c r="B1" t="s">
        <v>0</v>
      </c>
      <c r="C1" t="s">
        <v>1</v>
      </c>
      <c r="D1" t="s">
        <v>2</v>
      </c>
      <c r="E1" t="s">
        <v>3</v>
      </c>
      <c r="F1" t="s">
        <v>41</v>
      </c>
      <c r="G1" t="s">
        <v>42</v>
      </c>
      <c r="H1" t="s">
        <v>43</v>
      </c>
    </row>
    <row r="2" spans="1:8">
      <c r="A2">
        <v>2025</v>
      </c>
      <c r="B2" t="s">
        <v>5</v>
      </c>
      <c r="C2" t="s">
        <v>100</v>
      </c>
      <c r="D2" t="s">
        <v>101</v>
      </c>
      <c r="E2">
        <v>106566000000</v>
      </c>
      <c r="F2">
        <v>-0.78762149480504973</v>
      </c>
      <c r="G2">
        <v>107699333333.33333</v>
      </c>
      <c r="H2">
        <v>0</v>
      </c>
    </row>
    <row r="3" spans="1:8">
      <c r="A3">
        <v>2024</v>
      </c>
      <c r="B3" t="s">
        <v>9</v>
      </c>
      <c r="C3" t="s">
        <v>100</v>
      </c>
      <c r="D3" t="s">
        <v>101</v>
      </c>
      <c r="E3">
        <v>107412000000</v>
      </c>
      <c r="F3">
        <v>-1.56524926686217</v>
      </c>
      <c r="G3">
        <v>107512333333.33333</v>
      </c>
      <c r="H3">
        <v>0</v>
      </c>
    </row>
    <row r="4" spans="1:8">
      <c r="A4">
        <v>2023</v>
      </c>
      <c r="B4" t="s">
        <v>10</v>
      </c>
      <c r="C4" t="s">
        <v>100</v>
      </c>
      <c r="D4" t="s">
        <v>101</v>
      </c>
      <c r="E4">
        <v>109120000000</v>
      </c>
      <c r="F4">
        <v>2.9385406348757135</v>
      </c>
      <c r="G4">
        <v>107562500000</v>
      </c>
      <c r="H4">
        <v>1</v>
      </c>
    </row>
    <row r="5" spans="1:8">
      <c r="A5">
        <v>2022</v>
      </c>
      <c r="B5" t="s">
        <v>11</v>
      </c>
      <c r="C5" t="s">
        <v>100</v>
      </c>
      <c r="D5" t="s">
        <v>101</v>
      </c>
      <c r="E5">
        <v>106005000000</v>
      </c>
      <c r="G5">
        <v>106005000000</v>
      </c>
      <c r="H5">
        <v>0</v>
      </c>
    </row>
    <row r="6" spans="1:8">
      <c r="A6">
        <v>2025</v>
      </c>
      <c r="B6" t="s">
        <v>5</v>
      </c>
      <c r="C6" t="s">
        <v>100</v>
      </c>
      <c r="D6" t="s">
        <v>102</v>
      </c>
      <c r="E6">
        <v>106566000000</v>
      </c>
      <c r="F6">
        <v>-0.78762149480504973</v>
      </c>
      <c r="G6">
        <v>107699333333.33333</v>
      </c>
      <c r="H6">
        <v>0</v>
      </c>
    </row>
    <row r="7" spans="1:8">
      <c r="A7">
        <v>2024</v>
      </c>
      <c r="B7" t="s">
        <v>9</v>
      </c>
      <c r="C7" t="s">
        <v>100</v>
      </c>
      <c r="D7" t="s">
        <v>102</v>
      </c>
      <c r="E7">
        <v>107412000000</v>
      </c>
      <c r="F7">
        <v>-1.56524926686217</v>
      </c>
      <c r="G7">
        <v>107047666666.66667</v>
      </c>
      <c r="H7">
        <v>0</v>
      </c>
    </row>
    <row r="8" spans="1:8">
      <c r="A8">
        <v>2023</v>
      </c>
      <c r="B8" t="s">
        <v>10</v>
      </c>
      <c r="C8" t="s">
        <v>100</v>
      </c>
      <c r="D8" t="s">
        <v>102</v>
      </c>
      <c r="E8">
        <v>109120000000</v>
      </c>
      <c r="F8">
        <v>4.3102541797707703</v>
      </c>
      <c r="G8">
        <v>106865500000</v>
      </c>
      <c r="H8">
        <v>1</v>
      </c>
    </row>
    <row r="9" spans="1:8">
      <c r="A9">
        <v>2022</v>
      </c>
      <c r="B9" t="s">
        <v>11</v>
      </c>
      <c r="C9" t="s">
        <v>100</v>
      </c>
      <c r="D9" t="s">
        <v>102</v>
      </c>
      <c r="E9">
        <v>104611000000</v>
      </c>
      <c r="G9">
        <v>104611000000</v>
      </c>
      <c r="H9">
        <v>0</v>
      </c>
    </row>
    <row r="10" spans="1:8">
      <c r="A10">
        <v>2025</v>
      </c>
      <c r="B10" t="s">
        <v>5</v>
      </c>
      <c r="C10" t="s">
        <v>100</v>
      </c>
      <c r="D10" t="s">
        <v>103</v>
      </c>
      <c r="E10">
        <v>30064000000</v>
      </c>
      <c r="F10">
        <v>1.6224986479177934</v>
      </c>
      <c r="G10">
        <v>28820666666.666668</v>
      </c>
      <c r="H10">
        <v>1</v>
      </c>
    </row>
    <row r="11" spans="1:8">
      <c r="A11">
        <v>2024</v>
      </c>
      <c r="B11" t="s">
        <v>9</v>
      </c>
      <c r="C11" t="s">
        <v>100</v>
      </c>
      <c r="D11" t="s">
        <v>103</v>
      </c>
      <c r="E11">
        <v>29584000000</v>
      </c>
      <c r="F11">
        <v>10.330424405161482</v>
      </c>
      <c r="G11">
        <v>29146666666.666668</v>
      </c>
      <c r="H11">
        <v>1</v>
      </c>
    </row>
    <row r="12" spans="1:8">
      <c r="A12">
        <v>2023</v>
      </c>
      <c r="B12" t="s">
        <v>10</v>
      </c>
      <c r="C12" t="s">
        <v>100</v>
      </c>
      <c r="D12" t="s">
        <v>103</v>
      </c>
      <c r="E12">
        <v>26814000000</v>
      </c>
      <c r="F12">
        <v>-13.620256426776626</v>
      </c>
      <c r="G12">
        <v>28928000000</v>
      </c>
      <c r="H12">
        <v>0</v>
      </c>
    </row>
    <row r="13" spans="1:8">
      <c r="A13">
        <v>2022</v>
      </c>
      <c r="B13" t="s">
        <v>11</v>
      </c>
      <c r="C13" t="s">
        <v>100</v>
      </c>
      <c r="D13" t="s">
        <v>103</v>
      </c>
      <c r="E13">
        <v>31042000000</v>
      </c>
      <c r="G13">
        <v>31042000000</v>
      </c>
      <c r="H13">
        <v>0</v>
      </c>
    </row>
    <row r="14" spans="1:8">
      <c r="A14">
        <v>2025</v>
      </c>
      <c r="B14" t="s">
        <v>5</v>
      </c>
      <c r="C14" t="s">
        <v>100</v>
      </c>
      <c r="D14" t="s">
        <v>104</v>
      </c>
      <c r="E14">
        <v>76502000000</v>
      </c>
      <c r="F14">
        <v>-1.7037570026211646</v>
      </c>
      <c r="G14">
        <v>78878666666.666672</v>
      </c>
      <c r="H14">
        <v>0</v>
      </c>
    </row>
    <row r="15" spans="1:8">
      <c r="A15">
        <v>2024</v>
      </c>
      <c r="B15" t="s">
        <v>9</v>
      </c>
      <c r="C15" t="s">
        <v>100</v>
      </c>
      <c r="D15" t="s">
        <v>104</v>
      </c>
      <c r="E15">
        <v>77828000000</v>
      </c>
      <c r="F15">
        <v>-5.4406726119602462</v>
      </c>
      <c r="G15">
        <v>78365666666.666672</v>
      </c>
      <c r="H15">
        <v>0</v>
      </c>
    </row>
    <row r="16" spans="1:8">
      <c r="A16">
        <v>2023</v>
      </c>
      <c r="B16" t="s">
        <v>10</v>
      </c>
      <c r="C16" t="s">
        <v>100</v>
      </c>
      <c r="D16" t="s">
        <v>104</v>
      </c>
      <c r="E16">
        <v>82306000000</v>
      </c>
      <c r="F16">
        <v>9.7954991128956941</v>
      </c>
      <c r="G16">
        <v>78634500000</v>
      </c>
      <c r="H16">
        <v>1</v>
      </c>
    </row>
    <row r="17" spans="1:8">
      <c r="A17">
        <v>2022</v>
      </c>
      <c r="B17" t="s">
        <v>11</v>
      </c>
      <c r="C17" t="s">
        <v>100</v>
      </c>
      <c r="D17" t="s">
        <v>104</v>
      </c>
      <c r="E17">
        <v>74963000000</v>
      </c>
      <c r="G17">
        <v>74963000000</v>
      </c>
      <c r="H17">
        <v>0</v>
      </c>
    </row>
    <row r="18" spans="1:8">
      <c r="A18">
        <v>2025</v>
      </c>
      <c r="B18" t="s">
        <v>5</v>
      </c>
      <c r="C18" t="s">
        <v>105</v>
      </c>
      <c r="D18" t="s">
        <v>106</v>
      </c>
      <c r="E18">
        <v>5566000000</v>
      </c>
      <c r="F18">
        <v>-2.4706500788505346</v>
      </c>
      <c r="G18">
        <v>5040333333.333333</v>
      </c>
      <c r="H18">
        <v>0</v>
      </c>
    </row>
    <row r="19" spans="1:8">
      <c r="A19">
        <v>2024</v>
      </c>
      <c r="B19" t="s">
        <v>9</v>
      </c>
      <c r="C19" t="s">
        <v>105</v>
      </c>
      <c r="D19" t="s">
        <v>106</v>
      </c>
      <c r="E19">
        <v>5707000000</v>
      </c>
      <c r="F19">
        <v>48.310810810810814</v>
      </c>
      <c r="G19">
        <v>6167000000</v>
      </c>
      <c r="H19">
        <v>1</v>
      </c>
    </row>
    <row r="20" spans="1:8">
      <c r="A20">
        <v>2023</v>
      </c>
      <c r="B20" t="s">
        <v>10</v>
      </c>
      <c r="C20" t="s">
        <v>105</v>
      </c>
      <c r="D20" t="s">
        <v>106</v>
      </c>
      <c r="E20">
        <v>3848000000</v>
      </c>
      <c r="F20">
        <v>-56.98636262016543</v>
      </c>
      <c r="G20">
        <v>6397000000</v>
      </c>
      <c r="H20">
        <v>0</v>
      </c>
    </row>
    <row r="21" spans="1:8">
      <c r="A21">
        <v>2022</v>
      </c>
      <c r="B21" t="s">
        <v>11</v>
      </c>
      <c r="C21" t="s">
        <v>105</v>
      </c>
      <c r="D21" t="s">
        <v>106</v>
      </c>
      <c r="E21">
        <v>8946000000</v>
      </c>
      <c r="G21">
        <v>8946000000</v>
      </c>
      <c r="H21">
        <v>0</v>
      </c>
    </row>
    <row r="22" spans="1:8">
      <c r="A22">
        <v>2025</v>
      </c>
      <c r="B22" t="s">
        <v>5</v>
      </c>
      <c r="C22" t="s">
        <v>105</v>
      </c>
      <c r="D22" t="s">
        <v>107</v>
      </c>
      <c r="E22">
        <v>24498000000</v>
      </c>
      <c r="F22">
        <v>2.6008292499057668</v>
      </c>
      <c r="G22">
        <v>23780333333.333332</v>
      </c>
      <c r="H22">
        <v>1</v>
      </c>
    </row>
    <row r="23" spans="1:8">
      <c r="A23">
        <v>2024</v>
      </c>
      <c r="B23" t="s">
        <v>9</v>
      </c>
      <c r="C23" t="s">
        <v>105</v>
      </c>
      <c r="D23" t="s">
        <v>107</v>
      </c>
      <c r="E23">
        <v>23877000000</v>
      </c>
      <c r="F23">
        <v>3.9667334320299572</v>
      </c>
      <c r="G23">
        <v>22979666666.666668</v>
      </c>
      <c r="H23">
        <v>1</v>
      </c>
    </row>
    <row r="24" spans="1:8">
      <c r="A24">
        <v>2023</v>
      </c>
      <c r="B24" t="s">
        <v>10</v>
      </c>
      <c r="C24" t="s">
        <v>105</v>
      </c>
      <c r="D24" t="s">
        <v>107</v>
      </c>
      <c r="E24">
        <v>22966000000</v>
      </c>
      <c r="F24">
        <v>3.9373642288196962</v>
      </c>
      <c r="G24">
        <v>22531000000</v>
      </c>
      <c r="H24">
        <v>1</v>
      </c>
    </row>
    <row r="25" spans="1:8">
      <c r="A25">
        <v>2022</v>
      </c>
      <c r="B25" t="s">
        <v>11</v>
      </c>
      <c r="C25" t="s">
        <v>105</v>
      </c>
      <c r="D25" t="s">
        <v>107</v>
      </c>
      <c r="E25">
        <v>22096000000</v>
      </c>
      <c r="G25">
        <v>22096000000</v>
      </c>
      <c r="H25">
        <v>0</v>
      </c>
    </row>
    <row r="26" spans="1:8">
      <c r="A26">
        <v>2025</v>
      </c>
      <c r="B26" t="s">
        <v>5</v>
      </c>
      <c r="C26" t="s">
        <v>105</v>
      </c>
      <c r="D26" t="s">
        <v>108</v>
      </c>
      <c r="E26">
        <v>21969000000</v>
      </c>
      <c r="F26">
        <v>2.3623147889292704</v>
      </c>
      <c r="G26">
        <v>21337333333.333332</v>
      </c>
      <c r="H26">
        <v>1</v>
      </c>
    </row>
    <row r="27" spans="1:8">
      <c r="A27">
        <v>2024</v>
      </c>
      <c r="B27" t="s">
        <v>9</v>
      </c>
      <c r="C27" t="s">
        <v>105</v>
      </c>
      <c r="D27" t="s">
        <v>108</v>
      </c>
      <c r="E27">
        <v>21462000000</v>
      </c>
      <c r="F27">
        <v>4.2806471988727468</v>
      </c>
      <c r="G27">
        <v>20598333333.333332</v>
      </c>
      <c r="H27">
        <v>1</v>
      </c>
    </row>
    <row r="28" spans="1:8">
      <c r="A28">
        <v>2023</v>
      </c>
      <c r="B28" t="s">
        <v>10</v>
      </c>
      <c r="C28" t="s">
        <v>105</v>
      </c>
      <c r="D28" t="s">
        <v>108</v>
      </c>
      <c r="E28">
        <v>20581000000</v>
      </c>
      <c r="F28">
        <v>4.1970433373835565</v>
      </c>
      <c r="G28">
        <v>20166500000</v>
      </c>
      <c r="H28">
        <v>1</v>
      </c>
    </row>
    <row r="29" spans="1:8">
      <c r="A29">
        <v>2022</v>
      </c>
      <c r="B29" t="s">
        <v>11</v>
      </c>
      <c r="C29" t="s">
        <v>105</v>
      </c>
      <c r="D29" t="s">
        <v>108</v>
      </c>
      <c r="E29">
        <v>19752000000</v>
      </c>
      <c r="G29">
        <v>19752000000</v>
      </c>
      <c r="H29">
        <v>0</v>
      </c>
    </row>
    <row r="30" spans="1:8">
      <c r="A30">
        <v>2025</v>
      </c>
      <c r="B30" t="s">
        <v>5</v>
      </c>
      <c r="C30" t="s">
        <v>105</v>
      </c>
      <c r="D30" t="s">
        <v>109</v>
      </c>
      <c r="E30">
        <v>8653000000</v>
      </c>
      <c r="F30">
        <v>0.61627906976744184</v>
      </c>
      <c r="G30">
        <v>7949666666.666667</v>
      </c>
      <c r="H30">
        <v>1</v>
      </c>
    </row>
    <row r="31" spans="1:8">
      <c r="A31">
        <v>2024</v>
      </c>
      <c r="B31" t="s">
        <v>9</v>
      </c>
      <c r="C31" t="s">
        <v>105</v>
      </c>
      <c r="D31" t="s">
        <v>109</v>
      </c>
      <c r="E31">
        <v>8600000000</v>
      </c>
      <c r="F31">
        <v>30.382049727107336</v>
      </c>
      <c r="G31">
        <v>9055333333.333334</v>
      </c>
      <c r="H31">
        <v>1</v>
      </c>
    </row>
    <row r="32" spans="1:8">
      <c r="A32">
        <v>2023</v>
      </c>
      <c r="B32" t="s">
        <v>10</v>
      </c>
      <c r="C32" t="s">
        <v>105</v>
      </c>
      <c r="D32" t="s">
        <v>109</v>
      </c>
      <c r="E32">
        <v>6596000000</v>
      </c>
      <c r="F32">
        <v>-44.895572263993316</v>
      </c>
      <c r="G32">
        <v>9283000000</v>
      </c>
      <c r="H32">
        <v>0</v>
      </c>
    </row>
    <row r="33" spans="1:8">
      <c r="A33">
        <v>2022</v>
      </c>
      <c r="B33" t="s">
        <v>11</v>
      </c>
      <c r="C33" t="s">
        <v>105</v>
      </c>
      <c r="D33" t="s">
        <v>109</v>
      </c>
      <c r="E33">
        <v>11970000000</v>
      </c>
      <c r="G33">
        <v>11970000000</v>
      </c>
      <c r="H33">
        <v>0</v>
      </c>
    </row>
    <row r="34" spans="1:8">
      <c r="A34">
        <v>2025</v>
      </c>
      <c r="B34" t="s">
        <v>5</v>
      </c>
      <c r="C34" t="s">
        <v>105</v>
      </c>
      <c r="D34" t="s">
        <v>110</v>
      </c>
      <c r="E34">
        <v>5672000000</v>
      </c>
      <c r="F34">
        <v>-2.1900327642697017</v>
      </c>
      <c r="G34">
        <v>5122333333.333333</v>
      </c>
      <c r="H34">
        <v>0</v>
      </c>
    </row>
    <row r="35" spans="1:8">
      <c r="A35">
        <v>2024</v>
      </c>
      <c r="B35" t="s">
        <v>9</v>
      </c>
      <c r="C35" t="s">
        <v>105</v>
      </c>
      <c r="D35" t="s">
        <v>110</v>
      </c>
      <c r="E35">
        <v>5799000000</v>
      </c>
      <c r="F35">
        <v>48.844969199178642</v>
      </c>
      <c r="G35">
        <v>6341000000</v>
      </c>
      <c r="H35">
        <v>1</v>
      </c>
    </row>
    <row r="36" spans="1:8">
      <c r="A36">
        <v>2023</v>
      </c>
      <c r="B36" t="s">
        <v>10</v>
      </c>
      <c r="C36" t="s">
        <v>105</v>
      </c>
      <c r="D36" t="s">
        <v>110</v>
      </c>
      <c r="E36">
        <v>3896000000</v>
      </c>
      <c r="F36">
        <v>-58.233276157804461</v>
      </c>
      <c r="G36">
        <v>6612000000</v>
      </c>
      <c r="H36">
        <v>0</v>
      </c>
    </row>
    <row r="37" spans="1:8">
      <c r="A37">
        <v>2022</v>
      </c>
      <c r="B37" t="s">
        <v>11</v>
      </c>
      <c r="C37" t="s">
        <v>105</v>
      </c>
      <c r="D37" t="s">
        <v>110</v>
      </c>
      <c r="E37">
        <v>9328000000</v>
      </c>
      <c r="G37">
        <v>9328000000</v>
      </c>
      <c r="H37">
        <v>0</v>
      </c>
    </row>
    <row r="38" spans="1:8">
      <c r="A38">
        <v>2025</v>
      </c>
      <c r="B38" t="s">
        <v>5</v>
      </c>
      <c r="C38" t="s">
        <v>105</v>
      </c>
      <c r="D38" t="s">
        <v>111</v>
      </c>
      <c r="E38">
        <v>2529000000</v>
      </c>
      <c r="F38">
        <v>4.7204968944099379</v>
      </c>
      <c r="G38">
        <v>2443000000</v>
      </c>
      <c r="H38">
        <v>1</v>
      </c>
    </row>
    <row r="39" spans="1:8">
      <c r="A39">
        <v>2024</v>
      </c>
      <c r="B39" t="s">
        <v>9</v>
      </c>
      <c r="C39" t="s">
        <v>105</v>
      </c>
      <c r="D39" t="s">
        <v>111</v>
      </c>
      <c r="E39">
        <v>2415000000</v>
      </c>
      <c r="F39">
        <v>1.257861635220126</v>
      </c>
      <c r="G39">
        <v>2381333333.3333335</v>
      </c>
      <c r="H39">
        <v>1</v>
      </c>
    </row>
    <row r="40" spans="1:8">
      <c r="A40">
        <v>2023</v>
      </c>
      <c r="B40" t="s">
        <v>10</v>
      </c>
      <c r="C40" t="s">
        <v>105</v>
      </c>
      <c r="D40" t="s">
        <v>111</v>
      </c>
      <c r="E40">
        <v>2385000000</v>
      </c>
      <c r="F40">
        <v>1.7491467576791808</v>
      </c>
      <c r="G40">
        <v>2364500000</v>
      </c>
      <c r="H40">
        <v>1</v>
      </c>
    </row>
    <row r="41" spans="1:8">
      <c r="A41">
        <v>2022</v>
      </c>
      <c r="B41" t="s">
        <v>11</v>
      </c>
      <c r="C41" t="s">
        <v>105</v>
      </c>
      <c r="D41" t="s">
        <v>111</v>
      </c>
      <c r="E41">
        <v>2344000000</v>
      </c>
      <c r="G41">
        <v>2344000000</v>
      </c>
      <c r="H41">
        <v>0</v>
      </c>
    </row>
    <row r="42" spans="1:8">
      <c r="A42">
        <v>2025</v>
      </c>
      <c r="B42" t="s">
        <v>5</v>
      </c>
      <c r="C42" t="s">
        <v>112</v>
      </c>
      <c r="D42" t="s">
        <v>113</v>
      </c>
      <c r="E42">
        <v>4091000000</v>
      </c>
      <c r="F42">
        <v>-1.1358144030932817</v>
      </c>
      <c r="G42">
        <v>3669666666.6666665</v>
      </c>
      <c r="H42">
        <v>0</v>
      </c>
    </row>
    <row r="43" spans="1:8">
      <c r="A43">
        <v>2024</v>
      </c>
      <c r="B43" t="s">
        <v>9</v>
      </c>
      <c r="C43" t="s">
        <v>112</v>
      </c>
      <c r="D43" t="s">
        <v>113</v>
      </c>
      <c r="E43">
        <v>4138000000</v>
      </c>
      <c r="F43">
        <v>48.848920863309353</v>
      </c>
      <c r="G43">
        <v>4621333333.333333</v>
      </c>
      <c r="H43">
        <v>1</v>
      </c>
    </row>
    <row r="44" spans="1:8">
      <c r="A44">
        <v>2023</v>
      </c>
      <c r="B44" t="s">
        <v>10</v>
      </c>
      <c r="C44" t="s">
        <v>112</v>
      </c>
      <c r="D44" t="s">
        <v>113</v>
      </c>
      <c r="E44">
        <v>2780000000</v>
      </c>
      <c r="F44">
        <v>-59.976965159804209</v>
      </c>
      <c r="G44">
        <v>4863000000</v>
      </c>
      <c r="H44">
        <v>0</v>
      </c>
    </row>
    <row r="45" spans="1:8">
      <c r="A45">
        <v>2022</v>
      </c>
      <c r="B45" t="s">
        <v>11</v>
      </c>
      <c r="C45" t="s">
        <v>112</v>
      </c>
      <c r="D45" t="s">
        <v>113</v>
      </c>
      <c r="E45">
        <v>6946000000</v>
      </c>
      <c r="G45">
        <v>6946000000</v>
      </c>
      <c r="H45">
        <v>0</v>
      </c>
    </row>
    <row r="46" spans="1:8">
      <c r="A46">
        <v>2025</v>
      </c>
      <c r="B46" t="s">
        <v>5</v>
      </c>
      <c r="C46" t="s">
        <v>112</v>
      </c>
      <c r="D46" t="s">
        <v>114</v>
      </c>
      <c r="E46">
        <v>4091000000</v>
      </c>
      <c r="F46">
        <v>-1.1358144030932817</v>
      </c>
      <c r="G46">
        <v>3669666666.6666665</v>
      </c>
      <c r="H46">
        <v>0</v>
      </c>
    </row>
    <row r="47" spans="1:8">
      <c r="A47">
        <v>2024</v>
      </c>
      <c r="B47" t="s">
        <v>9</v>
      </c>
      <c r="C47" t="s">
        <v>112</v>
      </c>
      <c r="D47" t="s">
        <v>114</v>
      </c>
      <c r="E47">
        <v>4138000000</v>
      </c>
      <c r="F47">
        <v>48.848920863309353</v>
      </c>
      <c r="G47">
        <v>4621333333.333333</v>
      </c>
      <c r="H47">
        <v>1</v>
      </c>
    </row>
    <row r="48" spans="1:8">
      <c r="A48">
        <v>2023</v>
      </c>
      <c r="B48" t="s">
        <v>10</v>
      </c>
      <c r="C48" t="s">
        <v>112</v>
      </c>
      <c r="D48" t="s">
        <v>114</v>
      </c>
      <c r="E48">
        <v>2780000000</v>
      </c>
      <c r="F48">
        <v>-59.976965159804209</v>
      </c>
      <c r="G48">
        <v>4863000000</v>
      </c>
      <c r="H48">
        <v>0</v>
      </c>
    </row>
    <row r="49" spans="1:8">
      <c r="A49">
        <v>2022</v>
      </c>
      <c r="B49" t="s">
        <v>11</v>
      </c>
      <c r="C49" t="s">
        <v>112</v>
      </c>
      <c r="D49" t="s">
        <v>114</v>
      </c>
      <c r="E49">
        <v>6946000000</v>
      </c>
      <c r="G49">
        <v>6946000000</v>
      </c>
      <c r="H49">
        <v>0</v>
      </c>
    </row>
    <row r="50" spans="1:8">
      <c r="A50">
        <v>2025</v>
      </c>
      <c r="B50" t="s">
        <v>5</v>
      </c>
      <c r="C50" t="s">
        <v>112</v>
      </c>
      <c r="D50" t="s">
        <v>115</v>
      </c>
      <c r="E50">
        <v>4091000000</v>
      </c>
      <c r="F50">
        <v>-1.1358144030932817</v>
      </c>
      <c r="G50">
        <v>3669666666.6666665</v>
      </c>
      <c r="H50">
        <v>0</v>
      </c>
    </row>
    <row r="51" spans="1:8">
      <c r="A51">
        <v>2024</v>
      </c>
      <c r="B51" t="s">
        <v>9</v>
      </c>
      <c r="C51" t="s">
        <v>112</v>
      </c>
      <c r="D51" t="s">
        <v>115</v>
      </c>
      <c r="E51">
        <v>4138000000</v>
      </c>
      <c r="F51">
        <v>48.848920863309353</v>
      </c>
      <c r="G51">
        <v>4621333333.333333</v>
      </c>
      <c r="H51">
        <v>1</v>
      </c>
    </row>
    <row r="52" spans="1:8">
      <c r="A52">
        <v>2023</v>
      </c>
      <c r="B52" t="s">
        <v>10</v>
      </c>
      <c r="C52" t="s">
        <v>112</v>
      </c>
      <c r="D52" t="s">
        <v>115</v>
      </c>
      <c r="E52">
        <v>2780000000</v>
      </c>
      <c r="F52">
        <v>-59.976965159804209</v>
      </c>
      <c r="G52">
        <v>4863000000</v>
      </c>
      <c r="H52">
        <v>0</v>
      </c>
    </row>
    <row r="53" spans="1:8">
      <c r="A53">
        <v>2022</v>
      </c>
      <c r="B53" t="s">
        <v>11</v>
      </c>
      <c r="C53" t="s">
        <v>112</v>
      </c>
      <c r="D53" t="s">
        <v>115</v>
      </c>
      <c r="E53">
        <v>6946000000</v>
      </c>
      <c r="G53">
        <v>6946000000</v>
      </c>
      <c r="H53">
        <v>0</v>
      </c>
    </row>
    <row r="54" spans="1:8">
      <c r="A54">
        <v>2025</v>
      </c>
      <c r="B54" t="s">
        <v>5</v>
      </c>
      <c r="C54" t="s">
        <v>112</v>
      </c>
      <c r="D54" t="s">
        <v>116</v>
      </c>
      <c r="E54">
        <v>5261000000</v>
      </c>
      <c r="F54">
        <v>-0.67962997923352841</v>
      </c>
      <c r="G54">
        <v>4658666666.666667</v>
      </c>
      <c r="H54">
        <v>0</v>
      </c>
    </row>
    <row r="55" spans="1:8">
      <c r="A55">
        <v>2024</v>
      </c>
      <c r="B55" t="s">
        <v>9</v>
      </c>
      <c r="C55" t="s">
        <v>112</v>
      </c>
      <c r="D55" t="s">
        <v>116</v>
      </c>
      <c r="E55">
        <v>5297000000</v>
      </c>
      <c r="F55">
        <v>54.973668812170864</v>
      </c>
      <c r="G55">
        <v>5874000000</v>
      </c>
      <c r="H55">
        <v>1</v>
      </c>
    </row>
    <row r="56" spans="1:8">
      <c r="A56">
        <v>2023</v>
      </c>
      <c r="B56" t="s">
        <v>10</v>
      </c>
      <c r="C56" t="s">
        <v>112</v>
      </c>
      <c r="D56" t="s">
        <v>116</v>
      </c>
      <c r="E56">
        <v>3418000000</v>
      </c>
      <c r="F56">
        <v>-61.625687661389918</v>
      </c>
      <c r="G56">
        <v>6162500000</v>
      </c>
      <c r="H56">
        <v>0</v>
      </c>
    </row>
    <row r="57" spans="1:8">
      <c r="A57">
        <v>2022</v>
      </c>
      <c r="B57" t="s">
        <v>11</v>
      </c>
      <c r="C57" t="s">
        <v>112</v>
      </c>
      <c r="D57" t="s">
        <v>116</v>
      </c>
      <c r="E57">
        <v>8907000000</v>
      </c>
      <c r="G57">
        <v>8907000000</v>
      </c>
      <c r="H57">
        <v>0</v>
      </c>
    </row>
    <row r="58" spans="1:8">
      <c r="A58">
        <v>2025</v>
      </c>
      <c r="B58" t="s">
        <v>5</v>
      </c>
      <c r="C58" t="s">
        <v>112</v>
      </c>
      <c r="D58" t="s">
        <v>117</v>
      </c>
      <c r="E58">
        <v>1170000000</v>
      </c>
      <c r="F58">
        <v>0.94909404659188956</v>
      </c>
      <c r="G58">
        <v>989000000</v>
      </c>
      <c r="H58">
        <v>1</v>
      </c>
    </row>
    <row r="59" spans="1:8">
      <c r="A59">
        <v>2024</v>
      </c>
      <c r="B59" t="s">
        <v>9</v>
      </c>
      <c r="C59" t="s">
        <v>112</v>
      </c>
      <c r="D59" t="s">
        <v>117</v>
      </c>
      <c r="E59">
        <v>1159000000</v>
      </c>
      <c r="F59">
        <v>81.661442006269596</v>
      </c>
      <c r="G59">
        <v>1252666666.6666667</v>
      </c>
      <c r="H59">
        <v>1</v>
      </c>
    </row>
    <row r="60" spans="1:8">
      <c r="A60">
        <v>2023</v>
      </c>
      <c r="B60" t="s">
        <v>10</v>
      </c>
      <c r="C60" t="s">
        <v>112</v>
      </c>
      <c r="D60" t="s">
        <v>117</v>
      </c>
      <c r="E60">
        <v>638000000</v>
      </c>
      <c r="F60">
        <v>-67.465578786333509</v>
      </c>
      <c r="G60">
        <v>1299500000</v>
      </c>
      <c r="H60">
        <v>0</v>
      </c>
    </row>
    <row r="61" spans="1:8">
      <c r="A61">
        <v>2022</v>
      </c>
      <c r="B61" t="s">
        <v>11</v>
      </c>
      <c r="C61" t="s">
        <v>112</v>
      </c>
      <c r="D61" t="s">
        <v>117</v>
      </c>
      <c r="E61">
        <v>1961000000</v>
      </c>
      <c r="G61">
        <v>1961000000</v>
      </c>
      <c r="H61">
        <v>0</v>
      </c>
    </row>
    <row r="62" spans="1:8">
      <c r="A62">
        <v>2025</v>
      </c>
      <c r="B62" t="s">
        <v>5</v>
      </c>
      <c r="C62" t="s">
        <v>118</v>
      </c>
      <c r="D62" t="s">
        <v>119</v>
      </c>
      <c r="E62">
        <v>8.86</v>
      </c>
      <c r="F62">
        <v>-0.89485458612975477</v>
      </c>
      <c r="G62">
        <v>7.9266666666666659</v>
      </c>
      <c r="H62">
        <v>0</v>
      </c>
    </row>
    <row r="63" spans="1:8">
      <c r="A63">
        <v>2024</v>
      </c>
      <c r="B63" t="s">
        <v>9</v>
      </c>
      <c r="C63" t="s">
        <v>118</v>
      </c>
      <c r="D63" t="s">
        <v>119</v>
      </c>
      <c r="E63">
        <v>8.94</v>
      </c>
      <c r="F63">
        <v>49.498327759197309</v>
      </c>
      <c r="G63">
        <v>9.6733333333333338</v>
      </c>
      <c r="H63">
        <v>1</v>
      </c>
    </row>
    <row r="64" spans="1:8">
      <c r="A64">
        <v>2023</v>
      </c>
      <c r="B64" t="s">
        <v>10</v>
      </c>
      <c r="C64" t="s">
        <v>118</v>
      </c>
      <c r="D64" t="s">
        <v>119</v>
      </c>
      <c r="E64">
        <v>5.98</v>
      </c>
      <c r="F64">
        <v>-57.588652482269495</v>
      </c>
      <c r="G64">
        <v>10.039999999999999</v>
      </c>
      <c r="H64">
        <v>0</v>
      </c>
    </row>
    <row r="65" spans="1:8">
      <c r="A65">
        <v>2022</v>
      </c>
      <c r="B65" t="s">
        <v>11</v>
      </c>
      <c r="C65" t="s">
        <v>118</v>
      </c>
      <c r="D65" t="s">
        <v>119</v>
      </c>
      <c r="E65">
        <v>14.1</v>
      </c>
      <c r="G65">
        <v>14.1</v>
      </c>
      <c r="H65">
        <v>0</v>
      </c>
    </row>
    <row r="66" spans="1:8">
      <c r="A66">
        <v>2025</v>
      </c>
      <c r="B66" t="s">
        <v>5</v>
      </c>
      <c r="C66" t="s">
        <v>118</v>
      </c>
      <c r="D66" t="s">
        <v>120</v>
      </c>
      <c r="E66">
        <v>8.89</v>
      </c>
      <c r="F66">
        <v>-0.78125000000000311</v>
      </c>
      <c r="G66">
        <v>7.956666666666667</v>
      </c>
      <c r="H66">
        <v>0</v>
      </c>
    </row>
    <row r="67" spans="1:8">
      <c r="A67">
        <v>2024</v>
      </c>
      <c r="B67" t="s">
        <v>9</v>
      </c>
      <c r="C67" t="s">
        <v>118</v>
      </c>
      <c r="D67" t="s">
        <v>120</v>
      </c>
      <c r="E67">
        <v>8.9600000000000009</v>
      </c>
      <c r="F67">
        <v>48.837209302325604</v>
      </c>
      <c r="G67">
        <v>9.7366666666666664</v>
      </c>
      <c r="H67">
        <v>1</v>
      </c>
    </row>
    <row r="68" spans="1:8">
      <c r="A68">
        <v>2023</v>
      </c>
      <c r="B68" t="s">
        <v>10</v>
      </c>
      <c r="C68" t="s">
        <v>118</v>
      </c>
      <c r="D68" t="s">
        <v>120</v>
      </c>
      <c r="E68">
        <v>6.02</v>
      </c>
      <c r="F68">
        <v>-57.695010541110335</v>
      </c>
      <c r="G68">
        <v>10.125</v>
      </c>
      <c r="H68">
        <v>0</v>
      </c>
    </row>
    <row r="69" spans="1:8">
      <c r="A69">
        <v>2022</v>
      </c>
      <c r="B69" t="s">
        <v>11</v>
      </c>
      <c r="C69" t="s">
        <v>118</v>
      </c>
      <c r="D69" t="s">
        <v>120</v>
      </c>
      <c r="E69">
        <v>14.23</v>
      </c>
      <c r="G69">
        <v>14.23</v>
      </c>
      <c r="H69">
        <v>0</v>
      </c>
    </row>
    <row r="70" spans="1:8">
      <c r="A70">
        <v>2025</v>
      </c>
      <c r="B70" t="s">
        <v>5</v>
      </c>
      <c r="C70" t="s">
        <v>118</v>
      </c>
      <c r="D70" t="s">
        <v>121</v>
      </c>
      <c r="E70">
        <v>461800000</v>
      </c>
      <c r="F70">
        <v>-0.21607605877268801</v>
      </c>
      <c r="G70">
        <v>463100000</v>
      </c>
      <c r="H70">
        <v>0</v>
      </c>
    </row>
    <row r="71" spans="1:8">
      <c r="A71">
        <v>2024</v>
      </c>
      <c r="B71" t="s">
        <v>9</v>
      </c>
      <c r="C71" t="s">
        <v>118</v>
      </c>
      <c r="D71" t="s">
        <v>121</v>
      </c>
      <c r="E71">
        <v>462800000</v>
      </c>
      <c r="F71">
        <v>-0.4088659350118356</v>
      </c>
      <c r="G71">
        <v>473400000</v>
      </c>
      <c r="H71">
        <v>0</v>
      </c>
    </row>
    <row r="72" spans="1:8">
      <c r="A72">
        <v>2023</v>
      </c>
      <c r="B72" t="s">
        <v>10</v>
      </c>
      <c r="C72" t="s">
        <v>118</v>
      </c>
      <c r="D72" t="s">
        <v>121</v>
      </c>
      <c r="E72">
        <v>464700000</v>
      </c>
      <c r="F72">
        <v>-5.6829713821798249</v>
      </c>
      <c r="G72">
        <v>478700000</v>
      </c>
      <c r="H72">
        <v>0</v>
      </c>
    </row>
    <row r="73" spans="1:8">
      <c r="A73">
        <v>2022</v>
      </c>
      <c r="B73" t="s">
        <v>11</v>
      </c>
      <c r="C73" t="s">
        <v>118</v>
      </c>
      <c r="D73" t="s">
        <v>121</v>
      </c>
      <c r="E73">
        <v>492700000</v>
      </c>
      <c r="G73">
        <v>492700000</v>
      </c>
      <c r="H73">
        <v>0</v>
      </c>
    </row>
    <row r="74" spans="1:8">
      <c r="A74">
        <v>2025</v>
      </c>
      <c r="B74" t="s">
        <v>5</v>
      </c>
      <c r="C74" t="s">
        <v>118</v>
      </c>
      <c r="D74" t="s">
        <v>122</v>
      </c>
      <c r="E74">
        <v>460400000</v>
      </c>
      <c r="F74">
        <v>-0.23835319609967495</v>
      </c>
      <c r="G74">
        <v>461333333.33333331</v>
      </c>
      <c r="H74">
        <v>0</v>
      </c>
    </row>
    <row r="75" spans="1:8">
      <c r="A75">
        <v>2024</v>
      </c>
      <c r="B75" t="s">
        <v>9</v>
      </c>
      <c r="C75" t="s">
        <v>118</v>
      </c>
      <c r="D75" t="s">
        <v>122</v>
      </c>
      <c r="E75">
        <v>461500000</v>
      </c>
      <c r="F75">
        <v>-0.12984202553559834</v>
      </c>
      <c r="G75">
        <v>470566666.66666669</v>
      </c>
      <c r="H75">
        <v>0</v>
      </c>
    </row>
    <row r="76" spans="1:8">
      <c r="A76">
        <v>2023</v>
      </c>
      <c r="B76" t="s">
        <v>10</v>
      </c>
      <c r="C76" t="s">
        <v>118</v>
      </c>
      <c r="D76" t="s">
        <v>122</v>
      </c>
      <c r="E76">
        <v>462100000</v>
      </c>
      <c r="F76">
        <v>-5.3267772997336618</v>
      </c>
      <c r="G76">
        <v>475100000</v>
      </c>
      <c r="H76">
        <v>0</v>
      </c>
    </row>
    <row r="77" spans="1:8">
      <c r="A77">
        <v>2022</v>
      </c>
      <c r="B77" t="s">
        <v>11</v>
      </c>
      <c r="C77" t="s">
        <v>118</v>
      </c>
      <c r="D77" t="s">
        <v>122</v>
      </c>
      <c r="E77">
        <v>488100000</v>
      </c>
      <c r="G77">
        <v>488100000</v>
      </c>
      <c r="H77">
        <v>0</v>
      </c>
    </row>
    <row r="78" spans="1:8">
      <c r="A78">
        <v>2025</v>
      </c>
      <c r="B78" t="s">
        <v>5</v>
      </c>
      <c r="C78" t="s">
        <v>123</v>
      </c>
      <c r="D78" t="s">
        <v>124</v>
      </c>
      <c r="E78">
        <v>411000000</v>
      </c>
      <c r="F78">
        <v>-18.127490039840637</v>
      </c>
      <c r="G78">
        <v>463666666.66666669</v>
      </c>
      <c r="H78">
        <v>0</v>
      </c>
    </row>
    <row r="79" spans="1:8">
      <c r="A79">
        <v>2024</v>
      </c>
      <c r="B79" t="s">
        <v>9</v>
      </c>
      <c r="C79" t="s">
        <v>123</v>
      </c>
      <c r="D79" t="s">
        <v>124</v>
      </c>
      <c r="E79">
        <v>502000000</v>
      </c>
      <c r="F79">
        <v>5.02092050209205</v>
      </c>
      <c r="G79">
        <v>467000000</v>
      </c>
      <c r="H79">
        <v>1</v>
      </c>
    </row>
    <row r="80" spans="1:8">
      <c r="A80">
        <v>2023</v>
      </c>
      <c r="B80" t="s">
        <v>10</v>
      </c>
      <c r="C80" t="s">
        <v>123</v>
      </c>
      <c r="D80" t="s">
        <v>124</v>
      </c>
      <c r="E80">
        <v>478000000</v>
      </c>
      <c r="F80">
        <v>13.539192399049881</v>
      </c>
      <c r="G80">
        <v>449500000</v>
      </c>
      <c r="H80">
        <v>1</v>
      </c>
    </row>
    <row r="81" spans="1:8">
      <c r="A81">
        <v>2022</v>
      </c>
      <c r="B81" t="s">
        <v>11</v>
      </c>
      <c r="C81" t="s">
        <v>123</v>
      </c>
      <c r="D81" t="s">
        <v>124</v>
      </c>
      <c r="E81">
        <v>421000000</v>
      </c>
      <c r="G81">
        <v>421000000</v>
      </c>
      <c r="H81">
        <v>0</v>
      </c>
    </row>
    <row r="82" spans="1:8">
      <c r="A82">
        <v>2025</v>
      </c>
      <c r="B82" t="s">
        <v>5</v>
      </c>
      <c r="C82" t="s">
        <v>123</v>
      </c>
      <c r="D82" t="s">
        <v>125</v>
      </c>
      <c r="E82">
        <v>-411000000</v>
      </c>
      <c r="F82">
        <v>-18.127490039840637</v>
      </c>
      <c r="G82">
        <v>-463666666.66666669</v>
      </c>
      <c r="H82">
        <v>0</v>
      </c>
    </row>
    <row r="83" spans="1:8">
      <c r="A83">
        <v>2024</v>
      </c>
      <c r="B83" t="s">
        <v>9</v>
      </c>
      <c r="C83" t="s">
        <v>123</v>
      </c>
      <c r="D83" t="s">
        <v>125</v>
      </c>
      <c r="E83">
        <v>-502000000</v>
      </c>
      <c r="F83">
        <v>5.02092050209205</v>
      </c>
      <c r="G83">
        <v>-467000000</v>
      </c>
      <c r="H83">
        <v>1</v>
      </c>
    </row>
    <row r="84" spans="1:8">
      <c r="A84">
        <v>2023</v>
      </c>
      <c r="B84" t="s">
        <v>10</v>
      </c>
      <c r="C84" t="s">
        <v>123</v>
      </c>
      <c r="D84" t="s">
        <v>125</v>
      </c>
      <c r="E84">
        <v>-478000000</v>
      </c>
      <c r="F84">
        <v>13.539192399049881</v>
      </c>
      <c r="G84">
        <v>-449500000</v>
      </c>
      <c r="H84">
        <v>1</v>
      </c>
    </row>
    <row r="85" spans="1:8">
      <c r="A85">
        <v>2022</v>
      </c>
      <c r="B85" t="s">
        <v>11</v>
      </c>
      <c r="C85" t="s">
        <v>123</v>
      </c>
      <c r="D85" t="s">
        <v>125</v>
      </c>
      <c r="E85">
        <v>-421000000</v>
      </c>
      <c r="G85">
        <v>-421000000</v>
      </c>
      <c r="H85">
        <v>0</v>
      </c>
    </row>
    <row r="86" spans="1:8">
      <c r="A86">
        <v>2025</v>
      </c>
      <c r="B86" t="s">
        <v>5</v>
      </c>
      <c r="C86" t="s">
        <v>123</v>
      </c>
      <c r="D86" t="s">
        <v>126</v>
      </c>
      <c r="E86">
        <v>106000000</v>
      </c>
      <c r="F86">
        <v>15.217391304347828</v>
      </c>
      <c r="G86">
        <v>82000000</v>
      </c>
      <c r="H86">
        <v>1</v>
      </c>
    </row>
    <row r="87" spans="1:8">
      <c r="A87">
        <v>2024</v>
      </c>
      <c r="B87" t="s">
        <v>9</v>
      </c>
      <c r="C87" t="s">
        <v>123</v>
      </c>
      <c r="D87" t="s">
        <v>126</v>
      </c>
      <c r="E87">
        <v>92000000</v>
      </c>
      <c r="F87">
        <v>91.666666666666657</v>
      </c>
      <c r="G87">
        <v>174000000</v>
      </c>
      <c r="H87">
        <v>1</v>
      </c>
    </row>
    <row r="88" spans="1:8">
      <c r="A88">
        <v>2023</v>
      </c>
      <c r="B88" t="s">
        <v>10</v>
      </c>
      <c r="C88" t="s">
        <v>123</v>
      </c>
      <c r="D88" t="s">
        <v>126</v>
      </c>
      <c r="E88">
        <v>48000000</v>
      </c>
      <c r="F88">
        <v>-87.434554973821989</v>
      </c>
      <c r="G88">
        <v>215000000</v>
      </c>
      <c r="H88">
        <v>0</v>
      </c>
    </row>
    <row r="89" spans="1:8">
      <c r="A89">
        <v>2022</v>
      </c>
      <c r="B89" t="s">
        <v>11</v>
      </c>
      <c r="C89" t="s">
        <v>123</v>
      </c>
      <c r="D89" t="s">
        <v>126</v>
      </c>
      <c r="E89">
        <v>382000000</v>
      </c>
      <c r="G89">
        <v>382000000</v>
      </c>
      <c r="H89">
        <v>0</v>
      </c>
    </row>
    <row r="90" spans="1:8">
      <c r="A90">
        <v>2025</v>
      </c>
      <c r="B90" t="s">
        <v>5</v>
      </c>
      <c r="C90" t="s">
        <v>123</v>
      </c>
      <c r="D90" t="s">
        <v>127</v>
      </c>
      <c r="E90">
        <v>4091000000</v>
      </c>
      <c r="F90">
        <v>-1.1358144030932817</v>
      </c>
      <c r="G90">
        <v>3669666666.6666665</v>
      </c>
      <c r="H90">
        <v>0</v>
      </c>
    </row>
    <row r="91" spans="1:8">
      <c r="A91">
        <v>2024</v>
      </c>
      <c r="B91" t="s">
        <v>9</v>
      </c>
      <c r="C91" t="s">
        <v>123</v>
      </c>
      <c r="D91" t="s">
        <v>127</v>
      </c>
      <c r="E91">
        <v>4138000000</v>
      </c>
      <c r="F91">
        <v>48.848920863309353</v>
      </c>
      <c r="G91">
        <v>4621333333.333333</v>
      </c>
      <c r="H91">
        <v>1</v>
      </c>
    </row>
    <row r="92" spans="1:8">
      <c r="A92">
        <v>2023</v>
      </c>
      <c r="B92" t="s">
        <v>10</v>
      </c>
      <c r="C92" t="s">
        <v>123</v>
      </c>
      <c r="D92" t="s">
        <v>127</v>
      </c>
      <c r="E92">
        <v>2780000000</v>
      </c>
      <c r="F92">
        <v>-59.976965159804209</v>
      </c>
      <c r="G92">
        <v>4863000000</v>
      </c>
      <c r="H92">
        <v>0</v>
      </c>
    </row>
    <row r="93" spans="1:8">
      <c r="A93">
        <v>2022</v>
      </c>
      <c r="B93" t="s">
        <v>11</v>
      </c>
      <c r="C93" t="s">
        <v>123</v>
      </c>
      <c r="D93" t="s">
        <v>127</v>
      </c>
      <c r="E93">
        <v>6946000000</v>
      </c>
      <c r="G93">
        <v>6946000000</v>
      </c>
      <c r="H93">
        <v>0</v>
      </c>
    </row>
    <row r="94" spans="1:8">
      <c r="A94">
        <v>2025</v>
      </c>
      <c r="B94" t="s">
        <v>5</v>
      </c>
      <c r="C94" t="s">
        <v>123</v>
      </c>
      <c r="D94" t="s">
        <v>128</v>
      </c>
      <c r="E94">
        <v>8653000000</v>
      </c>
      <c r="F94">
        <v>0.61627906976744184</v>
      </c>
      <c r="G94">
        <v>7949666666.666667</v>
      </c>
      <c r="H94">
        <v>1</v>
      </c>
    </row>
    <row r="95" spans="1:8">
      <c r="A95">
        <v>2024</v>
      </c>
      <c r="B95" t="s">
        <v>9</v>
      </c>
      <c r="C95" t="s">
        <v>123</v>
      </c>
      <c r="D95" t="s">
        <v>128</v>
      </c>
      <c r="E95">
        <v>8600000000</v>
      </c>
      <c r="F95">
        <v>30.382049727107336</v>
      </c>
      <c r="G95">
        <v>9055333333.333334</v>
      </c>
      <c r="H95">
        <v>1</v>
      </c>
    </row>
    <row r="96" spans="1:8">
      <c r="A96">
        <v>2023</v>
      </c>
      <c r="B96" t="s">
        <v>10</v>
      </c>
      <c r="C96" t="s">
        <v>123</v>
      </c>
      <c r="D96" t="s">
        <v>128</v>
      </c>
      <c r="E96">
        <v>6596000000</v>
      </c>
      <c r="F96">
        <v>-44.895572263993316</v>
      </c>
      <c r="G96">
        <v>9283000000</v>
      </c>
      <c r="H96">
        <v>0</v>
      </c>
    </row>
    <row r="97" spans="1:8">
      <c r="A97">
        <v>2022</v>
      </c>
      <c r="B97" t="s">
        <v>11</v>
      </c>
      <c r="C97" t="s">
        <v>123</v>
      </c>
      <c r="D97" t="s">
        <v>128</v>
      </c>
      <c r="E97">
        <v>11970000000</v>
      </c>
      <c r="G97">
        <v>11970000000</v>
      </c>
      <c r="H97">
        <v>0</v>
      </c>
    </row>
    <row r="98" spans="1:8">
      <c r="A98">
        <v>2025</v>
      </c>
      <c r="B98" t="s">
        <v>5</v>
      </c>
      <c r="C98" t="s">
        <v>129</v>
      </c>
      <c r="D98" t="s">
        <v>130</v>
      </c>
      <c r="E98">
        <v>76050000000</v>
      </c>
      <c r="F98">
        <v>-1.7974742387851554</v>
      </c>
      <c r="G98">
        <v>78494333333.333328</v>
      </c>
      <c r="H98">
        <v>0</v>
      </c>
    </row>
    <row r="99" spans="1:8">
      <c r="A99">
        <v>2024</v>
      </c>
      <c r="B99" t="s">
        <v>9</v>
      </c>
      <c r="C99" t="s">
        <v>129</v>
      </c>
      <c r="D99" t="s">
        <v>130</v>
      </c>
      <c r="E99">
        <v>77442000000</v>
      </c>
      <c r="F99">
        <v>-5.5481699210888999</v>
      </c>
      <c r="G99">
        <v>78032666666.666672</v>
      </c>
      <c r="H99">
        <v>0</v>
      </c>
    </row>
    <row r="100" spans="1:8">
      <c r="A100">
        <v>2023</v>
      </c>
      <c r="B100" t="s">
        <v>10</v>
      </c>
      <c r="C100" t="s">
        <v>129</v>
      </c>
      <c r="D100" t="s">
        <v>130</v>
      </c>
      <c r="E100">
        <v>81991000000</v>
      </c>
      <c r="F100">
        <v>9.8118261568338578</v>
      </c>
      <c r="G100">
        <v>78328000000</v>
      </c>
      <c r="H100">
        <v>1</v>
      </c>
    </row>
    <row r="101" spans="1:8">
      <c r="A101">
        <v>2022</v>
      </c>
      <c r="B101" t="s">
        <v>11</v>
      </c>
      <c r="C101" t="s">
        <v>129</v>
      </c>
      <c r="D101" t="s">
        <v>130</v>
      </c>
      <c r="E101">
        <v>74665000000</v>
      </c>
      <c r="G101">
        <v>74665000000</v>
      </c>
      <c r="H101">
        <v>0</v>
      </c>
    </row>
    <row r="102" spans="1:8">
      <c r="A102">
        <v>2025</v>
      </c>
      <c r="B102" t="s">
        <v>5</v>
      </c>
      <c r="C102" t="s">
        <v>129</v>
      </c>
      <c r="D102" t="s">
        <v>131</v>
      </c>
      <c r="E102">
        <v>2981000000</v>
      </c>
      <c r="F102">
        <v>6.4262763298821843</v>
      </c>
      <c r="G102">
        <v>2827333333.3333335</v>
      </c>
      <c r="H102">
        <v>1</v>
      </c>
    </row>
    <row r="103" spans="1:8">
      <c r="A103">
        <v>2024</v>
      </c>
      <c r="B103" t="s">
        <v>9</v>
      </c>
      <c r="C103" t="s">
        <v>129</v>
      </c>
      <c r="D103" t="s">
        <v>131</v>
      </c>
      <c r="E103">
        <v>2801000000</v>
      </c>
      <c r="F103">
        <v>3.7407407407407409</v>
      </c>
      <c r="G103">
        <v>2714333333.3333335</v>
      </c>
      <c r="H103">
        <v>1</v>
      </c>
    </row>
    <row r="104" spans="1:8">
      <c r="A104">
        <v>2023</v>
      </c>
      <c r="B104" t="s">
        <v>10</v>
      </c>
      <c r="C104" t="s">
        <v>129</v>
      </c>
      <c r="D104" t="s">
        <v>131</v>
      </c>
      <c r="E104">
        <v>2700000000</v>
      </c>
      <c r="F104">
        <v>2.195306585919758</v>
      </c>
      <c r="G104">
        <v>2671000000</v>
      </c>
      <c r="H104">
        <v>1</v>
      </c>
    </row>
    <row r="105" spans="1:8">
      <c r="A105">
        <v>2022</v>
      </c>
      <c r="B105" t="s">
        <v>11</v>
      </c>
      <c r="C105" t="s">
        <v>129</v>
      </c>
      <c r="D105" t="s">
        <v>131</v>
      </c>
      <c r="E105">
        <v>2642000000</v>
      </c>
      <c r="G105">
        <v>2642000000</v>
      </c>
      <c r="H105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C886D-9071-47E0-91D7-4C39FFE10C08}">
  <dimension ref="A1:E5"/>
  <sheetViews>
    <sheetView workbookViewId="0">
      <selection activeCell="C30" sqref="C30"/>
    </sheetView>
  </sheetViews>
  <sheetFormatPr defaultRowHeight="14.4"/>
  <cols>
    <col min="1" max="1" width="10.6640625" bestFit="1" customWidth="1"/>
    <col min="2" max="2" width="12.109375" bestFit="1" customWidth="1"/>
    <col min="3" max="3" width="12.77734375" bestFit="1" customWidth="1"/>
    <col min="4" max="4" width="12.109375" bestFit="1" customWidth="1"/>
    <col min="5" max="5" width="13.109375" bestFit="1" customWidth="1"/>
  </cols>
  <sheetData>
    <row r="1" spans="1:5">
      <c r="A1" t="s">
        <v>0</v>
      </c>
      <c r="B1" t="s">
        <v>40</v>
      </c>
      <c r="C1" t="s">
        <v>132</v>
      </c>
      <c r="D1" t="s">
        <v>133</v>
      </c>
      <c r="E1" t="s">
        <v>134</v>
      </c>
    </row>
    <row r="2" spans="1:5">
      <c r="A2" t="s">
        <v>11</v>
      </c>
      <c r="B2">
        <v>2022</v>
      </c>
      <c r="C2">
        <v>199.08006286621091</v>
      </c>
    </row>
    <row r="3" spans="1:5">
      <c r="A3" t="s">
        <v>10</v>
      </c>
      <c r="B3">
        <v>2023</v>
      </c>
      <c r="C3">
        <v>158.75685119628906</v>
      </c>
      <c r="D3">
        <v>199.08006286621091</v>
      </c>
      <c r="E3">
        <v>-0.20254771416774425</v>
      </c>
    </row>
    <row r="4" spans="1:5">
      <c r="A4" t="s">
        <v>9</v>
      </c>
      <c r="B4">
        <v>2024</v>
      </c>
      <c r="C4">
        <v>132.41683959960938</v>
      </c>
      <c r="D4">
        <v>158.75685119628906</v>
      </c>
      <c r="E4">
        <v>-0.16591417251097121</v>
      </c>
    </row>
    <row r="5" spans="1:5">
      <c r="A5" t="s">
        <v>5</v>
      </c>
      <c r="B5">
        <v>2025</v>
      </c>
      <c r="C5">
        <v>135.1982421875</v>
      </c>
      <c r="D5">
        <v>132.41683959960938</v>
      </c>
      <c r="E5">
        <v>2.1004900859292446E-2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910-3E6C-4C6A-A5C9-54775031EAF5}">
  <dimension ref="A1:D5"/>
  <sheetViews>
    <sheetView workbookViewId="0">
      <selection sqref="A1:D5"/>
    </sheetView>
  </sheetViews>
  <sheetFormatPr defaultRowHeight="14.4"/>
  <cols>
    <col min="1" max="1" width="12.109375" bestFit="1" customWidth="1"/>
    <col min="2" max="2" width="16.21875" bestFit="1" customWidth="1"/>
    <col min="3" max="3" width="16.44140625" bestFit="1" customWidth="1"/>
    <col min="4" max="4" width="19.109375" bestFit="1" customWidth="1"/>
  </cols>
  <sheetData>
    <row r="1" spans="1:4">
      <c r="A1" t="s">
        <v>40</v>
      </c>
      <c r="B1" t="s">
        <v>135</v>
      </c>
      <c r="C1" t="s">
        <v>136</v>
      </c>
      <c r="D1" t="s">
        <v>137</v>
      </c>
    </row>
    <row r="2" spans="1:4">
      <c r="A2">
        <v>2022</v>
      </c>
      <c r="B2">
        <v>0</v>
      </c>
      <c r="C2">
        <v>199.08006286621091</v>
      </c>
      <c r="D2">
        <v>0</v>
      </c>
    </row>
    <row r="3" spans="1:4">
      <c r="A3">
        <v>2023</v>
      </c>
      <c r="B3">
        <v>0</v>
      </c>
      <c r="C3">
        <v>158.75685119628906</v>
      </c>
      <c r="D3">
        <v>0</v>
      </c>
    </row>
    <row r="4" spans="1:4">
      <c r="A4">
        <v>2024</v>
      </c>
      <c r="B4">
        <v>0</v>
      </c>
      <c r="C4">
        <v>132.41683959960938</v>
      </c>
      <c r="D4">
        <v>0</v>
      </c>
    </row>
    <row r="5" spans="1:4">
      <c r="A5">
        <v>2025</v>
      </c>
      <c r="B5">
        <v>0</v>
      </c>
      <c r="C5">
        <v>135.1982421875</v>
      </c>
      <c r="D5">
        <v>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5A294-A58A-4F29-B719-5350C28F63D2}">
  <dimension ref="A1:D17599"/>
  <sheetViews>
    <sheetView workbookViewId="0">
      <selection sqref="A1:D17599"/>
    </sheetView>
  </sheetViews>
  <sheetFormatPr defaultRowHeight="14.4"/>
  <cols>
    <col min="1" max="1" width="10.6640625" bestFit="1" customWidth="1"/>
    <col min="2" max="2" width="10.109375" bestFit="1" customWidth="1"/>
    <col min="3" max="3" width="12" bestFit="1" customWidth="1"/>
    <col min="4" max="4" width="6.5546875" bestFit="1" customWidth="1"/>
  </cols>
  <sheetData>
    <row r="1" spans="1:4">
      <c r="A1" t="s">
        <v>0</v>
      </c>
      <c r="B1" t="s">
        <v>2</v>
      </c>
      <c r="C1" t="s">
        <v>3</v>
      </c>
      <c r="D1" t="s">
        <v>4</v>
      </c>
    </row>
    <row r="2" spans="1:4">
      <c r="A2" t="s">
        <v>138</v>
      </c>
      <c r="B2" t="s">
        <v>139</v>
      </c>
      <c r="C2">
        <v>0</v>
      </c>
      <c r="D2" t="s">
        <v>140</v>
      </c>
    </row>
    <row r="3" spans="1:4">
      <c r="A3" t="s">
        <v>141</v>
      </c>
      <c r="B3" t="s">
        <v>139</v>
      </c>
      <c r="C3">
        <v>0</v>
      </c>
      <c r="D3" t="s">
        <v>140</v>
      </c>
    </row>
    <row r="4" spans="1:4">
      <c r="A4" t="s">
        <v>142</v>
      </c>
      <c r="B4" t="s">
        <v>139</v>
      </c>
      <c r="C4">
        <v>0</v>
      </c>
      <c r="D4" t="s">
        <v>140</v>
      </c>
    </row>
    <row r="5" spans="1:4">
      <c r="A5" t="s">
        <v>143</v>
      </c>
      <c r="B5" t="s">
        <v>139</v>
      </c>
      <c r="C5">
        <v>0</v>
      </c>
      <c r="D5" t="s">
        <v>140</v>
      </c>
    </row>
    <row r="6" spans="1:4">
      <c r="A6" t="s">
        <v>144</v>
      </c>
      <c r="B6" t="s">
        <v>139</v>
      </c>
      <c r="C6">
        <v>0</v>
      </c>
      <c r="D6" t="s">
        <v>140</v>
      </c>
    </row>
    <row r="7" spans="1:4">
      <c r="A7" t="s">
        <v>145</v>
      </c>
      <c r="B7" t="s">
        <v>139</v>
      </c>
      <c r="C7">
        <v>0</v>
      </c>
      <c r="D7" t="s">
        <v>140</v>
      </c>
    </row>
    <row r="8" spans="1:4">
      <c r="A8" t="s">
        <v>146</v>
      </c>
      <c r="B8" t="s">
        <v>139</v>
      </c>
      <c r="C8">
        <v>0</v>
      </c>
      <c r="D8" t="s">
        <v>140</v>
      </c>
    </row>
    <row r="9" spans="1:4">
      <c r="A9" t="s">
        <v>147</v>
      </c>
      <c r="B9" t="s">
        <v>139</v>
      </c>
      <c r="C9">
        <v>0</v>
      </c>
      <c r="D9" t="s">
        <v>140</v>
      </c>
    </row>
    <row r="10" spans="1:4">
      <c r="A10" t="s">
        <v>148</v>
      </c>
      <c r="B10" t="s">
        <v>139</v>
      </c>
      <c r="C10">
        <v>0</v>
      </c>
      <c r="D10" t="s">
        <v>140</v>
      </c>
    </row>
    <row r="11" spans="1:4">
      <c r="A11" t="s">
        <v>149</v>
      </c>
      <c r="B11" t="s">
        <v>139</v>
      </c>
      <c r="C11">
        <v>0</v>
      </c>
      <c r="D11" t="s">
        <v>140</v>
      </c>
    </row>
    <row r="12" spans="1:4">
      <c r="A12" t="s">
        <v>150</v>
      </c>
      <c r="B12" t="s">
        <v>139</v>
      </c>
      <c r="C12">
        <v>0</v>
      </c>
      <c r="D12" t="s">
        <v>140</v>
      </c>
    </row>
    <row r="13" spans="1:4">
      <c r="A13" t="s">
        <v>151</v>
      </c>
      <c r="B13" t="s">
        <v>139</v>
      </c>
      <c r="C13">
        <v>0</v>
      </c>
      <c r="D13" t="s">
        <v>140</v>
      </c>
    </row>
    <row r="14" spans="1:4">
      <c r="A14" t="s">
        <v>152</v>
      </c>
      <c r="B14" t="s">
        <v>139</v>
      </c>
      <c r="C14">
        <v>0</v>
      </c>
      <c r="D14" t="s">
        <v>140</v>
      </c>
    </row>
    <row r="15" spans="1:4">
      <c r="A15" t="s">
        <v>153</v>
      </c>
      <c r="B15" t="s">
        <v>139</v>
      </c>
      <c r="C15">
        <v>0</v>
      </c>
      <c r="D15" t="s">
        <v>140</v>
      </c>
    </row>
    <row r="16" spans="1:4">
      <c r="A16" t="s">
        <v>154</v>
      </c>
      <c r="B16" t="s">
        <v>139</v>
      </c>
      <c r="C16">
        <v>0</v>
      </c>
      <c r="D16" t="s">
        <v>140</v>
      </c>
    </row>
    <row r="17" spans="1:4">
      <c r="A17" t="s">
        <v>155</v>
      </c>
      <c r="B17" t="s">
        <v>139</v>
      </c>
      <c r="C17">
        <v>0</v>
      </c>
      <c r="D17" t="s">
        <v>140</v>
      </c>
    </row>
    <row r="18" spans="1:4">
      <c r="A18" t="s">
        <v>156</v>
      </c>
      <c r="B18" t="s">
        <v>139</v>
      </c>
      <c r="C18">
        <v>0</v>
      </c>
      <c r="D18" t="s">
        <v>140</v>
      </c>
    </row>
    <row r="19" spans="1:4">
      <c r="A19" t="s">
        <v>157</v>
      </c>
      <c r="B19" t="s">
        <v>139</v>
      </c>
      <c r="C19">
        <v>0</v>
      </c>
      <c r="D19" t="s">
        <v>140</v>
      </c>
    </row>
    <row r="20" spans="1:4">
      <c r="A20" t="s">
        <v>158</v>
      </c>
      <c r="B20" t="s">
        <v>139</v>
      </c>
      <c r="C20">
        <v>0</v>
      </c>
      <c r="D20" t="s">
        <v>140</v>
      </c>
    </row>
    <row r="21" spans="1:4">
      <c r="A21" t="s">
        <v>159</v>
      </c>
      <c r="B21" t="s">
        <v>139</v>
      </c>
      <c r="C21">
        <v>0</v>
      </c>
      <c r="D21" t="s">
        <v>140</v>
      </c>
    </row>
    <row r="22" spans="1:4">
      <c r="A22" t="s">
        <v>160</v>
      </c>
      <c r="B22" t="s">
        <v>139</v>
      </c>
      <c r="C22">
        <v>0</v>
      </c>
      <c r="D22" t="s">
        <v>140</v>
      </c>
    </row>
    <row r="23" spans="1:4">
      <c r="A23" t="s">
        <v>161</v>
      </c>
      <c r="B23" t="s">
        <v>139</v>
      </c>
      <c r="C23">
        <v>0</v>
      </c>
      <c r="D23" t="s">
        <v>140</v>
      </c>
    </row>
    <row r="24" spans="1:4">
      <c r="A24" t="s">
        <v>162</v>
      </c>
      <c r="B24" t="s">
        <v>139</v>
      </c>
      <c r="C24">
        <v>0</v>
      </c>
      <c r="D24" t="s">
        <v>140</v>
      </c>
    </row>
    <row r="25" spans="1:4">
      <c r="A25" t="s">
        <v>163</v>
      </c>
      <c r="B25" t="s">
        <v>139</v>
      </c>
      <c r="C25">
        <v>0</v>
      </c>
      <c r="D25" t="s">
        <v>140</v>
      </c>
    </row>
    <row r="26" spans="1:4">
      <c r="A26" t="s">
        <v>164</v>
      </c>
      <c r="B26" t="s">
        <v>139</v>
      </c>
      <c r="C26">
        <v>0</v>
      </c>
      <c r="D26" t="s">
        <v>140</v>
      </c>
    </row>
    <row r="27" spans="1:4">
      <c r="A27" t="s">
        <v>165</v>
      </c>
      <c r="B27" t="s">
        <v>139</v>
      </c>
      <c r="C27">
        <v>0</v>
      </c>
      <c r="D27" t="s">
        <v>140</v>
      </c>
    </row>
    <row r="28" spans="1:4">
      <c r="A28" t="s">
        <v>166</v>
      </c>
      <c r="B28" t="s">
        <v>139</v>
      </c>
      <c r="C28">
        <v>0</v>
      </c>
      <c r="D28" t="s">
        <v>140</v>
      </c>
    </row>
    <row r="29" spans="1:4">
      <c r="A29" t="s">
        <v>167</v>
      </c>
      <c r="B29" t="s">
        <v>139</v>
      </c>
      <c r="C29">
        <v>0</v>
      </c>
      <c r="D29" t="s">
        <v>140</v>
      </c>
    </row>
    <row r="30" spans="1:4">
      <c r="A30" t="s">
        <v>168</v>
      </c>
      <c r="B30" t="s">
        <v>139</v>
      </c>
      <c r="C30">
        <v>0</v>
      </c>
      <c r="D30" t="s">
        <v>140</v>
      </c>
    </row>
    <row r="31" spans="1:4">
      <c r="A31" t="s">
        <v>169</v>
      </c>
      <c r="B31" t="s">
        <v>139</v>
      </c>
      <c r="C31">
        <v>0</v>
      </c>
      <c r="D31" t="s">
        <v>140</v>
      </c>
    </row>
    <row r="32" spans="1:4">
      <c r="A32" t="s">
        <v>170</v>
      </c>
      <c r="B32" t="s">
        <v>139</v>
      </c>
      <c r="C32">
        <v>0</v>
      </c>
      <c r="D32" t="s">
        <v>140</v>
      </c>
    </row>
    <row r="33" spans="1:4">
      <c r="A33" t="s">
        <v>171</v>
      </c>
      <c r="B33" t="s">
        <v>139</v>
      </c>
      <c r="C33">
        <v>0</v>
      </c>
      <c r="D33" t="s">
        <v>140</v>
      </c>
    </row>
    <row r="34" spans="1:4">
      <c r="A34" t="s">
        <v>172</v>
      </c>
      <c r="B34" t="s">
        <v>139</v>
      </c>
      <c r="C34">
        <v>0</v>
      </c>
      <c r="D34" t="s">
        <v>140</v>
      </c>
    </row>
    <row r="35" spans="1:4">
      <c r="A35" t="s">
        <v>173</v>
      </c>
      <c r="B35" t="s">
        <v>139</v>
      </c>
      <c r="C35">
        <v>0</v>
      </c>
      <c r="D35" t="s">
        <v>140</v>
      </c>
    </row>
    <row r="36" spans="1:4">
      <c r="A36" t="s">
        <v>174</v>
      </c>
      <c r="B36" t="s">
        <v>139</v>
      </c>
      <c r="C36">
        <v>0</v>
      </c>
      <c r="D36" t="s">
        <v>140</v>
      </c>
    </row>
    <row r="37" spans="1:4">
      <c r="A37" t="s">
        <v>175</v>
      </c>
      <c r="B37" t="s">
        <v>139</v>
      </c>
      <c r="C37">
        <v>0</v>
      </c>
      <c r="D37" t="s">
        <v>140</v>
      </c>
    </row>
    <row r="38" spans="1:4">
      <c r="A38" t="s">
        <v>176</v>
      </c>
      <c r="B38" t="s">
        <v>139</v>
      </c>
      <c r="C38">
        <v>0</v>
      </c>
      <c r="D38" t="s">
        <v>140</v>
      </c>
    </row>
    <row r="39" spans="1:4">
      <c r="A39" t="s">
        <v>177</v>
      </c>
      <c r="B39" t="s">
        <v>139</v>
      </c>
      <c r="C39">
        <v>0</v>
      </c>
      <c r="D39" t="s">
        <v>140</v>
      </c>
    </row>
    <row r="40" spans="1:4">
      <c r="A40" t="s">
        <v>178</v>
      </c>
      <c r="B40" t="s">
        <v>139</v>
      </c>
      <c r="C40">
        <v>0</v>
      </c>
      <c r="D40" t="s">
        <v>140</v>
      </c>
    </row>
    <row r="41" spans="1:4">
      <c r="A41" t="s">
        <v>179</v>
      </c>
      <c r="B41" t="s">
        <v>139</v>
      </c>
      <c r="C41">
        <v>0</v>
      </c>
      <c r="D41" t="s">
        <v>140</v>
      </c>
    </row>
    <row r="42" spans="1:4">
      <c r="A42" t="s">
        <v>180</v>
      </c>
      <c r="B42" t="s">
        <v>139</v>
      </c>
      <c r="C42">
        <v>0</v>
      </c>
      <c r="D42" t="s">
        <v>140</v>
      </c>
    </row>
    <row r="43" spans="1:4">
      <c r="A43" t="s">
        <v>181</v>
      </c>
      <c r="B43" t="s">
        <v>139</v>
      </c>
      <c r="C43">
        <v>0</v>
      </c>
      <c r="D43" t="s">
        <v>140</v>
      </c>
    </row>
    <row r="44" spans="1:4">
      <c r="A44" t="s">
        <v>182</v>
      </c>
      <c r="B44" t="s">
        <v>139</v>
      </c>
      <c r="C44">
        <v>0</v>
      </c>
      <c r="D44" t="s">
        <v>140</v>
      </c>
    </row>
    <row r="45" spans="1:4">
      <c r="A45" t="s">
        <v>183</v>
      </c>
      <c r="B45" t="s">
        <v>139</v>
      </c>
      <c r="C45">
        <v>0</v>
      </c>
      <c r="D45" t="s">
        <v>140</v>
      </c>
    </row>
    <row r="46" spans="1:4">
      <c r="A46" t="s">
        <v>184</v>
      </c>
      <c r="B46" t="s">
        <v>139</v>
      </c>
      <c r="C46">
        <v>0</v>
      </c>
      <c r="D46" t="s">
        <v>140</v>
      </c>
    </row>
    <row r="47" spans="1:4">
      <c r="A47" t="s">
        <v>185</v>
      </c>
      <c r="B47" t="s">
        <v>139</v>
      </c>
      <c r="C47">
        <v>0</v>
      </c>
      <c r="D47" t="s">
        <v>140</v>
      </c>
    </row>
    <row r="48" spans="1:4">
      <c r="A48" t="s">
        <v>186</v>
      </c>
      <c r="B48" t="s">
        <v>139</v>
      </c>
      <c r="C48">
        <v>0</v>
      </c>
      <c r="D48" t="s">
        <v>140</v>
      </c>
    </row>
    <row r="49" spans="1:4">
      <c r="A49" t="s">
        <v>187</v>
      </c>
      <c r="B49" t="s">
        <v>139</v>
      </c>
      <c r="C49">
        <v>0</v>
      </c>
      <c r="D49" t="s">
        <v>140</v>
      </c>
    </row>
    <row r="50" spans="1:4">
      <c r="A50" t="s">
        <v>188</v>
      </c>
      <c r="B50" t="s">
        <v>139</v>
      </c>
      <c r="C50">
        <v>0</v>
      </c>
      <c r="D50" t="s">
        <v>140</v>
      </c>
    </row>
    <row r="51" spans="1:4">
      <c r="A51" t="s">
        <v>189</v>
      </c>
      <c r="B51" t="s">
        <v>139</v>
      </c>
      <c r="C51">
        <v>0</v>
      </c>
      <c r="D51" t="s">
        <v>140</v>
      </c>
    </row>
    <row r="52" spans="1:4">
      <c r="A52" t="s">
        <v>190</v>
      </c>
      <c r="B52" t="s">
        <v>139</v>
      </c>
      <c r="C52">
        <v>0</v>
      </c>
      <c r="D52" t="s">
        <v>140</v>
      </c>
    </row>
    <row r="53" spans="1:4">
      <c r="A53" t="s">
        <v>191</v>
      </c>
      <c r="B53" t="s">
        <v>139</v>
      </c>
      <c r="C53">
        <v>0</v>
      </c>
      <c r="D53" t="s">
        <v>140</v>
      </c>
    </row>
    <row r="54" spans="1:4">
      <c r="A54" t="s">
        <v>192</v>
      </c>
      <c r="B54" t="s">
        <v>139</v>
      </c>
      <c r="C54">
        <v>0</v>
      </c>
      <c r="D54" t="s">
        <v>140</v>
      </c>
    </row>
    <row r="55" spans="1:4">
      <c r="A55" t="s">
        <v>193</v>
      </c>
      <c r="B55" t="s">
        <v>139</v>
      </c>
      <c r="C55">
        <v>0</v>
      </c>
      <c r="D55" t="s">
        <v>140</v>
      </c>
    </row>
    <row r="56" spans="1:4">
      <c r="A56" t="s">
        <v>194</v>
      </c>
      <c r="B56" t="s">
        <v>139</v>
      </c>
      <c r="C56">
        <v>0</v>
      </c>
      <c r="D56" t="s">
        <v>140</v>
      </c>
    </row>
    <row r="57" spans="1:4">
      <c r="A57" t="s">
        <v>195</v>
      </c>
      <c r="B57" t="s">
        <v>139</v>
      </c>
      <c r="C57">
        <v>0</v>
      </c>
      <c r="D57" t="s">
        <v>140</v>
      </c>
    </row>
    <row r="58" spans="1:4">
      <c r="A58" t="s">
        <v>196</v>
      </c>
      <c r="B58" t="s">
        <v>139</v>
      </c>
      <c r="C58">
        <v>0</v>
      </c>
      <c r="D58" t="s">
        <v>140</v>
      </c>
    </row>
    <row r="59" spans="1:4">
      <c r="A59" t="s">
        <v>197</v>
      </c>
      <c r="B59" t="s">
        <v>139</v>
      </c>
      <c r="C59">
        <v>0</v>
      </c>
      <c r="D59" t="s">
        <v>140</v>
      </c>
    </row>
    <row r="60" spans="1:4">
      <c r="A60" t="s">
        <v>198</v>
      </c>
      <c r="B60" t="s">
        <v>139</v>
      </c>
      <c r="C60">
        <v>0</v>
      </c>
      <c r="D60" t="s">
        <v>140</v>
      </c>
    </row>
    <row r="61" spans="1:4">
      <c r="A61" t="s">
        <v>199</v>
      </c>
      <c r="B61" t="s">
        <v>139</v>
      </c>
      <c r="C61">
        <v>0</v>
      </c>
      <c r="D61" t="s">
        <v>140</v>
      </c>
    </row>
    <row r="62" spans="1:4">
      <c r="A62" t="s">
        <v>200</v>
      </c>
      <c r="B62" t="s">
        <v>139</v>
      </c>
      <c r="C62">
        <v>0</v>
      </c>
      <c r="D62" t="s">
        <v>140</v>
      </c>
    </row>
    <row r="63" spans="1:4">
      <c r="A63" t="s">
        <v>201</v>
      </c>
      <c r="B63" t="s">
        <v>139</v>
      </c>
      <c r="C63">
        <v>0</v>
      </c>
      <c r="D63" t="s">
        <v>140</v>
      </c>
    </row>
    <row r="64" spans="1:4">
      <c r="A64" t="s">
        <v>202</v>
      </c>
      <c r="B64" t="s">
        <v>139</v>
      </c>
      <c r="C64">
        <v>0</v>
      </c>
      <c r="D64" t="s">
        <v>140</v>
      </c>
    </row>
    <row r="65" spans="1:4">
      <c r="A65" t="s">
        <v>203</v>
      </c>
      <c r="B65" t="s">
        <v>139</v>
      </c>
      <c r="C65">
        <v>0</v>
      </c>
      <c r="D65" t="s">
        <v>140</v>
      </c>
    </row>
    <row r="66" spans="1:4">
      <c r="A66" t="s">
        <v>204</v>
      </c>
      <c r="B66" t="s">
        <v>139</v>
      </c>
      <c r="C66">
        <v>0</v>
      </c>
      <c r="D66" t="s">
        <v>140</v>
      </c>
    </row>
    <row r="67" spans="1:4">
      <c r="A67" t="s">
        <v>205</v>
      </c>
      <c r="B67" t="s">
        <v>139</v>
      </c>
      <c r="C67">
        <v>0</v>
      </c>
      <c r="D67" t="s">
        <v>140</v>
      </c>
    </row>
    <row r="68" spans="1:4">
      <c r="A68" t="s">
        <v>206</v>
      </c>
      <c r="B68" t="s">
        <v>139</v>
      </c>
      <c r="C68">
        <v>0</v>
      </c>
      <c r="D68" t="s">
        <v>140</v>
      </c>
    </row>
    <row r="69" spans="1:4">
      <c r="A69" t="s">
        <v>207</v>
      </c>
      <c r="B69" t="s">
        <v>139</v>
      </c>
      <c r="C69">
        <v>0</v>
      </c>
      <c r="D69" t="s">
        <v>140</v>
      </c>
    </row>
    <row r="70" spans="1:4">
      <c r="A70" t="s">
        <v>208</v>
      </c>
      <c r="B70" t="s">
        <v>139</v>
      </c>
      <c r="C70">
        <v>0</v>
      </c>
      <c r="D70" t="s">
        <v>140</v>
      </c>
    </row>
    <row r="71" spans="1:4">
      <c r="A71" t="s">
        <v>209</v>
      </c>
      <c r="B71" t="s">
        <v>139</v>
      </c>
      <c r="C71">
        <v>0</v>
      </c>
      <c r="D71" t="s">
        <v>140</v>
      </c>
    </row>
    <row r="72" spans="1:4">
      <c r="A72" t="s">
        <v>210</v>
      </c>
      <c r="B72" t="s">
        <v>139</v>
      </c>
      <c r="C72">
        <v>0</v>
      </c>
      <c r="D72" t="s">
        <v>140</v>
      </c>
    </row>
    <row r="73" spans="1:4">
      <c r="A73" t="s">
        <v>211</v>
      </c>
      <c r="B73" t="s">
        <v>139</v>
      </c>
      <c r="C73">
        <v>0</v>
      </c>
      <c r="D73" t="s">
        <v>140</v>
      </c>
    </row>
    <row r="74" spans="1:4">
      <c r="A74" t="s">
        <v>212</v>
      </c>
      <c r="B74" t="s">
        <v>139</v>
      </c>
      <c r="C74">
        <v>0</v>
      </c>
      <c r="D74" t="s">
        <v>140</v>
      </c>
    </row>
    <row r="75" spans="1:4">
      <c r="A75" t="s">
        <v>213</v>
      </c>
      <c r="B75" t="s">
        <v>139</v>
      </c>
      <c r="C75">
        <v>0</v>
      </c>
      <c r="D75" t="s">
        <v>140</v>
      </c>
    </row>
    <row r="76" spans="1:4">
      <c r="A76" t="s">
        <v>214</v>
      </c>
      <c r="B76" t="s">
        <v>139</v>
      </c>
      <c r="C76">
        <v>0</v>
      </c>
      <c r="D76" t="s">
        <v>140</v>
      </c>
    </row>
    <row r="77" spans="1:4">
      <c r="A77" t="s">
        <v>215</v>
      </c>
      <c r="B77" t="s">
        <v>139</v>
      </c>
      <c r="C77">
        <v>0</v>
      </c>
      <c r="D77" t="s">
        <v>140</v>
      </c>
    </row>
    <row r="78" spans="1:4">
      <c r="A78" t="s">
        <v>216</v>
      </c>
      <c r="B78" t="s">
        <v>139</v>
      </c>
      <c r="C78">
        <v>0</v>
      </c>
      <c r="D78" t="s">
        <v>140</v>
      </c>
    </row>
    <row r="79" spans="1:4">
      <c r="A79" t="s">
        <v>217</v>
      </c>
      <c r="B79" t="s">
        <v>139</v>
      </c>
      <c r="C79">
        <v>0</v>
      </c>
      <c r="D79" t="s">
        <v>140</v>
      </c>
    </row>
    <row r="80" spans="1:4">
      <c r="A80" t="s">
        <v>218</v>
      </c>
      <c r="B80" t="s">
        <v>139</v>
      </c>
      <c r="C80">
        <v>0</v>
      </c>
      <c r="D80" t="s">
        <v>140</v>
      </c>
    </row>
    <row r="81" spans="1:4">
      <c r="A81" t="s">
        <v>219</v>
      </c>
      <c r="B81" t="s">
        <v>139</v>
      </c>
      <c r="C81">
        <v>0</v>
      </c>
      <c r="D81" t="s">
        <v>140</v>
      </c>
    </row>
    <row r="82" spans="1:4">
      <c r="A82" t="s">
        <v>220</v>
      </c>
      <c r="B82" t="s">
        <v>139</v>
      </c>
      <c r="C82">
        <v>0</v>
      </c>
      <c r="D82" t="s">
        <v>140</v>
      </c>
    </row>
    <row r="83" spans="1:4">
      <c r="A83" t="s">
        <v>221</v>
      </c>
      <c r="B83" t="s">
        <v>139</v>
      </c>
      <c r="C83">
        <v>0</v>
      </c>
      <c r="D83" t="s">
        <v>140</v>
      </c>
    </row>
    <row r="84" spans="1:4">
      <c r="A84" t="s">
        <v>222</v>
      </c>
      <c r="B84" t="s">
        <v>139</v>
      </c>
      <c r="C84">
        <v>0</v>
      </c>
      <c r="D84" t="s">
        <v>140</v>
      </c>
    </row>
    <row r="85" spans="1:4">
      <c r="A85" t="s">
        <v>223</v>
      </c>
      <c r="B85" t="s">
        <v>139</v>
      </c>
      <c r="C85">
        <v>0</v>
      </c>
      <c r="D85" t="s">
        <v>140</v>
      </c>
    </row>
    <row r="86" spans="1:4">
      <c r="A86" t="s">
        <v>224</v>
      </c>
      <c r="B86" t="s">
        <v>139</v>
      </c>
      <c r="C86">
        <v>0</v>
      </c>
      <c r="D86" t="s">
        <v>140</v>
      </c>
    </row>
    <row r="87" spans="1:4">
      <c r="A87" t="s">
        <v>225</v>
      </c>
      <c r="B87" t="s">
        <v>139</v>
      </c>
      <c r="C87">
        <v>0</v>
      </c>
      <c r="D87" t="s">
        <v>140</v>
      </c>
    </row>
    <row r="88" spans="1:4">
      <c r="A88" t="s">
        <v>226</v>
      </c>
      <c r="B88" t="s">
        <v>139</v>
      </c>
      <c r="C88">
        <v>0</v>
      </c>
      <c r="D88" t="s">
        <v>140</v>
      </c>
    </row>
    <row r="89" spans="1:4">
      <c r="A89" t="s">
        <v>227</v>
      </c>
      <c r="B89" t="s">
        <v>139</v>
      </c>
      <c r="C89">
        <v>0</v>
      </c>
      <c r="D89" t="s">
        <v>140</v>
      </c>
    </row>
    <row r="90" spans="1:4">
      <c r="A90" t="s">
        <v>228</v>
      </c>
      <c r="B90" t="s">
        <v>139</v>
      </c>
      <c r="C90">
        <v>0</v>
      </c>
      <c r="D90" t="s">
        <v>140</v>
      </c>
    </row>
    <row r="91" spans="1:4">
      <c r="A91" t="s">
        <v>229</v>
      </c>
      <c r="B91" t="s">
        <v>139</v>
      </c>
      <c r="C91">
        <v>0</v>
      </c>
      <c r="D91" t="s">
        <v>140</v>
      </c>
    </row>
    <row r="92" spans="1:4">
      <c r="A92" t="s">
        <v>230</v>
      </c>
      <c r="B92" t="s">
        <v>139</v>
      </c>
      <c r="C92">
        <v>0</v>
      </c>
      <c r="D92" t="s">
        <v>140</v>
      </c>
    </row>
    <row r="93" spans="1:4">
      <c r="A93" t="s">
        <v>231</v>
      </c>
      <c r="B93" t="s">
        <v>139</v>
      </c>
      <c r="C93">
        <v>0</v>
      </c>
      <c r="D93" t="s">
        <v>140</v>
      </c>
    </row>
    <row r="94" spans="1:4">
      <c r="A94" t="s">
        <v>232</v>
      </c>
      <c r="B94" t="s">
        <v>139</v>
      </c>
      <c r="C94">
        <v>0</v>
      </c>
      <c r="D94" t="s">
        <v>140</v>
      </c>
    </row>
    <row r="95" spans="1:4">
      <c r="A95" t="s">
        <v>233</v>
      </c>
      <c r="B95" t="s">
        <v>139</v>
      </c>
      <c r="C95">
        <v>0</v>
      </c>
      <c r="D95" t="s">
        <v>140</v>
      </c>
    </row>
    <row r="96" spans="1:4">
      <c r="A96" t="s">
        <v>234</v>
      </c>
      <c r="B96" t="s">
        <v>139</v>
      </c>
      <c r="C96">
        <v>0</v>
      </c>
      <c r="D96" t="s">
        <v>140</v>
      </c>
    </row>
    <row r="97" spans="1:4">
      <c r="A97" t="s">
        <v>235</v>
      </c>
      <c r="B97" t="s">
        <v>139</v>
      </c>
      <c r="C97">
        <v>0</v>
      </c>
      <c r="D97" t="s">
        <v>140</v>
      </c>
    </row>
    <row r="98" spans="1:4">
      <c r="A98" t="s">
        <v>236</v>
      </c>
      <c r="B98" t="s">
        <v>139</v>
      </c>
      <c r="C98">
        <v>0</v>
      </c>
      <c r="D98" t="s">
        <v>140</v>
      </c>
    </row>
    <row r="99" spans="1:4">
      <c r="A99" t="s">
        <v>237</v>
      </c>
      <c r="B99" t="s">
        <v>139</v>
      </c>
      <c r="C99">
        <v>0</v>
      </c>
      <c r="D99" t="s">
        <v>140</v>
      </c>
    </row>
    <row r="100" spans="1:4">
      <c r="A100" t="s">
        <v>238</v>
      </c>
      <c r="B100" t="s">
        <v>139</v>
      </c>
      <c r="C100">
        <v>0</v>
      </c>
      <c r="D100" t="s">
        <v>140</v>
      </c>
    </row>
    <row r="101" spans="1:4">
      <c r="A101" t="s">
        <v>239</v>
      </c>
      <c r="B101" t="s">
        <v>139</v>
      </c>
      <c r="C101">
        <v>0</v>
      </c>
      <c r="D101" t="s">
        <v>140</v>
      </c>
    </row>
    <row r="102" spans="1:4">
      <c r="A102" t="s">
        <v>240</v>
      </c>
      <c r="B102" t="s">
        <v>139</v>
      </c>
      <c r="C102">
        <v>0</v>
      </c>
      <c r="D102" t="s">
        <v>140</v>
      </c>
    </row>
    <row r="103" spans="1:4">
      <c r="A103" t="s">
        <v>241</v>
      </c>
      <c r="B103" t="s">
        <v>139</v>
      </c>
      <c r="C103">
        <v>0</v>
      </c>
      <c r="D103" t="s">
        <v>140</v>
      </c>
    </row>
    <row r="104" spans="1:4">
      <c r="A104" t="s">
        <v>242</v>
      </c>
      <c r="B104" t="s">
        <v>139</v>
      </c>
      <c r="C104">
        <v>0</v>
      </c>
      <c r="D104" t="s">
        <v>140</v>
      </c>
    </row>
    <row r="105" spans="1:4">
      <c r="A105" t="s">
        <v>243</v>
      </c>
      <c r="B105" t="s">
        <v>139</v>
      </c>
      <c r="C105">
        <v>0</v>
      </c>
      <c r="D105" t="s">
        <v>140</v>
      </c>
    </row>
    <row r="106" spans="1:4">
      <c r="A106" t="s">
        <v>244</v>
      </c>
      <c r="B106" t="s">
        <v>139</v>
      </c>
      <c r="C106">
        <v>0</v>
      </c>
      <c r="D106" t="s">
        <v>140</v>
      </c>
    </row>
    <row r="107" spans="1:4">
      <c r="A107" t="s">
        <v>245</v>
      </c>
      <c r="B107" t="s">
        <v>139</v>
      </c>
      <c r="C107">
        <v>0</v>
      </c>
      <c r="D107" t="s">
        <v>140</v>
      </c>
    </row>
    <row r="108" spans="1:4">
      <c r="A108" t="s">
        <v>246</v>
      </c>
      <c r="B108" t="s">
        <v>139</v>
      </c>
      <c r="C108">
        <v>0</v>
      </c>
      <c r="D108" t="s">
        <v>140</v>
      </c>
    </row>
    <row r="109" spans="1:4">
      <c r="A109" t="s">
        <v>247</v>
      </c>
      <c r="B109" t="s">
        <v>139</v>
      </c>
      <c r="C109">
        <v>0</v>
      </c>
      <c r="D109" t="s">
        <v>140</v>
      </c>
    </row>
    <row r="110" spans="1:4">
      <c r="A110" t="s">
        <v>248</v>
      </c>
      <c r="B110" t="s">
        <v>139</v>
      </c>
      <c r="C110">
        <v>0</v>
      </c>
      <c r="D110" t="s">
        <v>140</v>
      </c>
    </row>
    <row r="111" spans="1:4">
      <c r="A111" t="s">
        <v>249</v>
      </c>
      <c r="B111" t="s">
        <v>139</v>
      </c>
      <c r="C111">
        <v>0</v>
      </c>
      <c r="D111" t="s">
        <v>140</v>
      </c>
    </row>
    <row r="112" spans="1:4">
      <c r="A112" t="s">
        <v>250</v>
      </c>
      <c r="B112" t="s">
        <v>139</v>
      </c>
      <c r="C112">
        <v>0</v>
      </c>
      <c r="D112" t="s">
        <v>140</v>
      </c>
    </row>
    <row r="113" spans="1:4">
      <c r="A113" t="s">
        <v>251</v>
      </c>
      <c r="B113" t="s">
        <v>139</v>
      </c>
      <c r="C113">
        <v>0</v>
      </c>
      <c r="D113" t="s">
        <v>140</v>
      </c>
    </row>
    <row r="114" spans="1:4">
      <c r="A114" t="s">
        <v>252</v>
      </c>
      <c r="B114" t="s">
        <v>139</v>
      </c>
      <c r="C114">
        <v>0</v>
      </c>
      <c r="D114" t="s">
        <v>140</v>
      </c>
    </row>
    <row r="115" spans="1:4">
      <c r="A115" t="s">
        <v>253</v>
      </c>
      <c r="B115" t="s">
        <v>139</v>
      </c>
      <c r="C115">
        <v>0</v>
      </c>
      <c r="D115" t="s">
        <v>140</v>
      </c>
    </row>
    <row r="116" spans="1:4">
      <c r="A116" t="s">
        <v>254</v>
      </c>
      <c r="B116" t="s">
        <v>139</v>
      </c>
      <c r="C116">
        <v>0</v>
      </c>
      <c r="D116" t="s">
        <v>140</v>
      </c>
    </row>
    <row r="117" spans="1:4">
      <c r="A117" t="s">
        <v>255</v>
      </c>
      <c r="B117" t="s">
        <v>139</v>
      </c>
      <c r="C117">
        <v>0</v>
      </c>
      <c r="D117" t="s">
        <v>140</v>
      </c>
    </row>
    <row r="118" spans="1:4">
      <c r="A118" t="s">
        <v>256</v>
      </c>
      <c r="B118" t="s">
        <v>139</v>
      </c>
      <c r="C118">
        <v>0</v>
      </c>
      <c r="D118" t="s">
        <v>140</v>
      </c>
    </row>
    <row r="119" spans="1:4">
      <c r="A119" t="s">
        <v>257</v>
      </c>
      <c r="B119" t="s">
        <v>139</v>
      </c>
      <c r="C119">
        <v>0</v>
      </c>
      <c r="D119" t="s">
        <v>140</v>
      </c>
    </row>
    <row r="120" spans="1:4">
      <c r="A120" t="s">
        <v>258</v>
      </c>
      <c r="B120" t="s">
        <v>139</v>
      </c>
      <c r="C120">
        <v>0</v>
      </c>
      <c r="D120" t="s">
        <v>140</v>
      </c>
    </row>
    <row r="121" spans="1:4">
      <c r="A121" t="s">
        <v>259</v>
      </c>
      <c r="B121" t="s">
        <v>139</v>
      </c>
      <c r="C121">
        <v>0</v>
      </c>
      <c r="D121" t="s">
        <v>140</v>
      </c>
    </row>
    <row r="122" spans="1:4">
      <c r="A122" t="s">
        <v>260</v>
      </c>
      <c r="B122" t="s">
        <v>139</v>
      </c>
      <c r="C122">
        <v>0</v>
      </c>
      <c r="D122" t="s">
        <v>140</v>
      </c>
    </row>
    <row r="123" spans="1:4">
      <c r="A123" t="s">
        <v>261</v>
      </c>
      <c r="B123" t="s">
        <v>139</v>
      </c>
      <c r="C123">
        <v>0</v>
      </c>
      <c r="D123" t="s">
        <v>140</v>
      </c>
    </row>
    <row r="124" spans="1:4">
      <c r="A124" t="s">
        <v>262</v>
      </c>
      <c r="B124" t="s">
        <v>139</v>
      </c>
      <c r="C124">
        <v>0</v>
      </c>
      <c r="D124" t="s">
        <v>140</v>
      </c>
    </row>
    <row r="125" spans="1:4">
      <c r="A125" t="s">
        <v>263</v>
      </c>
      <c r="B125" t="s">
        <v>139</v>
      </c>
      <c r="C125">
        <v>0</v>
      </c>
      <c r="D125" t="s">
        <v>140</v>
      </c>
    </row>
    <row r="126" spans="1:4">
      <c r="A126" t="s">
        <v>264</v>
      </c>
      <c r="B126" t="s">
        <v>139</v>
      </c>
      <c r="C126">
        <v>0</v>
      </c>
      <c r="D126" t="s">
        <v>140</v>
      </c>
    </row>
    <row r="127" spans="1:4">
      <c r="A127" t="s">
        <v>265</v>
      </c>
      <c r="B127" t="s">
        <v>139</v>
      </c>
      <c r="C127">
        <v>0</v>
      </c>
      <c r="D127" t="s">
        <v>140</v>
      </c>
    </row>
    <row r="128" spans="1:4">
      <c r="A128" t="s">
        <v>266</v>
      </c>
      <c r="B128" t="s">
        <v>139</v>
      </c>
      <c r="C128">
        <v>0</v>
      </c>
      <c r="D128" t="s">
        <v>140</v>
      </c>
    </row>
    <row r="129" spans="1:4">
      <c r="A129" t="s">
        <v>267</v>
      </c>
      <c r="B129" t="s">
        <v>139</v>
      </c>
      <c r="C129">
        <v>0</v>
      </c>
      <c r="D129" t="s">
        <v>140</v>
      </c>
    </row>
    <row r="130" spans="1:4">
      <c r="A130" t="s">
        <v>268</v>
      </c>
      <c r="B130" t="s">
        <v>139</v>
      </c>
      <c r="C130">
        <v>0</v>
      </c>
      <c r="D130" t="s">
        <v>140</v>
      </c>
    </row>
    <row r="131" spans="1:4">
      <c r="A131" t="s">
        <v>269</v>
      </c>
      <c r="B131" t="s">
        <v>139</v>
      </c>
      <c r="C131">
        <v>0</v>
      </c>
      <c r="D131" t="s">
        <v>140</v>
      </c>
    </row>
    <row r="132" spans="1:4">
      <c r="A132" t="s">
        <v>270</v>
      </c>
      <c r="B132" t="s">
        <v>139</v>
      </c>
      <c r="C132">
        <v>0</v>
      </c>
      <c r="D132" t="s">
        <v>140</v>
      </c>
    </row>
    <row r="133" spans="1:4">
      <c r="A133" t="s">
        <v>271</v>
      </c>
      <c r="B133" t="s">
        <v>139</v>
      </c>
      <c r="C133">
        <v>0</v>
      </c>
      <c r="D133" t="s">
        <v>140</v>
      </c>
    </row>
    <row r="134" spans="1:4">
      <c r="A134" t="s">
        <v>272</v>
      </c>
      <c r="B134" t="s">
        <v>139</v>
      </c>
      <c r="C134">
        <v>0</v>
      </c>
      <c r="D134" t="s">
        <v>140</v>
      </c>
    </row>
    <row r="135" spans="1:4">
      <c r="A135" t="s">
        <v>273</v>
      </c>
      <c r="B135" t="s">
        <v>139</v>
      </c>
      <c r="C135">
        <v>0</v>
      </c>
      <c r="D135" t="s">
        <v>140</v>
      </c>
    </row>
    <row r="136" spans="1:4">
      <c r="A136" t="s">
        <v>274</v>
      </c>
      <c r="B136" t="s">
        <v>139</v>
      </c>
      <c r="C136">
        <v>0</v>
      </c>
      <c r="D136" t="s">
        <v>140</v>
      </c>
    </row>
    <row r="137" spans="1:4">
      <c r="A137" t="s">
        <v>275</v>
      </c>
      <c r="B137" t="s">
        <v>139</v>
      </c>
      <c r="C137">
        <v>0</v>
      </c>
      <c r="D137" t="s">
        <v>140</v>
      </c>
    </row>
    <row r="138" spans="1:4">
      <c r="A138" t="s">
        <v>276</v>
      </c>
      <c r="B138" t="s">
        <v>139</v>
      </c>
      <c r="C138">
        <v>0</v>
      </c>
      <c r="D138" t="s">
        <v>140</v>
      </c>
    </row>
    <row r="139" spans="1:4">
      <c r="A139" t="s">
        <v>277</v>
      </c>
      <c r="B139" t="s">
        <v>139</v>
      </c>
      <c r="C139">
        <v>0</v>
      </c>
      <c r="D139" t="s">
        <v>140</v>
      </c>
    </row>
    <row r="140" spans="1:4">
      <c r="A140" t="s">
        <v>278</v>
      </c>
      <c r="B140" t="s">
        <v>139</v>
      </c>
      <c r="C140">
        <v>0</v>
      </c>
      <c r="D140" t="s">
        <v>140</v>
      </c>
    </row>
    <row r="141" spans="1:4">
      <c r="A141" t="s">
        <v>279</v>
      </c>
      <c r="B141" t="s">
        <v>139</v>
      </c>
      <c r="C141">
        <v>0</v>
      </c>
      <c r="D141" t="s">
        <v>140</v>
      </c>
    </row>
    <row r="142" spans="1:4">
      <c r="A142" t="s">
        <v>280</v>
      </c>
      <c r="B142" t="s">
        <v>139</v>
      </c>
      <c r="C142">
        <v>0</v>
      </c>
      <c r="D142" t="s">
        <v>140</v>
      </c>
    </row>
    <row r="143" spans="1:4">
      <c r="A143" t="s">
        <v>281</v>
      </c>
      <c r="B143" t="s">
        <v>139</v>
      </c>
      <c r="C143">
        <v>0</v>
      </c>
      <c r="D143" t="s">
        <v>140</v>
      </c>
    </row>
    <row r="144" spans="1:4">
      <c r="A144" t="s">
        <v>282</v>
      </c>
      <c r="B144" t="s">
        <v>139</v>
      </c>
      <c r="C144">
        <v>0</v>
      </c>
      <c r="D144" t="s">
        <v>140</v>
      </c>
    </row>
    <row r="145" spans="1:4">
      <c r="A145" t="s">
        <v>283</v>
      </c>
      <c r="B145" t="s">
        <v>139</v>
      </c>
      <c r="C145">
        <v>0</v>
      </c>
      <c r="D145" t="s">
        <v>140</v>
      </c>
    </row>
    <row r="146" spans="1:4">
      <c r="A146" t="s">
        <v>284</v>
      </c>
      <c r="B146" t="s">
        <v>139</v>
      </c>
      <c r="C146">
        <v>0</v>
      </c>
      <c r="D146" t="s">
        <v>140</v>
      </c>
    </row>
    <row r="147" spans="1:4">
      <c r="A147" t="s">
        <v>285</v>
      </c>
      <c r="B147" t="s">
        <v>139</v>
      </c>
      <c r="C147">
        <v>0</v>
      </c>
      <c r="D147" t="s">
        <v>140</v>
      </c>
    </row>
    <row r="148" spans="1:4">
      <c r="A148" t="s">
        <v>286</v>
      </c>
      <c r="B148" t="s">
        <v>139</v>
      </c>
      <c r="C148">
        <v>0</v>
      </c>
      <c r="D148" t="s">
        <v>140</v>
      </c>
    </row>
    <row r="149" spans="1:4">
      <c r="A149" t="s">
        <v>287</v>
      </c>
      <c r="B149" t="s">
        <v>139</v>
      </c>
      <c r="C149">
        <v>0</v>
      </c>
      <c r="D149" t="s">
        <v>140</v>
      </c>
    </row>
    <row r="150" spans="1:4">
      <c r="A150" t="s">
        <v>288</v>
      </c>
      <c r="B150" t="s">
        <v>139</v>
      </c>
      <c r="C150">
        <v>0</v>
      </c>
      <c r="D150" t="s">
        <v>140</v>
      </c>
    </row>
    <row r="151" spans="1:4">
      <c r="A151" t="s">
        <v>289</v>
      </c>
      <c r="B151" t="s">
        <v>139</v>
      </c>
      <c r="C151">
        <v>0</v>
      </c>
      <c r="D151" t="s">
        <v>140</v>
      </c>
    </row>
    <row r="152" spans="1:4">
      <c r="A152" t="s">
        <v>290</v>
      </c>
      <c r="B152" t="s">
        <v>139</v>
      </c>
      <c r="C152">
        <v>0</v>
      </c>
      <c r="D152" t="s">
        <v>140</v>
      </c>
    </row>
    <row r="153" spans="1:4">
      <c r="A153" t="s">
        <v>291</v>
      </c>
      <c r="B153" t="s">
        <v>139</v>
      </c>
      <c r="C153">
        <v>0</v>
      </c>
      <c r="D153" t="s">
        <v>140</v>
      </c>
    </row>
    <row r="154" spans="1:4">
      <c r="A154" t="s">
        <v>292</v>
      </c>
      <c r="B154" t="s">
        <v>139</v>
      </c>
      <c r="C154">
        <v>0</v>
      </c>
      <c r="D154" t="s">
        <v>140</v>
      </c>
    </row>
    <row r="155" spans="1:4">
      <c r="A155" t="s">
        <v>293</v>
      </c>
      <c r="B155" t="s">
        <v>139</v>
      </c>
      <c r="C155">
        <v>0</v>
      </c>
      <c r="D155" t="s">
        <v>140</v>
      </c>
    </row>
    <row r="156" spans="1:4">
      <c r="A156" t="s">
        <v>294</v>
      </c>
      <c r="B156" t="s">
        <v>139</v>
      </c>
      <c r="C156">
        <v>0</v>
      </c>
      <c r="D156" t="s">
        <v>140</v>
      </c>
    </row>
    <row r="157" spans="1:4">
      <c r="A157" t="s">
        <v>295</v>
      </c>
      <c r="B157" t="s">
        <v>139</v>
      </c>
      <c r="C157">
        <v>0</v>
      </c>
      <c r="D157" t="s">
        <v>140</v>
      </c>
    </row>
    <row r="158" spans="1:4">
      <c r="A158" t="s">
        <v>296</v>
      </c>
      <c r="B158" t="s">
        <v>139</v>
      </c>
      <c r="C158">
        <v>0</v>
      </c>
      <c r="D158" t="s">
        <v>140</v>
      </c>
    </row>
    <row r="159" spans="1:4">
      <c r="A159" t="s">
        <v>297</v>
      </c>
      <c r="B159" t="s">
        <v>139</v>
      </c>
      <c r="C159">
        <v>0</v>
      </c>
      <c r="D159" t="s">
        <v>140</v>
      </c>
    </row>
    <row r="160" spans="1:4">
      <c r="A160" t="s">
        <v>298</v>
      </c>
      <c r="B160" t="s">
        <v>139</v>
      </c>
      <c r="C160">
        <v>0</v>
      </c>
      <c r="D160" t="s">
        <v>140</v>
      </c>
    </row>
    <row r="161" spans="1:4">
      <c r="A161" t="s">
        <v>299</v>
      </c>
      <c r="B161" t="s">
        <v>139</v>
      </c>
      <c r="C161">
        <v>0</v>
      </c>
      <c r="D161" t="s">
        <v>140</v>
      </c>
    </row>
    <row r="162" spans="1:4">
      <c r="A162" t="s">
        <v>300</v>
      </c>
      <c r="B162" t="s">
        <v>139</v>
      </c>
      <c r="C162">
        <v>0</v>
      </c>
      <c r="D162" t="s">
        <v>140</v>
      </c>
    </row>
    <row r="163" spans="1:4">
      <c r="A163" t="s">
        <v>301</v>
      </c>
      <c r="B163" t="s">
        <v>139</v>
      </c>
      <c r="C163">
        <v>0</v>
      </c>
      <c r="D163" t="s">
        <v>140</v>
      </c>
    </row>
    <row r="164" spans="1:4">
      <c r="A164" t="s">
        <v>302</v>
      </c>
      <c r="B164" t="s">
        <v>139</v>
      </c>
      <c r="C164">
        <v>0</v>
      </c>
      <c r="D164" t="s">
        <v>140</v>
      </c>
    </row>
    <row r="165" spans="1:4">
      <c r="A165" t="s">
        <v>303</v>
      </c>
      <c r="B165" t="s">
        <v>139</v>
      </c>
      <c r="C165">
        <v>0</v>
      </c>
      <c r="D165" t="s">
        <v>140</v>
      </c>
    </row>
    <row r="166" spans="1:4">
      <c r="A166" t="s">
        <v>304</v>
      </c>
      <c r="B166" t="s">
        <v>139</v>
      </c>
      <c r="C166">
        <v>0</v>
      </c>
      <c r="D166" t="s">
        <v>140</v>
      </c>
    </row>
    <row r="167" spans="1:4">
      <c r="A167" t="s">
        <v>305</v>
      </c>
      <c r="B167" t="s">
        <v>139</v>
      </c>
      <c r="C167">
        <v>0</v>
      </c>
      <c r="D167" t="s">
        <v>140</v>
      </c>
    </row>
    <row r="168" spans="1:4">
      <c r="A168" t="s">
        <v>306</v>
      </c>
      <c r="B168" t="s">
        <v>139</v>
      </c>
      <c r="C168">
        <v>0</v>
      </c>
      <c r="D168" t="s">
        <v>140</v>
      </c>
    </row>
    <row r="169" spans="1:4">
      <c r="A169" t="s">
        <v>307</v>
      </c>
      <c r="B169" t="s">
        <v>139</v>
      </c>
      <c r="C169">
        <v>0</v>
      </c>
      <c r="D169" t="s">
        <v>140</v>
      </c>
    </row>
    <row r="170" spans="1:4">
      <c r="A170" t="s">
        <v>308</v>
      </c>
      <c r="B170" t="s">
        <v>139</v>
      </c>
      <c r="C170">
        <v>0</v>
      </c>
      <c r="D170" t="s">
        <v>140</v>
      </c>
    </row>
    <row r="171" spans="1:4">
      <c r="A171" t="s">
        <v>309</v>
      </c>
      <c r="B171" t="s">
        <v>139</v>
      </c>
      <c r="C171">
        <v>0</v>
      </c>
      <c r="D171" t="s">
        <v>140</v>
      </c>
    </row>
    <row r="172" spans="1:4">
      <c r="A172" t="s">
        <v>310</v>
      </c>
      <c r="B172" t="s">
        <v>139</v>
      </c>
      <c r="C172">
        <v>0</v>
      </c>
      <c r="D172" t="s">
        <v>140</v>
      </c>
    </row>
    <row r="173" spans="1:4">
      <c r="A173" t="s">
        <v>311</v>
      </c>
      <c r="B173" t="s">
        <v>139</v>
      </c>
      <c r="C173">
        <v>0</v>
      </c>
      <c r="D173" t="s">
        <v>140</v>
      </c>
    </row>
    <row r="174" spans="1:4">
      <c r="A174" t="s">
        <v>312</v>
      </c>
      <c r="B174" t="s">
        <v>139</v>
      </c>
      <c r="C174">
        <v>0</v>
      </c>
      <c r="D174" t="s">
        <v>140</v>
      </c>
    </row>
    <row r="175" spans="1:4">
      <c r="A175" t="s">
        <v>313</v>
      </c>
      <c r="B175" t="s">
        <v>139</v>
      </c>
      <c r="C175">
        <v>0</v>
      </c>
      <c r="D175" t="s">
        <v>140</v>
      </c>
    </row>
    <row r="176" spans="1:4">
      <c r="A176" t="s">
        <v>314</v>
      </c>
      <c r="B176" t="s">
        <v>139</v>
      </c>
      <c r="C176">
        <v>0</v>
      </c>
      <c r="D176" t="s">
        <v>140</v>
      </c>
    </row>
    <row r="177" spans="1:4">
      <c r="A177" t="s">
        <v>315</v>
      </c>
      <c r="B177" t="s">
        <v>139</v>
      </c>
      <c r="C177">
        <v>0</v>
      </c>
      <c r="D177" t="s">
        <v>140</v>
      </c>
    </row>
    <row r="178" spans="1:4">
      <c r="A178" t="s">
        <v>316</v>
      </c>
      <c r="B178" t="s">
        <v>139</v>
      </c>
      <c r="C178">
        <v>0</v>
      </c>
      <c r="D178" t="s">
        <v>140</v>
      </c>
    </row>
    <row r="179" spans="1:4">
      <c r="A179" t="s">
        <v>317</v>
      </c>
      <c r="B179" t="s">
        <v>139</v>
      </c>
      <c r="C179">
        <v>0</v>
      </c>
      <c r="D179" t="s">
        <v>140</v>
      </c>
    </row>
    <row r="180" spans="1:4">
      <c r="A180" t="s">
        <v>318</v>
      </c>
      <c r="B180" t="s">
        <v>139</v>
      </c>
      <c r="C180">
        <v>0</v>
      </c>
      <c r="D180" t="s">
        <v>140</v>
      </c>
    </row>
    <row r="181" spans="1:4">
      <c r="A181" t="s">
        <v>319</v>
      </c>
      <c r="B181" t="s">
        <v>139</v>
      </c>
      <c r="C181">
        <v>0</v>
      </c>
      <c r="D181" t="s">
        <v>140</v>
      </c>
    </row>
    <row r="182" spans="1:4">
      <c r="A182" t="s">
        <v>320</v>
      </c>
      <c r="B182" t="s">
        <v>139</v>
      </c>
      <c r="C182">
        <v>0</v>
      </c>
      <c r="D182" t="s">
        <v>140</v>
      </c>
    </row>
    <row r="183" spans="1:4">
      <c r="A183" t="s">
        <v>321</v>
      </c>
      <c r="B183" t="s">
        <v>139</v>
      </c>
      <c r="C183">
        <v>0</v>
      </c>
      <c r="D183" t="s">
        <v>140</v>
      </c>
    </row>
    <row r="184" spans="1:4">
      <c r="A184" t="s">
        <v>322</v>
      </c>
      <c r="B184" t="s">
        <v>139</v>
      </c>
      <c r="C184">
        <v>0</v>
      </c>
      <c r="D184" t="s">
        <v>140</v>
      </c>
    </row>
    <row r="185" spans="1:4">
      <c r="A185" t="s">
        <v>323</v>
      </c>
      <c r="B185" t="s">
        <v>139</v>
      </c>
      <c r="C185">
        <v>0</v>
      </c>
      <c r="D185" t="s">
        <v>140</v>
      </c>
    </row>
    <row r="186" spans="1:4">
      <c r="A186" t="s">
        <v>324</v>
      </c>
      <c r="B186" t="s">
        <v>139</v>
      </c>
      <c r="C186">
        <v>0</v>
      </c>
      <c r="D186" t="s">
        <v>140</v>
      </c>
    </row>
    <row r="187" spans="1:4">
      <c r="A187" t="s">
        <v>325</v>
      </c>
      <c r="B187" t="s">
        <v>139</v>
      </c>
      <c r="C187">
        <v>0</v>
      </c>
      <c r="D187" t="s">
        <v>140</v>
      </c>
    </row>
    <row r="188" spans="1:4">
      <c r="A188" t="s">
        <v>326</v>
      </c>
      <c r="B188" t="s">
        <v>139</v>
      </c>
      <c r="C188">
        <v>0</v>
      </c>
      <c r="D188" t="s">
        <v>140</v>
      </c>
    </row>
    <row r="189" spans="1:4">
      <c r="A189" t="s">
        <v>327</v>
      </c>
      <c r="B189" t="s">
        <v>139</v>
      </c>
      <c r="C189">
        <v>0</v>
      </c>
      <c r="D189" t="s">
        <v>140</v>
      </c>
    </row>
    <row r="190" spans="1:4">
      <c r="A190" t="s">
        <v>328</v>
      </c>
      <c r="B190" t="s">
        <v>139</v>
      </c>
      <c r="C190">
        <v>0</v>
      </c>
      <c r="D190" t="s">
        <v>140</v>
      </c>
    </row>
    <row r="191" spans="1:4">
      <c r="A191" t="s">
        <v>329</v>
      </c>
      <c r="B191" t="s">
        <v>139</v>
      </c>
      <c r="C191">
        <v>0</v>
      </c>
      <c r="D191" t="s">
        <v>140</v>
      </c>
    </row>
    <row r="192" spans="1:4">
      <c r="A192" t="s">
        <v>330</v>
      </c>
      <c r="B192" t="s">
        <v>139</v>
      </c>
      <c r="C192">
        <v>0</v>
      </c>
      <c r="D192" t="s">
        <v>140</v>
      </c>
    </row>
    <row r="193" spans="1:4">
      <c r="A193" t="s">
        <v>331</v>
      </c>
      <c r="B193" t="s">
        <v>139</v>
      </c>
      <c r="C193">
        <v>0</v>
      </c>
      <c r="D193" t="s">
        <v>140</v>
      </c>
    </row>
    <row r="194" spans="1:4">
      <c r="A194" t="s">
        <v>332</v>
      </c>
      <c r="B194" t="s">
        <v>139</v>
      </c>
      <c r="C194">
        <v>0</v>
      </c>
      <c r="D194" t="s">
        <v>140</v>
      </c>
    </row>
    <row r="195" spans="1:4">
      <c r="A195" t="s">
        <v>333</v>
      </c>
      <c r="B195" t="s">
        <v>139</v>
      </c>
      <c r="C195">
        <v>0</v>
      </c>
      <c r="D195" t="s">
        <v>140</v>
      </c>
    </row>
    <row r="196" spans="1:4">
      <c r="A196" t="s">
        <v>334</v>
      </c>
      <c r="B196" t="s">
        <v>139</v>
      </c>
      <c r="C196">
        <v>0</v>
      </c>
      <c r="D196" t="s">
        <v>140</v>
      </c>
    </row>
    <row r="197" spans="1:4">
      <c r="A197" t="s">
        <v>335</v>
      </c>
      <c r="B197" t="s">
        <v>139</v>
      </c>
      <c r="C197">
        <v>0</v>
      </c>
      <c r="D197" t="s">
        <v>140</v>
      </c>
    </row>
    <row r="198" spans="1:4">
      <c r="A198" t="s">
        <v>336</v>
      </c>
      <c r="B198" t="s">
        <v>139</v>
      </c>
      <c r="C198">
        <v>0</v>
      </c>
      <c r="D198" t="s">
        <v>140</v>
      </c>
    </row>
    <row r="199" spans="1:4">
      <c r="A199" t="s">
        <v>337</v>
      </c>
      <c r="B199" t="s">
        <v>139</v>
      </c>
      <c r="C199">
        <v>0</v>
      </c>
      <c r="D199" t="s">
        <v>140</v>
      </c>
    </row>
    <row r="200" spans="1:4">
      <c r="A200" t="s">
        <v>338</v>
      </c>
      <c r="B200" t="s">
        <v>139</v>
      </c>
      <c r="C200">
        <v>0</v>
      </c>
      <c r="D200" t="s">
        <v>140</v>
      </c>
    </row>
    <row r="201" spans="1:4">
      <c r="A201" t="s">
        <v>339</v>
      </c>
      <c r="B201" t="s">
        <v>139</v>
      </c>
      <c r="C201">
        <v>0</v>
      </c>
      <c r="D201" t="s">
        <v>140</v>
      </c>
    </row>
    <row r="202" spans="1:4">
      <c r="A202" t="s">
        <v>340</v>
      </c>
      <c r="B202" t="s">
        <v>139</v>
      </c>
      <c r="C202">
        <v>0</v>
      </c>
      <c r="D202" t="s">
        <v>140</v>
      </c>
    </row>
    <row r="203" spans="1:4">
      <c r="A203" t="s">
        <v>341</v>
      </c>
      <c r="B203" t="s">
        <v>139</v>
      </c>
      <c r="C203">
        <v>0</v>
      </c>
      <c r="D203" t="s">
        <v>140</v>
      </c>
    </row>
    <row r="204" spans="1:4">
      <c r="A204" t="s">
        <v>342</v>
      </c>
      <c r="B204" t="s">
        <v>139</v>
      </c>
      <c r="C204">
        <v>0</v>
      </c>
      <c r="D204" t="s">
        <v>140</v>
      </c>
    </row>
    <row r="205" spans="1:4">
      <c r="A205" t="s">
        <v>343</v>
      </c>
      <c r="B205" t="s">
        <v>139</v>
      </c>
      <c r="C205">
        <v>0</v>
      </c>
      <c r="D205" t="s">
        <v>140</v>
      </c>
    </row>
    <row r="206" spans="1:4">
      <c r="A206" t="s">
        <v>344</v>
      </c>
      <c r="B206" t="s">
        <v>139</v>
      </c>
      <c r="C206">
        <v>0</v>
      </c>
      <c r="D206" t="s">
        <v>140</v>
      </c>
    </row>
    <row r="207" spans="1:4">
      <c r="A207" t="s">
        <v>345</v>
      </c>
      <c r="B207" t="s">
        <v>139</v>
      </c>
      <c r="C207">
        <v>0</v>
      </c>
      <c r="D207" t="s">
        <v>140</v>
      </c>
    </row>
    <row r="208" spans="1:4">
      <c r="A208" t="s">
        <v>346</v>
      </c>
      <c r="B208" t="s">
        <v>139</v>
      </c>
      <c r="C208">
        <v>0</v>
      </c>
      <c r="D208" t="s">
        <v>140</v>
      </c>
    </row>
    <row r="209" spans="1:4">
      <c r="A209" t="s">
        <v>347</v>
      </c>
      <c r="B209" t="s">
        <v>139</v>
      </c>
      <c r="C209">
        <v>0</v>
      </c>
      <c r="D209" t="s">
        <v>140</v>
      </c>
    </row>
    <row r="210" spans="1:4">
      <c r="A210" t="s">
        <v>348</v>
      </c>
      <c r="B210" t="s">
        <v>139</v>
      </c>
      <c r="C210">
        <v>0</v>
      </c>
      <c r="D210" t="s">
        <v>140</v>
      </c>
    </row>
    <row r="211" spans="1:4">
      <c r="A211" t="s">
        <v>349</v>
      </c>
      <c r="B211" t="s">
        <v>139</v>
      </c>
      <c r="C211">
        <v>0</v>
      </c>
      <c r="D211" t="s">
        <v>140</v>
      </c>
    </row>
    <row r="212" spans="1:4">
      <c r="A212" t="s">
        <v>350</v>
      </c>
      <c r="B212" t="s">
        <v>139</v>
      </c>
      <c r="C212">
        <v>0</v>
      </c>
      <c r="D212" t="s">
        <v>140</v>
      </c>
    </row>
    <row r="213" spans="1:4">
      <c r="A213" t="s">
        <v>351</v>
      </c>
      <c r="B213" t="s">
        <v>139</v>
      </c>
      <c r="C213">
        <v>0</v>
      </c>
      <c r="D213" t="s">
        <v>140</v>
      </c>
    </row>
    <row r="214" spans="1:4">
      <c r="A214" t="s">
        <v>352</v>
      </c>
      <c r="B214" t="s">
        <v>139</v>
      </c>
      <c r="C214">
        <v>0</v>
      </c>
      <c r="D214" t="s">
        <v>140</v>
      </c>
    </row>
    <row r="215" spans="1:4">
      <c r="A215" t="s">
        <v>353</v>
      </c>
      <c r="B215" t="s">
        <v>139</v>
      </c>
      <c r="C215">
        <v>0</v>
      </c>
      <c r="D215" t="s">
        <v>140</v>
      </c>
    </row>
    <row r="216" spans="1:4">
      <c r="A216" t="s">
        <v>354</v>
      </c>
      <c r="B216" t="s">
        <v>139</v>
      </c>
      <c r="C216">
        <v>0</v>
      </c>
      <c r="D216" t="s">
        <v>140</v>
      </c>
    </row>
    <row r="217" spans="1:4">
      <c r="A217" t="s">
        <v>355</v>
      </c>
      <c r="B217" t="s">
        <v>139</v>
      </c>
      <c r="C217">
        <v>0</v>
      </c>
      <c r="D217" t="s">
        <v>140</v>
      </c>
    </row>
    <row r="218" spans="1:4">
      <c r="A218" t="s">
        <v>356</v>
      </c>
      <c r="B218" t="s">
        <v>139</v>
      </c>
      <c r="C218">
        <v>0</v>
      </c>
      <c r="D218" t="s">
        <v>140</v>
      </c>
    </row>
    <row r="219" spans="1:4">
      <c r="A219" t="s">
        <v>357</v>
      </c>
      <c r="B219" t="s">
        <v>139</v>
      </c>
      <c r="C219">
        <v>0</v>
      </c>
      <c r="D219" t="s">
        <v>140</v>
      </c>
    </row>
    <row r="220" spans="1:4">
      <c r="A220" t="s">
        <v>358</v>
      </c>
      <c r="B220" t="s">
        <v>139</v>
      </c>
      <c r="C220">
        <v>0</v>
      </c>
      <c r="D220" t="s">
        <v>140</v>
      </c>
    </row>
    <row r="221" spans="1:4">
      <c r="A221" t="s">
        <v>359</v>
      </c>
      <c r="B221" t="s">
        <v>139</v>
      </c>
      <c r="C221">
        <v>0</v>
      </c>
      <c r="D221" t="s">
        <v>140</v>
      </c>
    </row>
    <row r="222" spans="1:4">
      <c r="A222" t="s">
        <v>360</v>
      </c>
      <c r="B222" t="s">
        <v>139</v>
      </c>
      <c r="C222">
        <v>0</v>
      </c>
      <c r="D222" t="s">
        <v>140</v>
      </c>
    </row>
    <row r="223" spans="1:4">
      <c r="A223" t="s">
        <v>361</v>
      </c>
      <c r="B223" t="s">
        <v>139</v>
      </c>
      <c r="C223">
        <v>0</v>
      </c>
      <c r="D223" t="s">
        <v>140</v>
      </c>
    </row>
    <row r="224" spans="1:4">
      <c r="A224" t="s">
        <v>362</v>
      </c>
      <c r="B224" t="s">
        <v>139</v>
      </c>
      <c r="C224">
        <v>0</v>
      </c>
      <c r="D224" t="s">
        <v>140</v>
      </c>
    </row>
    <row r="225" spans="1:4">
      <c r="A225" t="s">
        <v>363</v>
      </c>
      <c r="B225" t="s">
        <v>139</v>
      </c>
      <c r="C225">
        <v>0</v>
      </c>
      <c r="D225" t="s">
        <v>140</v>
      </c>
    </row>
    <row r="226" spans="1:4">
      <c r="A226" t="s">
        <v>364</v>
      </c>
      <c r="B226" t="s">
        <v>139</v>
      </c>
      <c r="C226">
        <v>0</v>
      </c>
      <c r="D226" t="s">
        <v>140</v>
      </c>
    </row>
    <row r="227" spans="1:4">
      <c r="A227" t="s">
        <v>365</v>
      </c>
      <c r="B227" t="s">
        <v>139</v>
      </c>
      <c r="C227">
        <v>0</v>
      </c>
      <c r="D227" t="s">
        <v>140</v>
      </c>
    </row>
    <row r="228" spans="1:4">
      <c r="A228" t="s">
        <v>366</v>
      </c>
      <c r="B228" t="s">
        <v>139</v>
      </c>
      <c r="C228">
        <v>0</v>
      </c>
      <c r="D228" t="s">
        <v>140</v>
      </c>
    </row>
    <row r="229" spans="1:4">
      <c r="A229" t="s">
        <v>367</v>
      </c>
      <c r="B229" t="s">
        <v>139</v>
      </c>
      <c r="C229">
        <v>0</v>
      </c>
      <c r="D229" t="s">
        <v>140</v>
      </c>
    </row>
    <row r="230" spans="1:4">
      <c r="A230" t="s">
        <v>368</v>
      </c>
      <c r="B230" t="s">
        <v>139</v>
      </c>
      <c r="C230">
        <v>0</v>
      </c>
      <c r="D230" t="s">
        <v>140</v>
      </c>
    </row>
    <row r="231" spans="1:4">
      <c r="A231" t="s">
        <v>369</v>
      </c>
      <c r="B231" t="s">
        <v>139</v>
      </c>
      <c r="C231">
        <v>0</v>
      </c>
      <c r="D231" t="s">
        <v>140</v>
      </c>
    </row>
    <row r="232" spans="1:4">
      <c r="A232" t="s">
        <v>370</v>
      </c>
      <c r="B232" t="s">
        <v>139</v>
      </c>
      <c r="C232">
        <v>0</v>
      </c>
      <c r="D232" t="s">
        <v>140</v>
      </c>
    </row>
    <row r="233" spans="1:4">
      <c r="A233" t="s">
        <v>371</v>
      </c>
      <c r="B233" t="s">
        <v>139</v>
      </c>
      <c r="C233">
        <v>0</v>
      </c>
      <c r="D233" t="s">
        <v>140</v>
      </c>
    </row>
    <row r="234" spans="1:4">
      <c r="A234" t="s">
        <v>372</v>
      </c>
      <c r="B234" t="s">
        <v>139</v>
      </c>
      <c r="C234">
        <v>0</v>
      </c>
      <c r="D234" t="s">
        <v>140</v>
      </c>
    </row>
    <row r="235" spans="1:4">
      <c r="A235" t="s">
        <v>373</v>
      </c>
      <c r="B235" t="s">
        <v>139</v>
      </c>
      <c r="C235">
        <v>0</v>
      </c>
      <c r="D235" t="s">
        <v>140</v>
      </c>
    </row>
    <row r="236" spans="1:4">
      <c r="A236" t="s">
        <v>374</v>
      </c>
      <c r="B236" t="s">
        <v>139</v>
      </c>
      <c r="C236">
        <v>0</v>
      </c>
      <c r="D236" t="s">
        <v>140</v>
      </c>
    </row>
    <row r="237" spans="1:4">
      <c r="A237" t="s">
        <v>375</v>
      </c>
      <c r="B237" t="s">
        <v>139</v>
      </c>
      <c r="C237">
        <v>0</v>
      </c>
      <c r="D237" t="s">
        <v>140</v>
      </c>
    </row>
    <row r="238" spans="1:4">
      <c r="A238" t="s">
        <v>376</v>
      </c>
      <c r="B238" t="s">
        <v>139</v>
      </c>
      <c r="C238">
        <v>0</v>
      </c>
      <c r="D238" t="s">
        <v>140</v>
      </c>
    </row>
    <row r="239" spans="1:4">
      <c r="A239" t="s">
        <v>377</v>
      </c>
      <c r="B239" t="s">
        <v>139</v>
      </c>
      <c r="C239">
        <v>0</v>
      </c>
      <c r="D239" t="s">
        <v>140</v>
      </c>
    </row>
    <row r="240" spans="1:4">
      <c r="A240" t="s">
        <v>378</v>
      </c>
      <c r="B240" t="s">
        <v>139</v>
      </c>
      <c r="C240">
        <v>0</v>
      </c>
      <c r="D240" t="s">
        <v>140</v>
      </c>
    </row>
    <row r="241" spans="1:4">
      <c r="A241" t="s">
        <v>379</v>
      </c>
      <c r="B241" t="s">
        <v>139</v>
      </c>
      <c r="C241">
        <v>0</v>
      </c>
      <c r="D241" t="s">
        <v>140</v>
      </c>
    </row>
    <row r="242" spans="1:4">
      <c r="A242" t="s">
        <v>380</v>
      </c>
      <c r="B242" t="s">
        <v>139</v>
      </c>
      <c r="C242">
        <v>0</v>
      </c>
      <c r="D242" t="s">
        <v>140</v>
      </c>
    </row>
    <row r="243" spans="1:4">
      <c r="A243" t="s">
        <v>381</v>
      </c>
      <c r="B243" t="s">
        <v>139</v>
      </c>
      <c r="C243">
        <v>0</v>
      </c>
      <c r="D243" t="s">
        <v>140</v>
      </c>
    </row>
    <row r="244" spans="1:4">
      <c r="A244" t="s">
        <v>382</v>
      </c>
      <c r="B244" t="s">
        <v>139</v>
      </c>
      <c r="C244">
        <v>0</v>
      </c>
      <c r="D244" t="s">
        <v>140</v>
      </c>
    </row>
    <row r="245" spans="1:4">
      <c r="A245" t="s">
        <v>383</v>
      </c>
      <c r="B245" t="s">
        <v>139</v>
      </c>
      <c r="C245">
        <v>0</v>
      </c>
      <c r="D245" t="s">
        <v>140</v>
      </c>
    </row>
    <row r="246" spans="1:4">
      <c r="A246" t="s">
        <v>384</v>
      </c>
      <c r="B246" t="s">
        <v>139</v>
      </c>
      <c r="C246">
        <v>0</v>
      </c>
      <c r="D246" t="s">
        <v>140</v>
      </c>
    </row>
    <row r="247" spans="1:4">
      <c r="A247" t="s">
        <v>385</v>
      </c>
      <c r="B247" t="s">
        <v>139</v>
      </c>
      <c r="C247">
        <v>0</v>
      </c>
      <c r="D247" t="s">
        <v>140</v>
      </c>
    </row>
    <row r="248" spans="1:4">
      <c r="A248" t="s">
        <v>386</v>
      </c>
      <c r="B248" t="s">
        <v>139</v>
      </c>
      <c r="C248">
        <v>0</v>
      </c>
      <c r="D248" t="s">
        <v>140</v>
      </c>
    </row>
    <row r="249" spans="1:4">
      <c r="A249" t="s">
        <v>387</v>
      </c>
      <c r="B249" t="s">
        <v>139</v>
      </c>
      <c r="C249">
        <v>0</v>
      </c>
      <c r="D249" t="s">
        <v>140</v>
      </c>
    </row>
    <row r="250" spans="1:4">
      <c r="A250" t="s">
        <v>388</v>
      </c>
      <c r="B250" t="s">
        <v>139</v>
      </c>
      <c r="C250">
        <v>0</v>
      </c>
      <c r="D250" t="s">
        <v>140</v>
      </c>
    </row>
    <row r="251" spans="1:4">
      <c r="A251" t="s">
        <v>389</v>
      </c>
      <c r="B251" t="s">
        <v>139</v>
      </c>
      <c r="C251">
        <v>0</v>
      </c>
      <c r="D251" t="s">
        <v>140</v>
      </c>
    </row>
    <row r="252" spans="1:4">
      <c r="A252" t="s">
        <v>390</v>
      </c>
      <c r="B252" t="s">
        <v>139</v>
      </c>
      <c r="C252">
        <v>0</v>
      </c>
      <c r="D252" t="s">
        <v>140</v>
      </c>
    </row>
    <row r="253" spans="1:4">
      <c r="A253" t="s">
        <v>391</v>
      </c>
      <c r="B253" t="s">
        <v>139</v>
      </c>
      <c r="C253">
        <v>0</v>
      </c>
      <c r="D253" t="s">
        <v>140</v>
      </c>
    </row>
    <row r="254" spans="1:4">
      <c r="A254" t="s">
        <v>392</v>
      </c>
      <c r="B254" t="s">
        <v>139</v>
      </c>
      <c r="C254">
        <v>0</v>
      </c>
      <c r="D254" t="s">
        <v>140</v>
      </c>
    </row>
    <row r="255" spans="1:4">
      <c r="A255" t="s">
        <v>393</v>
      </c>
      <c r="B255" t="s">
        <v>139</v>
      </c>
      <c r="C255">
        <v>0</v>
      </c>
      <c r="D255" t="s">
        <v>140</v>
      </c>
    </row>
    <row r="256" spans="1:4">
      <c r="A256" t="s">
        <v>394</v>
      </c>
      <c r="B256" t="s">
        <v>139</v>
      </c>
      <c r="C256">
        <v>0</v>
      </c>
      <c r="D256" t="s">
        <v>140</v>
      </c>
    </row>
    <row r="257" spans="1:4">
      <c r="A257" t="s">
        <v>395</v>
      </c>
      <c r="B257" t="s">
        <v>139</v>
      </c>
      <c r="C257">
        <v>0</v>
      </c>
      <c r="D257" t="s">
        <v>140</v>
      </c>
    </row>
    <row r="258" spans="1:4">
      <c r="A258" t="s">
        <v>396</v>
      </c>
      <c r="B258" t="s">
        <v>139</v>
      </c>
      <c r="C258">
        <v>0</v>
      </c>
      <c r="D258" t="s">
        <v>140</v>
      </c>
    </row>
    <row r="259" spans="1:4">
      <c r="A259" t="s">
        <v>397</v>
      </c>
      <c r="B259" t="s">
        <v>139</v>
      </c>
      <c r="C259">
        <v>0</v>
      </c>
      <c r="D259" t="s">
        <v>140</v>
      </c>
    </row>
    <row r="260" spans="1:4">
      <c r="A260" t="s">
        <v>398</v>
      </c>
      <c r="B260" t="s">
        <v>139</v>
      </c>
      <c r="C260">
        <v>0</v>
      </c>
      <c r="D260" t="s">
        <v>140</v>
      </c>
    </row>
    <row r="261" spans="1:4">
      <c r="A261" t="s">
        <v>399</v>
      </c>
      <c r="B261" t="s">
        <v>139</v>
      </c>
      <c r="C261">
        <v>0</v>
      </c>
      <c r="D261" t="s">
        <v>140</v>
      </c>
    </row>
    <row r="262" spans="1:4">
      <c r="A262" t="s">
        <v>400</v>
      </c>
      <c r="B262" t="s">
        <v>139</v>
      </c>
      <c r="C262">
        <v>0</v>
      </c>
      <c r="D262" t="s">
        <v>140</v>
      </c>
    </row>
    <row r="263" spans="1:4">
      <c r="A263" t="s">
        <v>401</v>
      </c>
      <c r="B263" t="s">
        <v>139</v>
      </c>
      <c r="C263">
        <v>0</v>
      </c>
      <c r="D263" t="s">
        <v>140</v>
      </c>
    </row>
    <row r="264" spans="1:4">
      <c r="A264" t="s">
        <v>402</v>
      </c>
      <c r="B264" t="s">
        <v>139</v>
      </c>
      <c r="C264">
        <v>0</v>
      </c>
      <c r="D264" t="s">
        <v>140</v>
      </c>
    </row>
    <row r="265" spans="1:4">
      <c r="A265" t="s">
        <v>403</v>
      </c>
      <c r="B265" t="s">
        <v>139</v>
      </c>
      <c r="C265">
        <v>0</v>
      </c>
      <c r="D265" t="s">
        <v>140</v>
      </c>
    </row>
    <row r="266" spans="1:4">
      <c r="A266" t="s">
        <v>404</v>
      </c>
      <c r="B266" t="s">
        <v>139</v>
      </c>
      <c r="C266">
        <v>0</v>
      </c>
      <c r="D266" t="s">
        <v>140</v>
      </c>
    </row>
    <row r="267" spans="1:4">
      <c r="A267" t="s">
        <v>405</v>
      </c>
      <c r="B267" t="s">
        <v>139</v>
      </c>
      <c r="C267">
        <v>0</v>
      </c>
      <c r="D267" t="s">
        <v>140</v>
      </c>
    </row>
    <row r="268" spans="1:4">
      <c r="A268" t="s">
        <v>406</v>
      </c>
      <c r="B268" t="s">
        <v>139</v>
      </c>
      <c r="C268">
        <v>0</v>
      </c>
      <c r="D268" t="s">
        <v>140</v>
      </c>
    </row>
    <row r="269" spans="1:4">
      <c r="A269" t="s">
        <v>407</v>
      </c>
      <c r="B269" t="s">
        <v>139</v>
      </c>
      <c r="C269">
        <v>0</v>
      </c>
      <c r="D269" t="s">
        <v>140</v>
      </c>
    </row>
    <row r="270" spans="1:4">
      <c r="A270" t="s">
        <v>408</v>
      </c>
      <c r="B270" t="s">
        <v>139</v>
      </c>
      <c r="C270">
        <v>0</v>
      </c>
      <c r="D270" t="s">
        <v>140</v>
      </c>
    </row>
    <row r="271" spans="1:4">
      <c r="A271" t="s">
        <v>409</v>
      </c>
      <c r="B271" t="s">
        <v>139</v>
      </c>
      <c r="C271">
        <v>0</v>
      </c>
      <c r="D271" t="s">
        <v>140</v>
      </c>
    </row>
    <row r="272" spans="1:4">
      <c r="A272" t="s">
        <v>410</v>
      </c>
      <c r="B272" t="s">
        <v>139</v>
      </c>
      <c r="C272">
        <v>0</v>
      </c>
      <c r="D272" t="s">
        <v>140</v>
      </c>
    </row>
    <row r="273" spans="1:4">
      <c r="A273" t="s">
        <v>411</v>
      </c>
      <c r="B273" t="s">
        <v>139</v>
      </c>
      <c r="C273">
        <v>0</v>
      </c>
      <c r="D273" t="s">
        <v>140</v>
      </c>
    </row>
    <row r="274" spans="1:4">
      <c r="A274" t="s">
        <v>412</v>
      </c>
      <c r="B274" t="s">
        <v>139</v>
      </c>
      <c r="C274">
        <v>0</v>
      </c>
      <c r="D274" t="s">
        <v>140</v>
      </c>
    </row>
    <row r="275" spans="1:4">
      <c r="A275" t="s">
        <v>413</v>
      </c>
      <c r="B275" t="s">
        <v>139</v>
      </c>
      <c r="C275">
        <v>0</v>
      </c>
      <c r="D275" t="s">
        <v>140</v>
      </c>
    </row>
    <row r="276" spans="1:4">
      <c r="A276" t="s">
        <v>414</v>
      </c>
      <c r="B276" t="s">
        <v>139</v>
      </c>
      <c r="C276">
        <v>0</v>
      </c>
      <c r="D276" t="s">
        <v>140</v>
      </c>
    </row>
    <row r="277" spans="1:4">
      <c r="A277" t="s">
        <v>415</v>
      </c>
      <c r="B277" t="s">
        <v>139</v>
      </c>
      <c r="C277">
        <v>0</v>
      </c>
      <c r="D277" t="s">
        <v>140</v>
      </c>
    </row>
    <row r="278" spans="1:4">
      <c r="A278" t="s">
        <v>416</v>
      </c>
      <c r="B278" t="s">
        <v>139</v>
      </c>
      <c r="C278">
        <v>0</v>
      </c>
      <c r="D278" t="s">
        <v>140</v>
      </c>
    </row>
    <row r="279" spans="1:4">
      <c r="A279" t="s">
        <v>417</v>
      </c>
      <c r="B279" t="s">
        <v>139</v>
      </c>
      <c r="C279">
        <v>0</v>
      </c>
      <c r="D279" t="s">
        <v>140</v>
      </c>
    </row>
    <row r="280" spans="1:4">
      <c r="A280" t="s">
        <v>418</v>
      </c>
      <c r="B280" t="s">
        <v>139</v>
      </c>
      <c r="C280">
        <v>0</v>
      </c>
      <c r="D280" t="s">
        <v>140</v>
      </c>
    </row>
    <row r="281" spans="1:4">
      <c r="A281" t="s">
        <v>419</v>
      </c>
      <c r="B281" t="s">
        <v>139</v>
      </c>
      <c r="C281">
        <v>0</v>
      </c>
      <c r="D281" t="s">
        <v>140</v>
      </c>
    </row>
    <row r="282" spans="1:4">
      <c r="A282" t="s">
        <v>420</v>
      </c>
      <c r="B282" t="s">
        <v>139</v>
      </c>
      <c r="C282">
        <v>0</v>
      </c>
      <c r="D282" t="s">
        <v>140</v>
      </c>
    </row>
    <row r="283" spans="1:4">
      <c r="A283" t="s">
        <v>421</v>
      </c>
      <c r="B283" t="s">
        <v>139</v>
      </c>
      <c r="C283">
        <v>0</v>
      </c>
      <c r="D283" t="s">
        <v>140</v>
      </c>
    </row>
    <row r="284" spans="1:4">
      <c r="A284" t="s">
        <v>422</v>
      </c>
      <c r="B284" t="s">
        <v>139</v>
      </c>
      <c r="C284">
        <v>0</v>
      </c>
      <c r="D284" t="s">
        <v>140</v>
      </c>
    </row>
    <row r="285" spans="1:4">
      <c r="A285" t="s">
        <v>423</v>
      </c>
      <c r="B285" t="s">
        <v>139</v>
      </c>
      <c r="C285">
        <v>0</v>
      </c>
      <c r="D285" t="s">
        <v>140</v>
      </c>
    </row>
    <row r="286" spans="1:4">
      <c r="A286" t="s">
        <v>424</v>
      </c>
      <c r="B286" t="s">
        <v>139</v>
      </c>
      <c r="C286">
        <v>0</v>
      </c>
      <c r="D286" t="s">
        <v>140</v>
      </c>
    </row>
    <row r="287" spans="1:4">
      <c r="A287" t="s">
        <v>425</v>
      </c>
      <c r="B287" t="s">
        <v>139</v>
      </c>
      <c r="C287">
        <v>0</v>
      </c>
      <c r="D287" t="s">
        <v>140</v>
      </c>
    </row>
    <row r="288" spans="1:4">
      <c r="A288" t="s">
        <v>426</v>
      </c>
      <c r="B288" t="s">
        <v>139</v>
      </c>
      <c r="C288">
        <v>0</v>
      </c>
      <c r="D288" t="s">
        <v>140</v>
      </c>
    </row>
    <row r="289" spans="1:4">
      <c r="A289" t="s">
        <v>427</v>
      </c>
      <c r="B289" t="s">
        <v>139</v>
      </c>
      <c r="C289">
        <v>0</v>
      </c>
      <c r="D289" t="s">
        <v>140</v>
      </c>
    </row>
    <row r="290" spans="1:4">
      <c r="A290" t="s">
        <v>428</v>
      </c>
      <c r="B290" t="s">
        <v>139</v>
      </c>
      <c r="C290">
        <v>0</v>
      </c>
      <c r="D290" t="s">
        <v>140</v>
      </c>
    </row>
    <row r="291" spans="1:4">
      <c r="A291" t="s">
        <v>429</v>
      </c>
      <c r="B291" t="s">
        <v>139</v>
      </c>
      <c r="C291">
        <v>0</v>
      </c>
      <c r="D291" t="s">
        <v>140</v>
      </c>
    </row>
    <row r="292" spans="1:4">
      <c r="A292" t="s">
        <v>430</v>
      </c>
      <c r="B292" t="s">
        <v>139</v>
      </c>
      <c r="C292">
        <v>0</v>
      </c>
      <c r="D292" t="s">
        <v>140</v>
      </c>
    </row>
    <row r="293" spans="1:4">
      <c r="A293" t="s">
        <v>431</v>
      </c>
      <c r="B293" t="s">
        <v>139</v>
      </c>
      <c r="C293">
        <v>0</v>
      </c>
      <c r="D293" t="s">
        <v>140</v>
      </c>
    </row>
    <row r="294" spans="1:4">
      <c r="A294" t="s">
        <v>432</v>
      </c>
      <c r="B294" t="s">
        <v>139</v>
      </c>
      <c r="C294">
        <v>0</v>
      </c>
      <c r="D294" t="s">
        <v>140</v>
      </c>
    </row>
    <row r="295" spans="1:4">
      <c r="A295" t="s">
        <v>433</v>
      </c>
      <c r="B295" t="s">
        <v>139</v>
      </c>
      <c r="C295">
        <v>0</v>
      </c>
      <c r="D295" t="s">
        <v>140</v>
      </c>
    </row>
    <row r="296" spans="1:4">
      <c r="A296" t="s">
        <v>434</v>
      </c>
      <c r="B296" t="s">
        <v>139</v>
      </c>
      <c r="C296">
        <v>0</v>
      </c>
      <c r="D296" t="s">
        <v>140</v>
      </c>
    </row>
    <row r="297" spans="1:4">
      <c r="A297" t="s">
        <v>435</v>
      </c>
      <c r="B297" t="s">
        <v>139</v>
      </c>
      <c r="C297">
        <v>0</v>
      </c>
      <c r="D297" t="s">
        <v>140</v>
      </c>
    </row>
    <row r="298" spans="1:4">
      <c r="A298" t="s">
        <v>436</v>
      </c>
      <c r="B298" t="s">
        <v>139</v>
      </c>
      <c r="C298">
        <v>0</v>
      </c>
      <c r="D298" t="s">
        <v>140</v>
      </c>
    </row>
    <row r="299" spans="1:4">
      <c r="A299" t="s">
        <v>437</v>
      </c>
      <c r="B299" t="s">
        <v>139</v>
      </c>
      <c r="C299">
        <v>0</v>
      </c>
      <c r="D299" t="s">
        <v>140</v>
      </c>
    </row>
    <row r="300" spans="1:4">
      <c r="A300" t="s">
        <v>438</v>
      </c>
      <c r="B300" t="s">
        <v>139</v>
      </c>
      <c r="C300">
        <v>0</v>
      </c>
      <c r="D300" t="s">
        <v>140</v>
      </c>
    </row>
    <row r="301" spans="1:4">
      <c r="A301" t="s">
        <v>439</v>
      </c>
      <c r="B301" t="s">
        <v>139</v>
      </c>
      <c r="C301">
        <v>0</v>
      </c>
      <c r="D301" t="s">
        <v>140</v>
      </c>
    </row>
    <row r="302" spans="1:4">
      <c r="A302" t="s">
        <v>440</v>
      </c>
      <c r="B302" t="s">
        <v>139</v>
      </c>
      <c r="C302">
        <v>0</v>
      </c>
      <c r="D302" t="s">
        <v>140</v>
      </c>
    </row>
    <row r="303" spans="1:4">
      <c r="A303" t="s">
        <v>441</v>
      </c>
      <c r="B303" t="s">
        <v>139</v>
      </c>
      <c r="C303">
        <v>0</v>
      </c>
      <c r="D303" t="s">
        <v>140</v>
      </c>
    </row>
    <row r="304" spans="1:4">
      <c r="A304" t="s">
        <v>442</v>
      </c>
      <c r="B304" t="s">
        <v>139</v>
      </c>
      <c r="C304">
        <v>0</v>
      </c>
      <c r="D304" t="s">
        <v>140</v>
      </c>
    </row>
    <row r="305" spans="1:4">
      <c r="A305" t="s">
        <v>443</v>
      </c>
      <c r="B305" t="s">
        <v>139</v>
      </c>
      <c r="C305">
        <v>0</v>
      </c>
      <c r="D305" t="s">
        <v>140</v>
      </c>
    </row>
    <row r="306" spans="1:4">
      <c r="A306" t="s">
        <v>444</v>
      </c>
      <c r="B306" t="s">
        <v>139</v>
      </c>
      <c r="C306">
        <v>0</v>
      </c>
      <c r="D306" t="s">
        <v>140</v>
      </c>
    </row>
    <row r="307" spans="1:4">
      <c r="A307" t="s">
        <v>445</v>
      </c>
      <c r="B307" t="s">
        <v>139</v>
      </c>
      <c r="C307">
        <v>0</v>
      </c>
      <c r="D307" t="s">
        <v>140</v>
      </c>
    </row>
    <row r="308" spans="1:4">
      <c r="A308" t="s">
        <v>446</v>
      </c>
      <c r="B308" t="s">
        <v>139</v>
      </c>
      <c r="C308">
        <v>0</v>
      </c>
      <c r="D308" t="s">
        <v>140</v>
      </c>
    </row>
    <row r="309" spans="1:4">
      <c r="A309" t="s">
        <v>447</v>
      </c>
      <c r="B309" t="s">
        <v>139</v>
      </c>
      <c r="C309">
        <v>0</v>
      </c>
      <c r="D309" t="s">
        <v>140</v>
      </c>
    </row>
    <row r="310" spans="1:4">
      <c r="A310" t="s">
        <v>448</v>
      </c>
      <c r="B310" t="s">
        <v>139</v>
      </c>
      <c r="C310">
        <v>0</v>
      </c>
      <c r="D310" t="s">
        <v>140</v>
      </c>
    </row>
    <row r="311" spans="1:4">
      <c r="A311" t="s">
        <v>449</v>
      </c>
      <c r="B311" t="s">
        <v>139</v>
      </c>
      <c r="C311">
        <v>0</v>
      </c>
      <c r="D311" t="s">
        <v>140</v>
      </c>
    </row>
    <row r="312" spans="1:4">
      <c r="A312" t="s">
        <v>450</v>
      </c>
      <c r="B312" t="s">
        <v>139</v>
      </c>
      <c r="C312">
        <v>0</v>
      </c>
      <c r="D312" t="s">
        <v>140</v>
      </c>
    </row>
    <row r="313" spans="1:4">
      <c r="A313" t="s">
        <v>451</v>
      </c>
      <c r="B313" t="s">
        <v>139</v>
      </c>
      <c r="C313">
        <v>0</v>
      </c>
      <c r="D313" t="s">
        <v>140</v>
      </c>
    </row>
    <row r="314" spans="1:4">
      <c r="A314" t="s">
        <v>452</v>
      </c>
      <c r="B314" t="s">
        <v>139</v>
      </c>
      <c r="C314">
        <v>0</v>
      </c>
      <c r="D314" t="s">
        <v>140</v>
      </c>
    </row>
    <row r="315" spans="1:4">
      <c r="A315" t="s">
        <v>453</v>
      </c>
      <c r="B315" t="s">
        <v>139</v>
      </c>
      <c r="C315">
        <v>0</v>
      </c>
      <c r="D315" t="s">
        <v>140</v>
      </c>
    </row>
    <row r="316" spans="1:4">
      <c r="A316" t="s">
        <v>454</v>
      </c>
      <c r="B316" t="s">
        <v>139</v>
      </c>
      <c r="C316">
        <v>0</v>
      </c>
      <c r="D316" t="s">
        <v>140</v>
      </c>
    </row>
    <row r="317" spans="1:4">
      <c r="A317" t="s">
        <v>455</v>
      </c>
      <c r="B317" t="s">
        <v>139</v>
      </c>
      <c r="C317">
        <v>0</v>
      </c>
      <c r="D317" t="s">
        <v>140</v>
      </c>
    </row>
    <row r="318" spans="1:4">
      <c r="A318" t="s">
        <v>456</v>
      </c>
      <c r="B318" t="s">
        <v>139</v>
      </c>
      <c r="C318">
        <v>0</v>
      </c>
      <c r="D318" t="s">
        <v>140</v>
      </c>
    </row>
    <row r="319" spans="1:4">
      <c r="A319" t="s">
        <v>457</v>
      </c>
      <c r="B319" t="s">
        <v>139</v>
      </c>
      <c r="C319">
        <v>0</v>
      </c>
      <c r="D319" t="s">
        <v>140</v>
      </c>
    </row>
    <row r="320" spans="1:4">
      <c r="A320" t="s">
        <v>458</v>
      </c>
      <c r="B320" t="s">
        <v>139</v>
      </c>
      <c r="C320">
        <v>0</v>
      </c>
      <c r="D320" t="s">
        <v>140</v>
      </c>
    </row>
    <row r="321" spans="1:4">
      <c r="A321" t="s">
        <v>459</v>
      </c>
      <c r="B321" t="s">
        <v>139</v>
      </c>
      <c r="C321">
        <v>0</v>
      </c>
      <c r="D321" t="s">
        <v>140</v>
      </c>
    </row>
    <row r="322" spans="1:4">
      <c r="A322" t="s">
        <v>460</v>
      </c>
      <c r="B322" t="s">
        <v>139</v>
      </c>
      <c r="C322">
        <v>0</v>
      </c>
      <c r="D322" t="s">
        <v>140</v>
      </c>
    </row>
    <row r="323" spans="1:4">
      <c r="A323" t="s">
        <v>461</v>
      </c>
      <c r="B323" t="s">
        <v>139</v>
      </c>
      <c r="C323">
        <v>0</v>
      </c>
      <c r="D323" t="s">
        <v>140</v>
      </c>
    </row>
    <row r="324" spans="1:4">
      <c r="A324" t="s">
        <v>462</v>
      </c>
      <c r="B324" t="s">
        <v>139</v>
      </c>
      <c r="C324">
        <v>0</v>
      </c>
      <c r="D324" t="s">
        <v>140</v>
      </c>
    </row>
    <row r="325" spans="1:4">
      <c r="A325" t="s">
        <v>463</v>
      </c>
      <c r="B325" t="s">
        <v>139</v>
      </c>
      <c r="C325">
        <v>0</v>
      </c>
      <c r="D325" t="s">
        <v>140</v>
      </c>
    </row>
    <row r="326" spans="1:4">
      <c r="A326" t="s">
        <v>464</v>
      </c>
      <c r="B326" t="s">
        <v>139</v>
      </c>
      <c r="C326">
        <v>0</v>
      </c>
      <c r="D326" t="s">
        <v>140</v>
      </c>
    </row>
    <row r="327" spans="1:4">
      <c r="A327" t="s">
        <v>465</v>
      </c>
      <c r="B327" t="s">
        <v>139</v>
      </c>
      <c r="C327">
        <v>0</v>
      </c>
      <c r="D327" t="s">
        <v>140</v>
      </c>
    </row>
    <row r="328" spans="1:4">
      <c r="A328" t="s">
        <v>466</v>
      </c>
      <c r="B328" t="s">
        <v>139</v>
      </c>
      <c r="C328">
        <v>0</v>
      </c>
      <c r="D328" t="s">
        <v>140</v>
      </c>
    </row>
    <row r="329" spans="1:4">
      <c r="A329" t="s">
        <v>467</v>
      </c>
      <c r="B329" t="s">
        <v>139</v>
      </c>
      <c r="C329">
        <v>0</v>
      </c>
      <c r="D329" t="s">
        <v>140</v>
      </c>
    </row>
    <row r="330" spans="1:4">
      <c r="A330" t="s">
        <v>468</v>
      </c>
      <c r="B330" t="s">
        <v>139</v>
      </c>
      <c r="C330">
        <v>0</v>
      </c>
      <c r="D330" t="s">
        <v>140</v>
      </c>
    </row>
    <row r="331" spans="1:4">
      <c r="A331" t="s">
        <v>469</v>
      </c>
      <c r="B331" t="s">
        <v>139</v>
      </c>
      <c r="C331">
        <v>0</v>
      </c>
      <c r="D331" t="s">
        <v>140</v>
      </c>
    </row>
    <row r="332" spans="1:4">
      <c r="A332" t="s">
        <v>470</v>
      </c>
      <c r="B332" t="s">
        <v>139</v>
      </c>
      <c r="C332">
        <v>0</v>
      </c>
      <c r="D332" t="s">
        <v>140</v>
      </c>
    </row>
    <row r="333" spans="1:4">
      <c r="A333" t="s">
        <v>471</v>
      </c>
      <c r="B333" t="s">
        <v>139</v>
      </c>
      <c r="C333">
        <v>0</v>
      </c>
      <c r="D333" t="s">
        <v>140</v>
      </c>
    </row>
    <row r="334" spans="1:4">
      <c r="A334" t="s">
        <v>472</v>
      </c>
      <c r="B334" t="s">
        <v>139</v>
      </c>
      <c r="C334">
        <v>0</v>
      </c>
      <c r="D334" t="s">
        <v>140</v>
      </c>
    </row>
    <row r="335" spans="1:4">
      <c r="A335" t="s">
        <v>473</v>
      </c>
      <c r="B335" t="s">
        <v>139</v>
      </c>
      <c r="C335">
        <v>0</v>
      </c>
      <c r="D335" t="s">
        <v>140</v>
      </c>
    </row>
    <row r="336" spans="1:4">
      <c r="A336" t="s">
        <v>474</v>
      </c>
      <c r="B336" t="s">
        <v>139</v>
      </c>
      <c r="C336">
        <v>0</v>
      </c>
      <c r="D336" t="s">
        <v>140</v>
      </c>
    </row>
    <row r="337" spans="1:4">
      <c r="A337" t="s">
        <v>475</v>
      </c>
      <c r="B337" t="s">
        <v>139</v>
      </c>
      <c r="C337">
        <v>0</v>
      </c>
      <c r="D337" t="s">
        <v>140</v>
      </c>
    </row>
    <row r="338" spans="1:4">
      <c r="A338" t="s">
        <v>476</v>
      </c>
      <c r="B338" t="s">
        <v>139</v>
      </c>
      <c r="C338">
        <v>0</v>
      </c>
      <c r="D338" t="s">
        <v>140</v>
      </c>
    </row>
    <row r="339" spans="1:4">
      <c r="A339" t="s">
        <v>477</v>
      </c>
      <c r="B339" t="s">
        <v>139</v>
      </c>
      <c r="C339">
        <v>0</v>
      </c>
      <c r="D339" t="s">
        <v>140</v>
      </c>
    </row>
    <row r="340" spans="1:4">
      <c r="A340" t="s">
        <v>478</v>
      </c>
      <c r="B340" t="s">
        <v>139</v>
      </c>
      <c r="C340">
        <v>0</v>
      </c>
      <c r="D340" t="s">
        <v>140</v>
      </c>
    </row>
    <row r="341" spans="1:4">
      <c r="A341" t="s">
        <v>479</v>
      </c>
      <c r="B341" t="s">
        <v>139</v>
      </c>
      <c r="C341">
        <v>0</v>
      </c>
      <c r="D341" t="s">
        <v>140</v>
      </c>
    </row>
    <row r="342" spans="1:4">
      <c r="A342" t="s">
        <v>480</v>
      </c>
      <c r="B342" t="s">
        <v>139</v>
      </c>
      <c r="C342">
        <v>0</v>
      </c>
      <c r="D342" t="s">
        <v>140</v>
      </c>
    </row>
    <row r="343" spans="1:4">
      <c r="A343" t="s">
        <v>481</v>
      </c>
      <c r="B343" t="s">
        <v>139</v>
      </c>
      <c r="C343">
        <v>0</v>
      </c>
      <c r="D343" t="s">
        <v>140</v>
      </c>
    </row>
    <row r="344" spans="1:4">
      <c r="A344" t="s">
        <v>482</v>
      </c>
      <c r="B344" t="s">
        <v>139</v>
      </c>
      <c r="C344">
        <v>0</v>
      </c>
      <c r="D344" t="s">
        <v>140</v>
      </c>
    </row>
    <row r="345" spans="1:4">
      <c r="A345" t="s">
        <v>483</v>
      </c>
      <c r="B345" t="s">
        <v>139</v>
      </c>
      <c r="C345">
        <v>0</v>
      </c>
      <c r="D345" t="s">
        <v>140</v>
      </c>
    </row>
    <row r="346" spans="1:4">
      <c r="A346" t="s">
        <v>484</v>
      </c>
      <c r="B346" t="s">
        <v>139</v>
      </c>
      <c r="C346">
        <v>0</v>
      </c>
      <c r="D346" t="s">
        <v>140</v>
      </c>
    </row>
    <row r="347" spans="1:4">
      <c r="A347" t="s">
        <v>485</v>
      </c>
      <c r="B347" t="s">
        <v>139</v>
      </c>
      <c r="C347">
        <v>0</v>
      </c>
      <c r="D347" t="s">
        <v>140</v>
      </c>
    </row>
    <row r="348" spans="1:4">
      <c r="A348" t="s">
        <v>486</v>
      </c>
      <c r="B348" t="s">
        <v>139</v>
      </c>
      <c r="C348">
        <v>0</v>
      </c>
      <c r="D348" t="s">
        <v>140</v>
      </c>
    </row>
    <row r="349" spans="1:4">
      <c r="A349" t="s">
        <v>487</v>
      </c>
      <c r="B349" t="s">
        <v>139</v>
      </c>
      <c r="C349">
        <v>0</v>
      </c>
      <c r="D349" t="s">
        <v>140</v>
      </c>
    </row>
    <row r="350" spans="1:4">
      <c r="A350" t="s">
        <v>488</v>
      </c>
      <c r="B350" t="s">
        <v>139</v>
      </c>
      <c r="C350">
        <v>0</v>
      </c>
      <c r="D350" t="s">
        <v>140</v>
      </c>
    </row>
    <row r="351" spans="1:4">
      <c r="A351" t="s">
        <v>489</v>
      </c>
      <c r="B351" t="s">
        <v>139</v>
      </c>
      <c r="C351">
        <v>0</v>
      </c>
      <c r="D351" t="s">
        <v>140</v>
      </c>
    </row>
    <row r="352" spans="1:4">
      <c r="A352" t="s">
        <v>490</v>
      </c>
      <c r="B352" t="s">
        <v>139</v>
      </c>
      <c r="C352">
        <v>0</v>
      </c>
      <c r="D352" t="s">
        <v>140</v>
      </c>
    </row>
    <row r="353" spans="1:4">
      <c r="A353" t="s">
        <v>491</v>
      </c>
      <c r="B353" t="s">
        <v>139</v>
      </c>
      <c r="C353">
        <v>0</v>
      </c>
      <c r="D353" t="s">
        <v>140</v>
      </c>
    </row>
    <row r="354" spans="1:4">
      <c r="A354" t="s">
        <v>492</v>
      </c>
      <c r="B354" t="s">
        <v>139</v>
      </c>
      <c r="C354">
        <v>0</v>
      </c>
      <c r="D354" t="s">
        <v>140</v>
      </c>
    </row>
    <row r="355" spans="1:4">
      <c r="A355" t="s">
        <v>493</v>
      </c>
      <c r="B355" t="s">
        <v>139</v>
      </c>
      <c r="C355">
        <v>0</v>
      </c>
      <c r="D355" t="s">
        <v>140</v>
      </c>
    </row>
    <row r="356" spans="1:4">
      <c r="A356" t="s">
        <v>494</v>
      </c>
      <c r="B356" t="s">
        <v>139</v>
      </c>
      <c r="C356">
        <v>0</v>
      </c>
      <c r="D356" t="s">
        <v>140</v>
      </c>
    </row>
    <row r="357" spans="1:4">
      <c r="A357" t="s">
        <v>495</v>
      </c>
      <c r="B357" t="s">
        <v>139</v>
      </c>
      <c r="C357">
        <v>0</v>
      </c>
      <c r="D357" t="s">
        <v>140</v>
      </c>
    </row>
    <row r="358" spans="1:4">
      <c r="A358" t="s">
        <v>496</v>
      </c>
      <c r="B358" t="s">
        <v>139</v>
      </c>
      <c r="C358">
        <v>0</v>
      </c>
      <c r="D358" t="s">
        <v>140</v>
      </c>
    </row>
    <row r="359" spans="1:4">
      <c r="A359" t="s">
        <v>497</v>
      </c>
      <c r="B359" t="s">
        <v>139</v>
      </c>
      <c r="C359">
        <v>0</v>
      </c>
      <c r="D359" t="s">
        <v>140</v>
      </c>
    </row>
    <row r="360" spans="1:4">
      <c r="A360" t="s">
        <v>498</v>
      </c>
      <c r="B360" t="s">
        <v>139</v>
      </c>
      <c r="C360">
        <v>0</v>
      </c>
      <c r="D360" t="s">
        <v>140</v>
      </c>
    </row>
    <row r="361" spans="1:4">
      <c r="A361" t="s">
        <v>499</v>
      </c>
      <c r="B361" t="s">
        <v>139</v>
      </c>
      <c r="C361">
        <v>0</v>
      </c>
      <c r="D361" t="s">
        <v>140</v>
      </c>
    </row>
    <row r="362" spans="1:4">
      <c r="A362" t="s">
        <v>500</v>
      </c>
      <c r="B362" t="s">
        <v>139</v>
      </c>
      <c r="C362">
        <v>0</v>
      </c>
      <c r="D362" t="s">
        <v>140</v>
      </c>
    </row>
    <row r="363" spans="1:4">
      <c r="A363" t="s">
        <v>501</v>
      </c>
      <c r="B363" t="s">
        <v>139</v>
      </c>
      <c r="C363">
        <v>0</v>
      </c>
      <c r="D363" t="s">
        <v>140</v>
      </c>
    </row>
    <row r="364" spans="1:4">
      <c r="A364" t="s">
        <v>502</v>
      </c>
      <c r="B364" t="s">
        <v>139</v>
      </c>
      <c r="C364">
        <v>0</v>
      </c>
      <c r="D364" t="s">
        <v>140</v>
      </c>
    </row>
    <row r="365" spans="1:4">
      <c r="A365" t="s">
        <v>503</v>
      </c>
      <c r="B365" t="s">
        <v>139</v>
      </c>
      <c r="C365">
        <v>0</v>
      </c>
      <c r="D365" t="s">
        <v>140</v>
      </c>
    </row>
    <row r="366" spans="1:4">
      <c r="A366" t="s">
        <v>504</v>
      </c>
      <c r="B366" t="s">
        <v>139</v>
      </c>
      <c r="C366">
        <v>0</v>
      </c>
      <c r="D366" t="s">
        <v>140</v>
      </c>
    </row>
    <row r="367" spans="1:4">
      <c r="A367" t="s">
        <v>505</v>
      </c>
      <c r="B367" t="s">
        <v>139</v>
      </c>
      <c r="C367">
        <v>0</v>
      </c>
      <c r="D367" t="s">
        <v>140</v>
      </c>
    </row>
    <row r="368" spans="1:4">
      <c r="A368" t="s">
        <v>506</v>
      </c>
      <c r="B368" t="s">
        <v>139</v>
      </c>
      <c r="C368">
        <v>0</v>
      </c>
      <c r="D368" t="s">
        <v>140</v>
      </c>
    </row>
    <row r="369" spans="1:4">
      <c r="A369" t="s">
        <v>507</v>
      </c>
      <c r="B369" t="s">
        <v>139</v>
      </c>
      <c r="C369">
        <v>0</v>
      </c>
      <c r="D369" t="s">
        <v>140</v>
      </c>
    </row>
    <row r="370" spans="1:4">
      <c r="A370" t="s">
        <v>508</v>
      </c>
      <c r="B370" t="s">
        <v>139</v>
      </c>
      <c r="C370">
        <v>0</v>
      </c>
      <c r="D370" t="s">
        <v>140</v>
      </c>
    </row>
    <row r="371" spans="1:4">
      <c r="A371" t="s">
        <v>509</v>
      </c>
      <c r="B371" t="s">
        <v>139</v>
      </c>
      <c r="C371">
        <v>0</v>
      </c>
      <c r="D371" t="s">
        <v>140</v>
      </c>
    </row>
    <row r="372" spans="1:4">
      <c r="A372" t="s">
        <v>510</v>
      </c>
      <c r="B372" t="s">
        <v>139</v>
      </c>
      <c r="C372">
        <v>0</v>
      </c>
      <c r="D372" t="s">
        <v>140</v>
      </c>
    </row>
    <row r="373" spans="1:4">
      <c r="A373" t="s">
        <v>511</v>
      </c>
      <c r="B373" t="s">
        <v>139</v>
      </c>
      <c r="C373">
        <v>0</v>
      </c>
      <c r="D373" t="s">
        <v>140</v>
      </c>
    </row>
    <row r="374" spans="1:4">
      <c r="A374" t="s">
        <v>512</v>
      </c>
      <c r="B374" t="s">
        <v>139</v>
      </c>
      <c r="C374">
        <v>0</v>
      </c>
      <c r="D374" t="s">
        <v>140</v>
      </c>
    </row>
    <row r="375" spans="1:4">
      <c r="A375" t="s">
        <v>513</v>
      </c>
      <c r="B375" t="s">
        <v>139</v>
      </c>
      <c r="C375">
        <v>0</v>
      </c>
      <c r="D375" t="s">
        <v>140</v>
      </c>
    </row>
    <row r="376" spans="1:4">
      <c r="A376" t="s">
        <v>514</v>
      </c>
      <c r="B376" t="s">
        <v>139</v>
      </c>
      <c r="C376">
        <v>0</v>
      </c>
      <c r="D376" t="s">
        <v>140</v>
      </c>
    </row>
    <row r="377" spans="1:4">
      <c r="A377" t="s">
        <v>515</v>
      </c>
      <c r="B377" t="s">
        <v>139</v>
      </c>
      <c r="C377">
        <v>0</v>
      </c>
      <c r="D377" t="s">
        <v>140</v>
      </c>
    </row>
    <row r="378" spans="1:4">
      <c r="A378" t="s">
        <v>516</v>
      </c>
      <c r="B378" t="s">
        <v>139</v>
      </c>
      <c r="C378">
        <v>0</v>
      </c>
      <c r="D378" t="s">
        <v>140</v>
      </c>
    </row>
    <row r="379" spans="1:4">
      <c r="A379" t="s">
        <v>517</v>
      </c>
      <c r="B379" t="s">
        <v>139</v>
      </c>
      <c r="C379">
        <v>0</v>
      </c>
      <c r="D379" t="s">
        <v>140</v>
      </c>
    </row>
    <row r="380" spans="1:4">
      <c r="A380" t="s">
        <v>518</v>
      </c>
      <c r="B380" t="s">
        <v>139</v>
      </c>
      <c r="C380">
        <v>0</v>
      </c>
      <c r="D380" t="s">
        <v>140</v>
      </c>
    </row>
    <row r="381" spans="1:4">
      <c r="A381" t="s">
        <v>519</v>
      </c>
      <c r="B381" t="s">
        <v>139</v>
      </c>
      <c r="C381">
        <v>0</v>
      </c>
      <c r="D381" t="s">
        <v>140</v>
      </c>
    </row>
    <row r="382" spans="1:4">
      <c r="A382" t="s">
        <v>520</v>
      </c>
      <c r="B382" t="s">
        <v>139</v>
      </c>
      <c r="C382">
        <v>0</v>
      </c>
      <c r="D382" t="s">
        <v>140</v>
      </c>
    </row>
    <row r="383" spans="1:4">
      <c r="A383" t="s">
        <v>521</v>
      </c>
      <c r="B383" t="s">
        <v>139</v>
      </c>
      <c r="C383">
        <v>0</v>
      </c>
      <c r="D383" t="s">
        <v>140</v>
      </c>
    </row>
    <row r="384" spans="1:4">
      <c r="A384" t="s">
        <v>522</v>
      </c>
      <c r="B384" t="s">
        <v>139</v>
      </c>
      <c r="C384">
        <v>0</v>
      </c>
      <c r="D384" t="s">
        <v>140</v>
      </c>
    </row>
    <row r="385" spans="1:4">
      <c r="A385" t="s">
        <v>523</v>
      </c>
      <c r="B385" t="s">
        <v>139</v>
      </c>
      <c r="C385">
        <v>0</v>
      </c>
      <c r="D385" t="s">
        <v>140</v>
      </c>
    </row>
    <row r="386" spans="1:4">
      <c r="A386" t="s">
        <v>524</v>
      </c>
      <c r="B386" t="s">
        <v>139</v>
      </c>
      <c r="C386">
        <v>0</v>
      </c>
      <c r="D386" t="s">
        <v>140</v>
      </c>
    </row>
    <row r="387" spans="1:4">
      <c r="A387" t="s">
        <v>525</v>
      </c>
      <c r="B387" t="s">
        <v>139</v>
      </c>
      <c r="C387">
        <v>0</v>
      </c>
      <c r="D387" t="s">
        <v>140</v>
      </c>
    </row>
    <row r="388" spans="1:4">
      <c r="A388" t="s">
        <v>526</v>
      </c>
      <c r="B388" t="s">
        <v>139</v>
      </c>
      <c r="C388">
        <v>0</v>
      </c>
      <c r="D388" t="s">
        <v>140</v>
      </c>
    </row>
    <row r="389" spans="1:4">
      <c r="A389" t="s">
        <v>527</v>
      </c>
      <c r="B389" t="s">
        <v>139</v>
      </c>
      <c r="C389">
        <v>0</v>
      </c>
      <c r="D389" t="s">
        <v>140</v>
      </c>
    </row>
    <row r="390" spans="1:4">
      <c r="A390" t="s">
        <v>528</v>
      </c>
      <c r="B390" t="s">
        <v>139</v>
      </c>
      <c r="C390">
        <v>0</v>
      </c>
      <c r="D390" t="s">
        <v>140</v>
      </c>
    </row>
    <row r="391" spans="1:4">
      <c r="A391" t="s">
        <v>529</v>
      </c>
      <c r="B391" t="s">
        <v>139</v>
      </c>
      <c r="C391">
        <v>0</v>
      </c>
      <c r="D391" t="s">
        <v>140</v>
      </c>
    </row>
    <row r="392" spans="1:4">
      <c r="A392" t="s">
        <v>530</v>
      </c>
      <c r="B392" t="s">
        <v>139</v>
      </c>
      <c r="C392">
        <v>0</v>
      </c>
      <c r="D392" t="s">
        <v>140</v>
      </c>
    </row>
    <row r="393" spans="1:4">
      <c r="A393" t="s">
        <v>531</v>
      </c>
      <c r="B393" t="s">
        <v>139</v>
      </c>
      <c r="C393">
        <v>0</v>
      </c>
      <c r="D393" t="s">
        <v>140</v>
      </c>
    </row>
    <row r="394" spans="1:4">
      <c r="A394" t="s">
        <v>532</v>
      </c>
      <c r="B394" t="s">
        <v>139</v>
      </c>
      <c r="C394">
        <v>0</v>
      </c>
      <c r="D394" t="s">
        <v>140</v>
      </c>
    </row>
    <row r="395" spans="1:4">
      <c r="A395" t="s">
        <v>533</v>
      </c>
      <c r="B395" t="s">
        <v>139</v>
      </c>
      <c r="C395">
        <v>0</v>
      </c>
      <c r="D395" t="s">
        <v>140</v>
      </c>
    </row>
    <row r="396" spans="1:4">
      <c r="A396" t="s">
        <v>534</v>
      </c>
      <c r="B396" t="s">
        <v>139</v>
      </c>
      <c r="C396">
        <v>0</v>
      </c>
      <c r="D396" t="s">
        <v>140</v>
      </c>
    </row>
    <row r="397" spans="1:4">
      <c r="A397" t="s">
        <v>535</v>
      </c>
      <c r="B397" t="s">
        <v>139</v>
      </c>
      <c r="C397">
        <v>0</v>
      </c>
      <c r="D397" t="s">
        <v>140</v>
      </c>
    </row>
    <row r="398" spans="1:4">
      <c r="A398" t="s">
        <v>536</v>
      </c>
      <c r="B398" t="s">
        <v>139</v>
      </c>
      <c r="C398">
        <v>0</v>
      </c>
      <c r="D398" t="s">
        <v>140</v>
      </c>
    </row>
    <row r="399" spans="1:4">
      <c r="A399" t="s">
        <v>537</v>
      </c>
      <c r="B399" t="s">
        <v>139</v>
      </c>
      <c r="C399">
        <v>0</v>
      </c>
      <c r="D399" t="s">
        <v>140</v>
      </c>
    </row>
    <row r="400" spans="1:4">
      <c r="A400" t="s">
        <v>538</v>
      </c>
      <c r="B400" t="s">
        <v>139</v>
      </c>
      <c r="C400">
        <v>0</v>
      </c>
      <c r="D400" t="s">
        <v>140</v>
      </c>
    </row>
    <row r="401" spans="1:4">
      <c r="A401" t="s">
        <v>539</v>
      </c>
      <c r="B401" t="s">
        <v>139</v>
      </c>
      <c r="C401">
        <v>0</v>
      </c>
      <c r="D401" t="s">
        <v>140</v>
      </c>
    </row>
    <row r="402" spans="1:4">
      <c r="A402" t="s">
        <v>540</v>
      </c>
      <c r="B402" t="s">
        <v>139</v>
      </c>
      <c r="C402">
        <v>0</v>
      </c>
      <c r="D402" t="s">
        <v>140</v>
      </c>
    </row>
    <row r="403" spans="1:4">
      <c r="A403" t="s">
        <v>541</v>
      </c>
      <c r="B403" t="s">
        <v>139</v>
      </c>
      <c r="C403">
        <v>0</v>
      </c>
      <c r="D403" t="s">
        <v>140</v>
      </c>
    </row>
    <row r="404" spans="1:4">
      <c r="A404" t="s">
        <v>542</v>
      </c>
      <c r="B404" t="s">
        <v>139</v>
      </c>
      <c r="C404">
        <v>0</v>
      </c>
      <c r="D404" t="s">
        <v>140</v>
      </c>
    </row>
    <row r="405" spans="1:4">
      <c r="A405" t="s">
        <v>543</v>
      </c>
      <c r="B405" t="s">
        <v>139</v>
      </c>
      <c r="C405">
        <v>0</v>
      </c>
      <c r="D405" t="s">
        <v>140</v>
      </c>
    </row>
    <row r="406" spans="1:4">
      <c r="A406" t="s">
        <v>544</v>
      </c>
      <c r="B406" t="s">
        <v>139</v>
      </c>
      <c r="C406">
        <v>0</v>
      </c>
      <c r="D406" t="s">
        <v>140</v>
      </c>
    </row>
    <row r="407" spans="1:4">
      <c r="A407" t="s">
        <v>545</v>
      </c>
      <c r="B407" t="s">
        <v>139</v>
      </c>
      <c r="C407">
        <v>0</v>
      </c>
      <c r="D407" t="s">
        <v>140</v>
      </c>
    </row>
    <row r="408" spans="1:4">
      <c r="A408" t="s">
        <v>546</v>
      </c>
      <c r="B408" t="s">
        <v>139</v>
      </c>
      <c r="C408">
        <v>0</v>
      </c>
      <c r="D408" t="s">
        <v>140</v>
      </c>
    </row>
    <row r="409" spans="1:4">
      <c r="A409" t="s">
        <v>547</v>
      </c>
      <c r="B409" t="s">
        <v>139</v>
      </c>
      <c r="C409">
        <v>0</v>
      </c>
      <c r="D409" t="s">
        <v>140</v>
      </c>
    </row>
    <row r="410" spans="1:4">
      <c r="A410" t="s">
        <v>548</v>
      </c>
      <c r="B410" t="s">
        <v>139</v>
      </c>
      <c r="C410">
        <v>0</v>
      </c>
      <c r="D410" t="s">
        <v>140</v>
      </c>
    </row>
    <row r="411" spans="1:4">
      <c r="A411" t="s">
        <v>549</v>
      </c>
      <c r="B411" t="s">
        <v>139</v>
      </c>
      <c r="C411">
        <v>0</v>
      </c>
      <c r="D411" t="s">
        <v>140</v>
      </c>
    </row>
    <row r="412" spans="1:4">
      <c r="A412" t="s">
        <v>550</v>
      </c>
      <c r="B412" t="s">
        <v>139</v>
      </c>
      <c r="C412">
        <v>0</v>
      </c>
      <c r="D412" t="s">
        <v>140</v>
      </c>
    </row>
    <row r="413" spans="1:4">
      <c r="A413" t="s">
        <v>551</v>
      </c>
      <c r="B413" t="s">
        <v>139</v>
      </c>
      <c r="C413">
        <v>0</v>
      </c>
      <c r="D413" t="s">
        <v>140</v>
      </c>
    </row>
    <row r="414" spans="1:4">
      <c r="A414" t="s">
        <v>552</v>
      </c>
      <c r="B414" t="s">
        <v>139</v>
      </c>
      <c r="C414">
        <v>0</v>
      </c>
      <c r="D414" t="s">
        <v>140</v>
      </c>
    </row>
    <row r="415" spans="1:4">
      <c r="A415" t="s">
        <v>553</v>
      </c>
      <c r="B415" t="s">
        <v>139</v>
      </c>
      <c r="C415">
        <v>0</v>
      </c>
      <c r="D415" t="s">
        <v>140</v>
      </c>
    </row>
    <row r="416" spans="1:4">
      <c r="A416" t="s">
        <v>554</v>
      </c>
      <c r="B416" t="s">
        <v>139</v>
      </c>
      <c r="C416">
        <v>0</v>
      </c>
      <c r="D416" t="s">
        <v>140</v>
      </c>
    </row>
    <row r="417" spans="1:4">
      <c r="A417" t="s">
        <v>555</v>
      </c>
      <c r="B417" t="s">
        <v>139</v>
      </c>
      <c r="C417">
        <v>0</v>
      </c>
      <c r="D417" t="s">
        <v>140</v>
      </c>
    </row>
    <row r="418" spans="1:4">
      <c r="A418" t="s">
        <v>556</v>
      </c>
      <c r="B418" t="s">
        <v>139</v>
      </c>
      <c r="C418">
        <v>0</v>
      </c>
      <c r="D418" t="s">
        <v>140</v>
      </c>
    </row>
    <row r="419" spans="1:4">
      <c r="A419" t="s">
        <v>557</v>
      </c>
      <c r="B419" t="s">
        <v>139</v>
      </c>
      <c r="C419">
        <v>0</v>
      </c>
      <c r="D419" t="s">
        <v>140</v>
      </c>
    </row>
    <row r="420" spans="1:4">
      <c r="A420" t="s">
        <v>558</v>
      </c>
      <c r="B420" t="s">
        <v>139</v>
      </c>
      <c r="C420">
        <v>0</v>
      </c>
      <c r="D420" t="s">
        <v>140</v>
      </c>
    </row>
    <row r="421" spans="1:4">
      <c r="A421" t="s">
        <v>559</v>
      </c>
      <c r="B421" t="s">
        <v>139</v>
      </c>
      <c r="C421">
        <v>0</v>
      </c>
      <c r="D421" t="s">
        <v>140</v>
      </c>
    </row>
    <row r="422" spans="1:4">
      <c r="A422" t="s">
        <v>560</v>
      </c>
      <c r="B422" t="s">
        <v>139</v>
      </c>
      <c r="C422">
        <v>0</v>
      </c>
      <c r="D422" t="s">
        <v>140</v>
      </c>
    </row>
    <row r="423" spans="1:4">
      <c r="A423" t="s">
        <v>561</v>
      </c>
      <c r="B423" t="s">
        <v>139</v>
      </c>
      <c r="C423">
        <v>0</v>
      </c>
      <c r="D423" t="s">
        <v>140</v>
      </c>
    </row>
    <row r="424" spans="1:4">
      <c r="A424" t="s">
        <v>562</v>
      </c>
      <c r="B424" t="s">
        <v>139</v>
      </c>
      <c r="C424">
        <v>0</v>
      </c>
      <c r="D424" t="s">
        <v>140</v>
      </c>
    </row>
    <row r="425" spans="1:4">
      <c r="A425" t="s">
        <v>563</v>
      </c>
      <c r="B425" t="s">
        <v>139</v>
      </c>
      <c r="C425">
        <v>0</v>
      </c>
      <c r="D425" t="s">
        <v>140</v>
      </c>
    </row>
    <row r="426" spans="1:4">
      <c r="A426" t="s">
        <v>564</v>
      </c>
      <c r="B426" t="s">
        <v>139</v>
      </c>
      <c r="C426">
        <v>0</v>
      </c>
      <c r="D426" t="s">
        <v>140</v>
      </c>
    </row>
    <row r="427" spans="1:4">
      <c r="A427" t="s">
        <v>565</v>
      </c>
      <c r="B427" t="s">
        <v>139</v>
      </c>
      <c r="C427">
        <v>0</v>
      </c>
      <c r="D427" t="s">
        <v>140</v>
      </c>
    </row>
    <row r="428" spans="1:4">
      <c r="A428" t="s">
        <v>566</v>
      </c>
      <c r="B428" t="s">
        <v>139</v>
      </c>
      <c r="C428">
        <v>0</v>
      </c>
      <c r="D428" t="s">
        <v>140</v>
      </c>
    </row>
    <row r="429" spans="1:4">
      <c r="A429" t="s">
        <v>567</v>
      </c>
      <c r="B429" t="s">
        <v>139</v>
      </c>
      <c r="C429">
        <v>0</v>
      </c>
      <c r="D429" t="s">
        <v>140</v>
      </c>
    </row>
    <row r="430" spans="1:4">
      <c r="A430" t="s">
        <v>568</v>
      </c>
      <c r="B430" t="s">
        <v>139</v>
      </c>
      <c r="C430">
        <v>0</v>
      </c>
      <c r="D430" t="s">
        <v>140</v>
      </c>
    </row>
    <row r="431" spans="1:4">
      <c r="A431" t="s">
        <v>569</v>
      </c>
      <c r="B431" t="s">
        <v>139</v>
      </c>
      <c r="C431">
        <v>0</v>
      </c>
      <c r="D431" t="s">
        <v>140</v>
      </c>
    </row>
    <row r="432" spans="1:4">
      <c r="A432" t="s">
        <v>570</v>
      </c>
      <c r="B432" t="s">
        <v>139</v>
      </c>
      <c r="C432">
        <v>0</v>
      </c>
      <c r="D432" t="s">
        <v>140</v>
      </c>
    </row>
    <row r="433" spans="1:4">
      <c r="A433" t="s">
        <v>571</v>
      </c>
      <c r="B433" t="s">
        <v>139</v>
      </c>
      <c r="C433">
        <v>0</v>
      </c>
      <c r="D433" t="s">
        <v>140</v>
      </c>
    </row>
    <row r="434" spans="1:4">
      <c r="A434" t="s">
        <v>572</v>
      </c>
      <c r="B434" t="s">
        <v>139</v>
      </c>
      <c r="C434">
        <v>0</v>
      </c>
      <c r="D434" t="s">
        <v>140</v>
      </c>
    </row>
    <row r="435" spans="1:4">
      <c r="A435" t="s">
        <v>573</v>
      </c>
      <c r="B435" t="s">
        <v>139</v>
      </c>
      <c r="C435">
        <v>0</v>
      </c>
      <c r="D435" t="s">
        <v>140</v>
      </c>
    </row>
    <row r="436" spans="1:4">
      <c r="A436" t="s">
        <v>574</v>
      </c>
      <c r="B436" t="s">
        <v>139</v>
      </c>
      <c r="C436">
        <v>0</v>
      </c>
      <c r="D436" t="s">
        <v>140</v>
      </c>
    </row>
    <row r="437" spans="1:4">
      <c r="A437" t="s">
        <v>575</v>
      </c>
      <c r="B437" t="s">
        <v>139</v>
      </c>
      <c r="C437">
        <v>0</v>
      </c>
      <c r="D437" t="s">
        <v>140</v>
      </c>
    </row>
    <row r="438" spans="1:4">
      <c r="A438" t="s">
        <v>576</v>
      </c>
      <c r="B438" t="s">
        <v>139</v>
      </c>
      <c r="C438">
        <v>0</v>
      </c>
      <c r="D438" t="s">
        <v>140</v>
      </c>
    </row>
    <row r="439" spans="1:4">
      <c r="A439" t="s">
        <v>577</v>
      </c>
      <c r="B439" t="s">
        <v>139</v>
      </c>
      <c r="C439">
        <v>0</v>
      </c>
      <c r="D439" t="s">
        <v>140</v>
      </c>
    </row>
    <row r="440" spans="1:4">
      <c r="A440" t="s">
        <v>578</v>
      </c>
      <c r="B440" t="s">
        <v>139</v>
      </c>
      <c r="C440">
        <v>0</v>
      </c>
      <c r="D440" t="s">
        <v>140</v>
      </c>
    </row>
    <row r="441" spans="1:4">
      <c r="A441" t="s">
        <v>579</v>
      </c>
      <c r="B441" t="s">
        <v>139</v>
      </c>
      <c r="C441">
        <v>0</v>
      </c>
      <c r="D441" t="s">
        <v>140</v>
      </c>
    </row>
    <row r="442" spans="1:4">
      <c r="A442" t="s">
        <v>580</v>
      </c>
      <c r="B442" t="s">
        <v>139</v>
      </c>
      <c r="C442">
        <v>0</v>
      </c>
      <c r="D442" t="s">
        <v>140</v>
      </c>
    </row>
    <row r="443" spans="1:4">
      <c r="A443" t="s">
        <v>581</v>
      </c>
      <c r="B443" t="s">
        <v>139</v>
      </c>
      <c r="C443">
        <v>0</v>
      </c>
      <c r="D443" t="s">
        <v>140</v>
      </c>
    </row>
    <row r="444" spans="1:4">
      <c r="A444" t="s">
        <v>582</v>
      </c>
      <c r="B444" t="s">
        <v>139</v>
      </c>
      <c r="C444">
        <v>0</v>
      </c>
      <c r="D444" t="s">
        <v>140</v>
      </c>
    </row>
    <row r="445" spans="1:4">
      <c r="A445" t="s">
        <v>583</v>
      </c>
      <c r="B445" t="s">
        <v>139</v>
      </c>
      <c r="C445">
        <v>0</v>
      </c>
      <c r="D445" t="s">
        <v>140</v>
      </c>
    </row>
    <row r="446" spans="1:4">
      <c r="A446" t="s">
        <v>584</v>
      </c>
      <c r="B446" t="s">
        <v>139</v>
      </c>
      <c r="C446">
        <v>0</v>
      </c>
      <c r="D446" t="s">
        <v>140</v>
      </c>
    </row>
    <row r="447" spans="1:4">
      <c r="A447" t="s">
        <v>585</v>
      </c>
      <c r="B447" t="s">
        <v>139</v>
      </c>
      <c r="C447">
        <v>0</v>
      </c>
      <c r="D447" t="s">
        <v>140</v>
      </c>
    </row>
    <row r="448" spans="1:4">
      <c r="A448" t="s">
        <v>586</v>
      </c>
      <c r="B448" t="s">
        <v>139</v>
      </c>
      <c r="C448">
        <v>0</v>
      </c>
      <c r="D448" t="s">
        <v>140</v>
      </c>
    </row>
    <row r="449" spans="1:4">
      <c r="A449" t="s">
        <v>587</v>
      </c>
      <c r="B449" t="s">
        <v>139</v>
      </c>
      <c r="C449">
        <v>0</v>
      </c>
      <c r="D449" t="s">
        <v>140</v>
      </c>
    </row>
    <row r="450" spans="1:4">
      <c r="A450" t="s">
        <v>588</v>
      </c>
      <c r="B450" t="s">
        <v>139</v>
      </c>
      <c r="C450">
        <v>0</v>
      </c>
      <c r="D450" t="s">
        <v>140</v>
      </c>
    </row>
    <row r="451" spans="1:4">
      <c r="A451" t="s">
        <v>589</v>
      </c>
      <c r="B451" t="s">
        <v>139</v>
      </c>
      <c r="C451">
        <v>0</v>
      </c>
      <c r="D451" t="s">
        <v>140</v>
      </c>
    </row>
    <row r="452" spans="1:4">
      <c r="A452" t="s">
        <v>590</v>
      </c>
      <c r="B452" t="s">
        <v>139</v>
      </c>
      <c r="C452">
        <v>0</v>
      </c>
      <c r="D452" t="s">
        <v>140</v>
      </c>
    </row>
    <row r="453" spans="1:4">
      <c r="A453" t="s">
        <v>591</v>
      </c>
      <c r="B453" t="s">
        <v>139</v>
      </c>
      <c r="C453">
        <v>0</v>
      </c>
      <c r="D453" t="s">
        <v>140</v>
      </c>
    </row>
    <row r="454" spans="1:4">
      <c r="A454" t="s">
        <v>592</v>
      </c>
      <c r="B454" t="s">
        <v>139</v>
      </c>
      <c r="C454">
        <v>0</v>
      </c>
      <c r="D454" t="s">
        <v>140</v>
      </c>
    </row>
    <row r="455" spans="1:4">
      <c r="A455" t="s">
        <v>593</v>
      </c>
      <c r="B455" t="s">
        <v>139</v>
      </c>
      <c r="C455">
        <v>0</v>
      </c>
      <c r="D455" t="s">
        <v>140</v>
      </c>
    </row>
    <row r="456" spans="1:4">
      <c r="A456" t="s">
        <v>594</v>
      </c>
      <c r="B456" t="s">
        <v>139</v>
      </c>
      <c r="C456">
        <v>0</v>
      </c>
      <c r="D456" t="s">
        <v>140</v>
      </c>
    </row>
    <row r="457" spans="1:4">
      <c r="A457" t="s">
        <v>595</v>
      </c>
      <c r="B457" t="s">
        <v>139</v>
      </c>
      <c r="C457">
        <v>0</v>
      </c>
      <c r="D457" t="s">
        <v>140</v>
      </c>
    </row>
    <row r="458" spans="1:4">
      <c r="A458" t="s">
        <v>596</v>
      </c>
      <c r="B458" t="s">
        <v>139</v>
      </c>
      <c r="C458">
        <v>0</v>
      </c>
      <c r="D458" t="s">
        <v>140</v>
      </c>
    </row>
    <row r="459" spans="1:4">
      <c r="A459" t="s">
        <v>597</v>
      </c>
      <c r="B459" t="s">
        <v>139</v>
      </c>
      <c r="C459">
        <v>0</v>
      </c>
      <c r="D459" t="s">
        <v>140</v>
      </c>
    </row>
    <row r="460" spans="1:4">
      <c r="A460" t="s">
        <v>598</v>
      </c>
      <c r="B460" t="s">
        <v>139</v>
      </c>
      <c r="C460">
        <v>0</v>
      </c>
      <c r="D460" t="s">
        <v>140</v>
      </c>
    </row>
    <row r="461" spans="1:4">
      <c r="A461" t="s">
        <v>599</v>
      </c>
      <c r="B461" t="s">
        <v>139</v>
      </c>
      <c r="C461">
        <v>0</v>
      </c>
      <c r="D461" t="s">
        <v>140</v>
      </c>
    </row>
    <row r="462" spans="1:4">
      <c r="A462" t="s">
        <v>600</v>
      </c>
      <c r="B462" t="s">
        <v>139</v>
      </c>
      <c r="C462">
        <v>0</v>
      </c>
      <c r="D462" t="s">
        <v>140</v>
      </c>
    </row>
    <row r="463" spans="1:4">
      <c r="A463" t="s">
        <v>601</v>
      </c>
      <c r="B463" t="s">
        <v>139</v>
      </c>
      <c r="C463">
        <v>0</v>
      </c>
      <c r="D463" t="s">
        <v>140</v>
      </c>
    </row>
    <row r="464" spans="1:4">
      <c r="A464" t="s">
        <v>602</v>
      </c>
      <c r="B464" t="s">
        <v>139</v>
      </c>
      <c r="C464">
        <v>0</v>
      </c>
      <c r="D464" t="s">
        <v>140</v>
      </c>
    </row>
    <row r="465" spans="1:4">
      <c r="A465" t="s">
        <v>603</v>
      </c>
      <c r="B465" t="s">
        <v>139</v>
      </c>
      <c r="C465">
        <v>0</v>
      </c>
      <c r="D465" t="s">
        <v>140</v>
      </c>
    </row>
    <row r="466" spans="1:4">
      <c r="A466" t="s">
        <v>604</v>
      </c>
      <c r="B466" t="s">
        <v>139</v>
      </c>
      <c r="C466">
        <v>0</v>
      </c>
      <c r="D466" t="s">
        <v>140</v>
      </c>
    </row>
    <row r="467" spans="1:4">
      <c r="A467" t="s">
        <v>605</v>
      </c>
      <c r="B467" t="s">
        <v>139</v>
      </c>
      <c r="C467">
        <v>0</v>
      </c>
      <c r="D467" t="s">
        <v>140</v>
      </c>
    </row>
    <row r="468" spans="1:4">
      <c r="A468" t="s">
        <v>606</v>
      </c>
      <c r="B468" t="s">
        <v>139</v>
      </c>
      <c r="C468">
        <v>0</v>
      </c>
      <c r="D468" t="s">
        <v>140</v>
      </c>
    </row>
    <row r="469" spans="1:4">
      <c r="A469" t="s">
        <v>607</v>
      </c>
      <c r="B469" t="s">
        <v>139</v>
      </c>
      <c r="C469">
        <v>0</v>
      </c>
      <c r="D469" t="s">
        <v>140</v>
      </c>
    </row>
    <row r="470" spans="1:4">
      <c r="A470" t="s">
        <v>608</v>
      </c>
      <c r="B470" t="s">
        <v>139</v>
      </c>
      <c r="C470">
        <v>0</v>
      </c>
      <c r="D470" t="s">
        <v>140</v>
      </c>
    </row>
    <row r="471" spans="1:4">
      <c r="A471" t="s">
        <v>609</v>
      </c>
      <c r="B471" t="s">
        <v>139</v>
      </c>
      <c r="C471">
        <v>0</v>
      </c>
      <c r="D471" t="s">
        <v>140</v>
      </c>
    </row>
    <row r="472" spans="1:4">
      <c r="A472" t="s">
        <v>610</v>
      </c>
      <c r="B472" t="s">
        <v>139</v>
      </c>
      <c r="C472">
        <v>0</v>
      </c>
      <c r="D472" t="s">
        <v>140</v>
      </c>
    </row>
    <row r="473" spans="1:4">
      <c r="A473" t="s">
        <v>611</v>
      </c>
      <c r="B473" t="s">
        <v>139</v>
      </c>
      <c r="C473">
        <v>0</v>
      </c>
      <c r="D473" t="s">
        <v>140</v>
      </c>
    </row>
    <row r="474" spans="1:4">
      <c r="A474" t="s">
        <v>612</v>
      </c>
      <c r="B474" t="s">
        <v>139</v>
      </c>
      <c r="C474">
        <v>0</v>
      </c>
      <c r="D474" t="s">
        <v>140</v>
      </c>
    </row>
    <row r="475" spans="1:4">
      <c r="A475" t="s">
        <v>613</v>
      </c>
      <c r="B475" t="s">
        <v>139</v>
      </c>
      <c r="C475">
        <v>0</v>
      </c>
      <c r="D475" t="s">
        <v>140</v>
      </c>
    </row>
    <row r="476" spans="1:4">
      <c r="A476" t="s">
        <v>614</v>
      </c>
      <c r="B476" t="s">
        <v>139</v>
      </c>
      <c r="C476">
        <v>0</v>
      </c>
      <c r="D476" t="s">
        <v>140</v>
      </c>
    </row>
    <row r="477" spans="1:4">
      <c r="A477" t="s">
        <v>615</v>
      </c>
      <c r="B477" t="s">
        <v>139</v>
      </c>
      <c r="C477">
        <v>0</v>
      </c>
      <c r="D477" t="s">
        <v>140</v>
      </c>
    </row>
    <row r="478" spans="1:4">
      <c r="A478" t="s">
        <v>616</v>
      </c>
      <c r="B478" t="s">
        <v>139</v>
      </c>
      <c r="C478">
        <v>0</v>
      </c>
      <c r="D478" t="s">
        <v>140</v>
      </c>
    </row>
    <row r="479" spans="1:4">
      <c r="A479" t="s">
        <v>617</v>
      </c>
      <c r="B479" t="s">
        <v>139</v>
      </c>
      <c r="C479">
        <v>0</v>
      </c>
      <c r="D479" t="s">
        <v>140</v>
      </c>
    </row>
    <row r="480" spans="1:4">
      <c r="A480" t="s">
        <v>618</v>
      </c>
      <c r="B480" t="s">
        <v>139</v>
      </c>
      <c r="C480">
        <v>0</v>
      </c>
      <c r="D480" t="s">
        <v>140</v>
      </c>
    </row>
    <row r="481" spans="1:4">
      <c r="A481" t="s">
        <v>619</v>
      </c>
      <c r="B481" t="s">
        <v>139</v>
      </c>
      <c r="C481">
        <v>0</v>
      </c>
      <c r="D481" t="s">
        <v>140</v>
      </c>
    </row>
    <row r="482" spans="1:4">
      <c r="A482" t="s">
        <v>620</v>
      </c>
      <c r="B482" t="s">
        <v>139</v>
      </c>
      <c r="C482">
        <v>0</v>
      </c>
      <c r="D482" t="s">
        <v>140</v>
      </c>
    </row>
    <row r="483" spans="1:4">
      <c r="A483" t="s">
        <v>621</v>
      </c>
      <c r="B483" t="s">
        <v>139</v>
      </c>
      <c r="C483">
        <v>0</v>
      </c>
      <c r="D483" t="s">
        <v>140</v>
      </c>
    </row>
    <row r="484" spans="1:4">
      <c r="A484" t="s">
        <v>622</v>
      </c>
      <c r="B484" t="s">
        <v>139</v>
      </c>
      <c r="C484">
        <v>0</v>
      </c>
      <c r="D484" t="s">
        <v>140</v>
      </c>
    </row>
    <row r="485" spans="1:4">
      <c r="A485" t="s">
        <v>623</v>
      </c>
      <c r="B485" t="s">
        <v>139</v>
      </c>
      <c r="C485">
        <v>0</v>
      </c>
      <c r="D485" t="s">
        <v>140</v>
      </c>
    </row>
    <row r="486" spans="1:4">
      <c r="A486" t="s">
        <v>624</v>
      </c>
      <c r="B486" t="s">
        <v>139</v>
      </c>
      <c r="C486">
        <v>0</v>
      </c>
      <c r="D486" t="s">
        <v>140</v>
      </c>
    </row>
    <row r="487" spans="1:4">
      <c r="A487" t="s">
        <v>625</v>
      </c>
      <c r="B487" t="s">
        <v>139</v>
      </c>
      <c r="C487">
        <v>0</v>
      </c>
      <c r="D487" t="s">
        <v>140</v>
      </c>
    </row>
    <row r="488" spans="1:4">
      <c r="A488" t="s">
        <v>626</v>
      </c>
      <c r="B488" t="s">
        <v>139</v>
      </c>
      <c r="C488">
        <v>0</v>
      </c>
      <c r="D488" t="s">
        <v>140</v>
      </c>
    </row>
    <row r="489" spans="1:4">
      <c r="A489" t="s">
        <v>627</v>
      </c>
      <c r="B489" t="s">
        <v>139</v>
      </c>
      <c r="C489">
        <v>0</v>
      </c>
      <c r="D489" t="s">
        <v>140</v>
      </c>
    </row>
    <row r="490" spans="1:4">
      <c r="A490" t="s">
        <v>628</v>
      </c>
      <c r="B490" t="s">
        <v>139</v>
      </c>
      <c r="C490">
        <v>0</v>
      </c>
      <c r="D490" t="s">
        <v>140</v>
      </c>
    </row>
    <row r="491" spans="1:4">
      <c r="A491" t="s">
        <v>629</v>
      </c>
      <c r="B491" t="s">
        <v>139</v>
      </c>
      <c r="C491">
        <v>0</v>
      </c>
      <c r="D491" t="s">
        <v>140</v>
      </c>
    </row>
    <row r="492" spans="1:4">
      <c r="A492" t="s">
        <v>630</v>
      </c>
      <c r="B492" t="s">
        <v>139</v>
      </c>
      <c r="C492">
        <v>0</v>
      </c>
      <c r="D492" t="s">
        <v>140</v>
      </c>
    </row>
    <row r="493" spans="1:4">
      <c r="A493" t="s">
        <v>631</v>
      </c>
      <c r="B493" t="s">
        <v>139</v>
      </c>
      <c r="C493">
        <v>0</v>
      </c>
      <c r="D493" t="s">
        <v>140</v>
      </c>
    </row>
    <row r="494" spans="1:4">
      <c r="A494" t="s">
        <v>632</v>
      </c>
      <c r="B494" t="s">
        <v>139</v>
      </c>
      <c r="C494">
        <v>0</v>
      </c>
      <c r="D494" t="s">
        <v>140</v>
      </c>
    </row>
    <row r="495" spans="1:4">
      <c r="A495" t="s">
        <v>633</v>
      </c>
      <c r="B495" t="s">
        <v>139</v>
      </c>
      <c r="C495">
        <v>0</v>
      </c>
      <c r="D495" t="s">
        <v>140</v>
      </c>
    </row>
    <row r="496" spans="1:4">
      <c r="A496" t="s">
        <v>634</v>
      </c>
      <c r="B496" t="s">
        <v>139</v>
      </c>
      <c r="C496">
        <v>0</v>
      </c>
      <c r="D496" t="s">
        <v>140</v>
      </c>
    </row>
    <row r="497" spans="1:4">
      <c r="A497" t="s">
        <v>635</v>
      </c>
      <c r="B497" t="s">
        <v>139</v>
      </c>
      <c r="C497">
        <v>0</v>
      </c>
      <c r="D497" t="s">
        <v>140</v>
      </c>
    </row>
    <row r="498" spans="1:4">
      <c r="A498" t="s">
        <v>636</v>
      </c>
      <c r="B498" t="s">
        <v>139</v>
      </c>
      <c r="C498">
        <v>0</v>
      </c>
      <c r="D498" t="s">
        <v>140</v>
      </c>
    </row>
    <row r="499" spans="1:4">
      <c r="A499" t="s">
        <v>637</v>
      </c>
      <c r="B499" t="s">
        <v>139</v>
      </c>
      <c r="C499">
        <v>0</v>
      </c>
      <c r="D499" t="s">
        <v>140</v>
      </c>
    </row>
    <row r="500" spans="1:4">
      <c r="A500" t="s">
        <v>638</v>
      </c>
      <c r="B500" t="s">
        <v>139</v>
      </c>
      <c r="C500">
        <v>0</v>
      </c>
      <c r="D500" t="s">
        <v>140</v>
      </c>
    </row>
    <row r="501" spans="1:4">
      <c r="A501" t="s">
        <v>639</v>
      </c>
      <c r="B501" t="s">
        <v>139</v>
      </c>
      <c r="C501">
        <v>0</v>
      </c>
      <c r="D501" t="s">
        <v>140</v>
      </c>
    </row>
    <row r="502" spans="1:4">
      <c r="A502" t="s">
        <v>640</v>
      </c>
      <c r="B502" t="s">
        <v>139</v>
      </c>
      <c r="C502">
        <v>0</v>
      </c>
      <c r="D502" t="s">
        <v>140</v>
      </c>
    </row>
    <row r="503" spans="1:4">
      <c r="A503" t="s">
        <v>641</v>
      </c>
      <c r="B503" t="s">
        <v>139</v>
      </c>
      <c r="C503">
        <v>0</v>
      </c>
      <c r="D503" t="s">
        <v>140</v>
      </c>
    </row>
    <row r="504" spans="1:4">
      <c r="A504" t="s">
        <v>642</v>
      </c>
      <c r="B504" t="s">
        <v>139</v>
      </c>
      <c r="C504">
        <v>0</v>
      </c>
      <c r="D504" t="s">
        <v>140</v>
      </c>
    </row>
    <row r="505" spans="1:4">
      <c r="A505" t="s">
        <v>643</v>
      </c>
      <c r="B505" t="s">
        <v>139</v>
      </c>
      <c r="C505">
        <v>0</v>
      </c>
      <c r="D505" t="s">
        <v>140</v>
      </c>
    </row>
    <row r="506" spans="1:4">
      <c r="A506" t="s">
        <v>644</v>
      </c>
      <c r="B506" t="s">
        <v>139</v>
      </c>
      <c r="C506">
        <v>0</v>
      </c>
      <c r="D506" t="s">
        <v>140</v>
      </c>
    </row>
    <row r="507" spans="1:4">
      <c r="A507" t="s">
        <v>645</v>
      </c>
      <c r="B507" t="s">
        <v>139</v>
      </c>
      <c r="C507">
        <v>0</v>
      </c>
      <c r="D507" t="s">
        <v>140</v>
      </c>
    </row>
    <row r="508" spans="1:4">
      <c r="A508" t="s">
        <v>646</v>
      </c>
      <c r="B508" t="s">
        <v>139</v>
      </c>
      <c r="C508">
        <v>0</v>
      </c>
      <c r="D508" t="s">
        <v>140</v>
      </c>
    </row>
    <row r="509" spans="1:4">
      <c r="A509" t="s">
        <v>647</v>
      </c>
      <c r="B509" t="s">
        <v>139</v>
      </c>
      <c r="C509">
        <v>0</v>
      </c>
      <c r="D509" t="s">
        <v>140</v>
      </c>
    </row>
    <row r="510" spans="1:4">
      <c r="A510" t="s">
        <v>648</v>
      </c>
      <c r="B510" t="s">
        <v>139</v>
      </c>
      <c r="C510">
        <v>0</v>
      </c>
      <c r="D510" t="s">
        <v>140</v>
      </c>
    </row>
    <row r="511" spans="1:4">
      <c r="A511" t="s">
        <v>649</v>
      </c>
      <c r="B511" t="s">
        <v>139</v>
      </c>
      <c r="C511">
        <v>0</v>
      </c>
      <c r="D511" t="s">
        <v>140</v>
      </c>
    </row>
    <row r="512" spans="1:4">
      <c r="A512" t="s">
        <v>650</v>
      </c>
      <c r="B512" t="s">
        <v>139</v>
      </c>
      <c r="C512">
        <v>0</v>
      </c>
      <c r="D512" t="s">
        <v>140</v>
      </c>
    </row>
    <row r="513" spans="1:4">
      <c r="A513" t="s">
        <v>651</v>
      </c>
      <c r="B513" t="s">
        <v>139</v>
      </c>
      <c r="C513">
        <v>0</v>
      </c>
      <c r="D513" t="s">
        <v>140</v>
      </c>
    </row>
    <row r="514" spans="1:4">
      <c r="A514" t="s">
        <v>652</v>
      </c>
      <c r="B514" t="s">
        <v>139</v>
      </c>
      <c r="C514">
        <v>0</v>
      </c>
      <c r="D514" t="s">
        <v>140</v>
      </c>
    </row>
    <row r="515" spans="1:4">
      <c r="A515" t="s">
        <v>653</v>
      </c>
      <c r="B515" t="s">
        <v>139</v>
      </c>
      <c r="C515">
        <v>0</v>
      </c>
      <c r="D515" t="s">
        <v>140</v>
      </c>
    </row>
    <row r="516" spans="1:4">
      <c r="A516" t="s">
        <v>654</v>
      </c>
      <c r="B516" t="s">
        <v>139</v>
      </c>
      <c r="C516">
        <v>0</v>
      </c>
      <c r="D516" t="s">
        <v>140</v>
      </c>
    </row>
    <row r="517" spans="1:4">
      <c r="A517" t="s">
        <v>655</v>
      </c>
      <c r="B517" t="s">
        <v>139</v>
      </c>
      <c r="C517">
        <v>0</v>
      </c>
      <c r="D517" t="s">
        <v>140</v>
      </c>
    </row>
    <row r="518" spans="1:4">
      <c r="A518" t="s">
        <v>656</v>
      </c>
      <c r="B518" t="s">
        <v>139</v>
      </c>
      <c r="C518">
        <v>0</v>
      </c>
      <c r="D518" t="s">
        <v>140</v>
      </c>
    </row>
    <row r="519" spans="1:4">
      <c r="A519" t="s">
        <v>657</v>
      </c>
      <c r="B519" t="s">
        <v>139</v>
      </c>
      <c r="C519">
        <v>0</v>
      </c>
      <c r="D519" t="s">
        <v>140</v>
      </c>
    </row>
    <row r="520" spans="1:4">
      <c r="A520" t="s">
        <v>658</v>
      </c>
      <c r="B520" t="s">
        <v>139</v>
      </c>
      <c r="C520">
        <v>0</v>
      </c>
      <c r="D520" t="s">
        <v>140</v>
      </c>
    </row>
    <row r="521" spans="1:4">
      <c r="A521" t="s">
        <v>659</v>
      </c>
      <c r="B521" t="s">
        <v>139</v>
      </c>
      <c r="C521">
        <v>0</v>
      </c>
      <c r="D521" t="s">
        <v>140</v>
      </c>
    </row>
    <row r="522" spans="1:4">
      <c r="A522" t="s">
        <v>660</v>
      </c>
      <c r="B522" t="s">
        <v>139</v>
      </c>
      <c r="C522">
        <v>0</v>
      </c>
      <c r="D522" t="s">
        <v>140</v>
      </c>
    </row>
    <row r="523" spans="1:4">
      <c r="A523" t="s">
        <v>661</v>
      </c>
      <c r="B523" t="s">
        <v>139</v>
      </c>
      <c r="C523">
        <v>0</v>
      </c>
      <c r="D523" t="s">
        <v>140</v>
      </c>
    </row>
    <row r="524" spans="1:4">
      <c r="A524" t="s">
        <v>662</v>
      </c>
      <c r="B524" t="s">
        <v>139</v>
      </c>
      <c r="C524">
        <v>0</v>
      </c>
      <c r="D524" t="s">
        <v>140</v>
      </c>
    </row>
    <row r="525" spans="1:4">
      <c r="A525" t="s">
        <v>663</v>
      </c>
      <c r="B525" t="s">
        <v>139</v>
      </c>
      <c r="C525">
        <v>0</v>
      </c>
      <c r="D525" t="s">
        <v>140</v>
      </c>
    </row>
    <row r="526" spans="1:4">
      <c r="A526" t="s">
        <v>664</v>
      </c>
      <c r="B526" t="s">
        <v>139</v>
      </c>
      <c r="C526">
        <v>0</v>
      </c>
      <c r="D526" t="s">
        <v>140</v>
      </c>
    </row>
    <row r="527" spans="1:4">
      <c r="A527" t="s">
        <v>665</v>
      </c>
      <c r="B527" t="s">
        <v>139</v>
      </c>
      <c r="C527">
        <v>0</v>
      </c>
      <c r="D527" t="s">
        <v>140</v>
      </c>
    </row>
    <row r="528" spans="1:4">
      <c r="A528" t="s">
        <v>666</v>
      </c>
      <c r="B528" t="s">
        <v>139</v>
      </c>
      <c r="C528">
        <v>0</v>
      </c>
      <c r="D528" t="s">
        <v>140</v>
      </c>
    </row>
    <row r="529" spans="1:4">
      <c r="A529" t="s">
        <v>667</v>
      </c>
      <c r="B529" t="s">
        <v>139</v>
      </c>
      <c r="C529">
        <v>0</v>
      </c>
      <c r="D529" t="s">
        <v>140</v>
      </c>
    </row>
    <row r="530" spans="1:4">
      <c r="A530" t="s">
        <v>668</v>
      </c>
      <c r="B530" t="s">
        <v>139</v>
      </c>
      <c r="C530">
        <v>0</v>
      </c>
      <c r="D530" t="s">
        <v>140</v>
      </c>
    </row>
    <row r="531" spans="1:4">
      <c r="A531" t="s">
        <v>669</v>
      </c>
      <c r="B531" t="s">
        <v>139</v>
      </c>
      <c r="C531">
        <v>0</v>
      </c>
      <c r="D531" t="s">
        <v>140</v>
      </c>
    </row>
    <row r="532" spans="1:4">
      <c r="A532" t="s">
        <v>670</v>
      </c>
      <c r="B532" t="s">
        <v>139</v>
      </c>
      <c r="C532">
        <v>0</v>
      </c>
      <c r="D532" t="s">
        <v>140</v>
      </c>
    </row>
    <row r="533" spans="1:4">
      <c r="A533" t="s">
        <v>671</v>
      </c>
      <c r="B533" t="s">
        <v>139</v>
      </c>
      <c r="C533">
        <v>0</v>
      </c>
      <c r="D533" t="s">
        <v>140</v>
      </c>
    </row>
    <row r="534" spans="1:4">
      <c r="A534" t="s">
        <v>672</v>
      </c>
      <c r="B534" t="s">
        <v>139</v>
      </c>
      <c r="C534">
        <v>0</v>
      </c>
      <c r="D534" t="s">
        <v>140</v>
      </c>
    </row>
    <row r="535" spans="1:4">
      <c r="A535" t="s">
        <v>673</v>
      </c>
      <c r="B535" t="s">
        <v>139</v>
      </c>
      <c r="C535">
        <v>0</v>
      </c>
      <c r="D535" t="s">
        <v>140</v>
      </c>
    </row>
    <row r="536" spans="1:4">
      <c r="A536" t="s">
        <v>674</v>
      </c>
      <c r="B536" t="s">
        <v>139</v>
      </c>
      <c r="C536">
        <v>0</v>
      </c>
      <c r="D536" t="s">
        <v>140</v>
      </c>
    </row>
    <row r="537" spans="1:4">
      <c r="A537" t="s">
        <v>675</v>
      </c>
      <c r="B537" t="s">
        <v>139</v>
      </c>
      <c r="C537">
        <v>0</v>
      </c>
      <c r="D537" t="s">
        <v>140</v>
      </c>
    </row>
    <row r="538" spans="1:4">
      <c r="A538" t="s">
        <v>676</v>
      </c>
      <c r="B538" t="s">
        <v>139</v>
      </c>
      <c r="C538">
        <v>0</v>
      </c>
      <c r="D538" t="s">
        <v>140</v>
      </c>
    </row>
    <row r="539" spans="1:4">
      <c r="A539" t="s">
        <v>677</v>
      </c>
      <c r="B539" t="s">
        <v>139</v>
      </c>
      <c r="C539">
        <v>0</v>
      </c>
      <c r="D539" t="s">
        <v>140</v>
      </c>
    </row>
    <row r="540" spans="1:4">
      <c r="A540" t="s">
        <v>678</v>
      </c>
      <c r="B540" t="s">
        <v>139</v>
      </c>
      <c r="C540">
        <v>0</v>
      </c>
      <c r="D540" t="s">
        <v>140</v>
      </c>
    </row>
    <row r="541" spans="1:4">
      <c r="A541" t="s">
        <v>679</v>
      </c>
      <c r="B541" t="s">
        <v>139</v>
      </c>
      <c r="C541">
        <v>0</v>
      </c>
      <c r="D541" t="s">
        <v>140</v>
      </c>
    </row>
    <row r="542" spans="1:4">
      <c r="A542" t="s">
        <v>680</v>
      </c>
      <c r="B542" t="s">
        <v>139</v>
      </c>
      <c r="C542">
        <v>0</v>
      </c>
      <c r="D542" t="s">
        <v>140</v>
      </c>
    </row>
    <row r="543" spans="1:4">
      <c r="A543" t="s">
        <v>681</v>
      </c>
      <c r="B543" t="s">
        <v>139</v>
      </c>
      <c r="C543">
        <v>0</v>
      </c>
      <c r="D543" t="s">
        <v>140</v>
      </c>
    </row>
    <row r="544" spans="1:4">
      <c r="A544" t="s">
        <v>682</v>
      </c>
      <c r="B544" t="s">
        <v>139</v>
      </c>
      <c r="C544">
        <v>0</v>
      </c>
      <c r="D544" t="s">
        <v>140</v>
      </c>
    </row>
    <row r="545" spans="1:4">
      <c r="A545" t="s">
        <v>683</v>
      </c>
      <c r="B545" t="s">
        <v>139</v>
      </c>
      <c r="C545">
        <v>0</v>
      </c>
      <c r="D545" t="s">
        <v>140</v>
      </c>
    </row>
    <row r="546" spans="1:4">
      <c r="A546" t="s">
        <v>684</v>
      </c>
      <c r="B546" t="s">
        <v>139</v>
      </c>
      <c r="C546">
        <v>0</v>
      </c>
      <c r="D546" t="s">
        <v>140</v>
      </c>
    </row>
    <row r="547" spans="1:4">
      <c r="A547" t="s">
        <v>685</v>
      </c>
      <c r="B547" t="s">
        <v>139</v>
      </c>
      <c r="C547">
        <v>0</v>
      </c>
      <c r="D547" t="s">
        <v>140</v>
      </c>
    </row>
    <row r="548" spans="1:4">
      <c r="A548" t="s">
        <v>686</v>
      </c>
      <c r="B548" t="s">
        <v>139</v>
      </c>
      <c r="C548">
        <v>0</v>
      </c>
      <c r="D548" t="s">
        <v>140</v>
      </c>
    </row>
    <row r="549" spans="1:4">
      <c r="A549" t="s">
        <v>687</v>
      </c>
      <c r="B549" t="s">
        <v>139</v>
      </c>
      <c r="C549">
        <v>0</v>
      </c>
      <c r="D549" t="s">
        <v>140</v>
      </c>
    </row>
    <row r="550" spans="1:4">
      <c r="A550" t="s">
        <v>688</v>
      </c>
      <c r="B550" t="s">
        <v>139</v>
      </c>
      <c r="C550">
        <v>0</v>
      </c>
      <c r="D550" t="s">
        <v>140</v>
      </c>
    </row>
    <row r="551" spans="1:4">
      <c r="A551" t="s">
        <v>689</v>
      </c>
      <c r="B551" t="s">
        <v>139</v>
      </c>
      <c r="C551">
        <v>0</v>
      </c>
      <c r="D551" t="s">
        <v>140</v>
      </c>
    </row>
    <row r="552" spans="1:4">
      <c r="A552" t="s">
        <v>690</v>
      </c>
      <c r="B552" t="s">
        <v>139</v>
      </c>
      <c r="C552">
        <v>0</v>
      </c>
      <c r="D552" t="s">
        <v>140</v>
      </c>
    </row>
    <row r="553" spans="1:4">
      <c r="A553" t="s">
        <v>691</v>
      </c>
      <c r="B553" t="s">
        <v>139</v>
      </c>
      <c r="C553">
        <v>0</v>
      </c>
      <c r="D553" t="s">
        <v>140</v>
      </c>
    </row>
    <row r="554" spans="1:4">
      <c r="A554" t="s">
        <v>692</v>
      </c>
      <c r="B554" t="s">
        <v>139</v>
      </c>
      <c r="C554">
        <v>0</v>
      </c>
      <c r="D554" t="s">
        <v>140</v>
      </c>
    </row>
    <row r="555" spans="1:4">
      <c r="A555" t="s">
        <v>693</v>
      </c>
      <c r="B555" t="s">
        <v>139</v>
      </c>
      <c r="C555">
        <v>0</v>
      </c>
      <c r="D555" t="s">
        <v>140</v>
      </c>
    </row>
    <row r="556" spans="1:4">
      <c r="A556" t="s">
        <v>694</v>
      </c>
      <c r="B556" t="s">
        <v>139</v>
      </c>
      <c r="C556">
        <v>0</v>
      </c>
      <c r="D556" t="s">
        <v>140</v>
      </c>
    </row>
    <row r="557" spans="1:4">
      <c r="A557" t="s">
        <v>695</v>
      </c>
      <c r="B557" t="s">
        <v>139</v>
      </c>
      <c r="C557">
        <v>0</v>
      </c>
      <c r="D557" t="s">
        <v>140</v>
      </c>
    </row>
    <row r="558" spans="1:4">
      <c r="A558" t="s">
        <v>696</v>
      </c>
      <c r="B558" t="s">
        <v>139</v>
      </c>
      <c r="C558">
        <v>0</v>
      </c>
      <c r="D558" t="s">
        <v>140</v>
      </c>
    </row>
    <row r="559" spans="1:4">
      <c r="A559" t="s">
        <v>697</v>
      </c>
      <c r="B559" t="s">
        <v>139</v>
      </c>
      <c r="C559">
        <v>0</v>
      </c>
      <c r="D559" t="s">
        <v>140</v>
      </c>
    </row>
    <row r="560" spans="1:4">
      <c r="A560" t="s">
        <v>698</v>
      </c>
      <c r="B560" t="s">
        <v>139</v>
      </c>
      <c r="C560">
        <v>0</v>
      </c>
      <c r="D560" t="s">
        <v>140</v>
      </c>
    </row>
    <row r="561" spans="1:4">
      <c r="A561" t="s">
        <v>699</v>
      </c>
      <c r="B561" t="s">
        <v>139</v>
      </c>
      <c r="C561">
        <v>0</v>
      </c>
      <c r="D561" t="s">
        <v>140</v>
      </c>
    </row>
    <row r="562" spans="1:4">
      <c r="A562" t="s">
        <v>700</v>
      </c>
      <c r="B562" t="s">
        <v>139</v>
      </c>
      <c r="C562">
        <v>0</v>
      </c>
      <c r="D562" t="s">
        <v>140</v>
      </c>
    </row>
    <row r="563" spans="1:4">
      <c r="A563" t="s">
        <v>701</v>
      </c>
      <c r="B563" t="s">
        <v>139</v>
      </c>
      <c r="C563">
        <v>0</v>
      </c>
      <c r="D563" t="s">
        <v>140</v>
      </c>
    </row>
    <row r="564" spans="1:4">
      <c r="A564" t="s">
        <v>702</v>
      </c>
      <c r="B564" t="s">
        <v>139</v>
      </c>
      <c r="C564">
        <v>0</v>
      </c>
      <c r="D564" t="s">
        <v>140</v>
      </c>
    </row>
    <row r="565" spans="1:4">
      <c r="A565" t="s">
        <v>703</v>
      </c>
      <c r="B565" t="s">
        <v>139</v>
      </c>
      <c r="C565">
        <v>0</v>
      </c>
      <c r="D565" t="s">
        <v>140</v>
      </c>
    </row>
    <row r="566" spans="1:4">
      <c r="A566" t="s">
        <v>704</v>
      </c>
      <c r="B566" t="s">
        <v>139</v>
      </c>
      <c r="C566">
        <v>0</v>
      </c>
      <c r="D566" t="s">
        <v>140</v>
      </c>
    </row>
    <row r="567" spans="1:4">
      <c r="A567" t="s">
        <v>705</v>
      </c>
      <c r="B567" t="s">
        <v>139</v>
      </c>
      <c r="C567">
        <v>0</v>
      </c>
      <c r="D567" t="s">
        <v>140</v>
      </c>
    </row>
    <row r="568" spans="1:4">
      <c r="A568" t="s">
        <v>706</v>
      </c>
      <c r="B568" t="s">
        <v>139</v>
      </c>
      <c r="C568">
        <v>0</v>
      </c>
      <c r="D568" t="s">
        <v>140</v>
      </c>
    </row>
    <row r="569" spans="1:4">
      <c r="A569" t="s">
        <v>707</v>
      </c>
      <c r="B569" t="s">
        <v>139</v>
      </c>
      <c r="C569">
        <v>0</v>
      </c>
      <c r="D569" t="s">
        <v>140</v>
      </c>
    </row>
    <row r="570" spans="1:4">
      <c r="A570" t="s">
        <v>708</v>
      </c>
      <c r="B570" t="s">
        <v>139</v>
      </c>
      <c r="C570">
        <v>0</v>
      </c>
      <c r="D570" t="s">
        <v>140</v>
      </c>
    </row>
    <row r="571" spans="1:4">
      <c r="A571" t="s">
        <v>709</v>
      </c>
      <c r="B571" t="s">
        <v>139</v>
      </c>
      <c r="C571">
        <v>0</v>
      </c>
      <c r="D571" t="s">
        <v>140</v>
      </c>
    </row>
    <row r="572" spans="1:4">
      <c r="A572" t="s">
        <v>710</v>
      </c>
      <c r="B572" t="s">
        <v>139</v>
      </c>
      <c r="C572">
        <v>0</v>
      </c>
      <c r="D572" t="s">
        <v>140</v>
      </c>
    </row>
    <row r="573" spans="1:4">
      <c r="A573" t="s">
        <v>711</v>
      </c>
      <c r="B573" t="s">
        <v>139</v>
      </c>
      <c r="C573">
        <v>0</v>
      </c>
      <c r="D573" t="s">
        <v>140</v>
      </c>
    </row>
    <row r="574" spans="1:4">
      <c r="A574" t="s">
        <v>712</v>
      </c>
      <c r="B574" t="s">
        <v>139</v>
      </c>
      <c r="C574">
        <v>0</v>
      </c>
      <c r="D574" t="s">
        <v>140</v>
      </c>
    </row>
    <row r="575" spans="1:4">
      <c r="A575" t="s">
        <v>713</v>
      </c>
      <c r="B575" t="s">
        <v>139</v>
      </c>
      <c r="C575">
        <v>0</v>
      </c>
      <c r="D575" t="s">
        <v>140</v>
      </c>
    </row>
    <row r="576" spans="1:4">
      <c r="A576" t="s">
        <v>714</v>
      </c>
      <c r="B576" t="s">
        <v>139</v>
      </c>
      <c r="C576">
        <v>0</v>
      </c>
      <c r="D576" t="s">
        <v>140</v>
      </c>
    </row>
    <row r="577" spans="1:4">
      <c r="A577" t="s">
        <v>715</v>
      </c>
      <c r="B577" t="s">
        <v>139</v>
      </c>
      <c r="C577">
        <v>0</v>
      </c>
      <c r="D577" t="s">
        <v>140</v>
      </c>
    </row>
    <row r="578" spans="1:4">
      <c r="A578" t="s">
        <v>716</v>
      </c>
      <c r="B578" t="s">
        <v>139</v>
      </c>
      <c r="C578">
        <v>0</v>
      </c>
      <c r="D578" t="s">
        <v>140</v>
      </c>
    </row>
    <row r="579" spans="1:4">
      <c r="A579" t="s">
        <v>717</v>
      </c>
      <c r="B579" t="s">
        <v>139</v>
      </c>
      <c r="C579">
        <v>0</v>
      </c>
      <c r="D579" t="s">
        <v>140</v>
      </c>
    </row>
    <row r="580" spans="1:4">
      <c r="A580" t="s">
        <v>718</v>
      </c>
      <c r="B580" t="s">
        <v>139</v>
      </c>
      <c r="C580">
        <v>0</v>
      </c>
      <c r="D580" t="s">
        <v>140</v>
      </c>
    </row>
    <row r="581" spans="1:4">
      <c r="A581" t="s">
        <v>719</v>
      </c>
      <c r="B581" t="s">
        <v>139</v>
      </c>
      <c r="C581">
        <v>0</v>
      </c>
      <c r="D581" t="s">
        <v>140</v>
      </c>
    </row>
    <row r="582" spans="1:4">
      <c r="A582" t="s">
        <v>720</v>
      </c>
      <c r="B582" t="s">
        <v>139</v>
      </c>
      <c r="C582">
        <v>0</v>
      </c>
      <c r="D582" t="s">
        <v>140</v>
      </c>
    </row>
    <row r="583" spans="1:4">
      <c r="A583" t="s">
        <v>721</v>
      </c>
      <c r="B583" t="s">
        <v>139</v>
      </c>
      <c r="C583">
        <v>0</v>
      </c>
      <c r="D583" t="s">
        <v>140</v>
      </c>
    </row>
    <row r="584" spans="1:4">
      <c r="A584" t="s">
        <v>722</v>
      </c>
      <c r="B584" t="s">
        <v>139</v>
      </c>
      <c r="C584">
        <v>0</v>
      </c>
      <c r="D584" t="s">
        <v>140</v>
      </c>
    </row>
    <row r="585" spans="1:4">
      <c r="A585" t="s">
        <v>723</v>
      </c>
      <c r="B585" t="s">
        <v>139</v>
      </c>
      <c r="C585">
        <v>0</v>
      </c>
      <c r="D585" t="s">
        <v>140</v>
      </c>
    </row>
    <row r="586" spans="1:4">
      <c r="A586" t="s">
        <v>724</v>
      </c>
      <c r="B586" t="s">
        <v>139</v>
      </c>
      <c r="C586">
        <v>0</v>
      </c>
      <c r="D586" t="s">
        <v>140</v>
      </c>
    </row>
    <row r="587" spans="1:4">
      <c r="A587" t="s">
        <v>725</v>
      </c>
      <c r="B587" t="s">
        <v>139</v>
      </c>
      <c r="C587">
        <v>0</v>
      </c>
      <c r="D587" t="s">
        <v>140</v>
      </c>
    </row>
    <row r="588" spans="1:4">
      <c r="A588" t="s">
        <v>726</v>
      </c>
      <c r="B588" t="s">
        <v>139</v>
      </c>
      <c r="C588">
        <v>0</v>
      </c>
      <c r="D588" t="s">
        <v>140</v>
      </c>
    </row>
    <row r="589" spans="1:4">
      <c r="A589" t="s">
        <v>727</v>
      </c>
      <c r="B589" t="s">
        <v>139</v>
      </c>
      <c r="C589">
        <v>0</v>
      </c>
      <c r="D589" t="s">
        <v>140</v>
      </c>
    </row>
    <row r="590" spans="1:4">
      <c r="A590" t="s">
        <v>728</v>
      </c>
      <c r="B590" t="s">
        <v>139</v>
      </c>
      <c r="C590">
        <v>0</v>
      </c>
      <c r="D590" t="s">
        <v>140</v>
      </c>
    </row>
    <row r="591" spans="1:4">
      <c r="A591" t="s">
        <v>729</v>
      </c>
      <c r="B591" t="s">
        <v>139</v>
      </c>
      <c r="C591">
        <v>0</v>
      </c>
      <c r="D591" t="s">
        <v>140</v>
      </c>
    </row>
    <row r="592" spans="1:4">
      <c r="A592" t="s">
        <v>730</v>
      </c>
      <c r="B592" t="s">
        <v>139</v>
      </c>
      <c r="C592">
        <v>0</v>
      </c>
      <c r="D592" t="s">
        <v>140</v>
      </c>
    </row>
    <row r="593" spans="1:4">
      <c r="A593" t="s">
        <v>731</v>
      </c>
      <c r="B593" t="s">
        <v>139</v>
      </c>
      <c r="C593">
        <v>0</v>
      </c>
      <c r="D593" t="s">
        <v>140</v>
      </c>
    </row>
    <row r="594" spans="1:4">
      <c r="A594" t="s">
        <v>732</v>
      </c>
      <c r="B594" t="s">
        <v>139</v>
      </c>
      <c r="C594">
        <v>0</v>
      </c>
      <c r="D594" t="s">
        <v>140</v>
      </c>
    </row>
    <row r="595" spans="1:4">
      <c r="A595" t="s">
        <v>733</v>
      </c>
      <c r="B595" t="s">
        <v>139</v>
      </c>
      <c r="C595">
        <v>0</v>
      </c>
      <c r="D595" t="s">
        <v>140</v>
      </c>
    </row>
    <row r="596" spans="1:4">
      <c r="A596" t="s">
        <v>734</v>
      </c>
      <c r="B596" t="s">
        <v>139</v>
      </c>
      <c r="C596">
        <v>0</v>
      </c>
      <c r="D596" t="s">
        <v>140</v>
      </c>
    </row>
    <row r="597" spans="1:4">
      <c r="A597" t="s">
        <v>735</v>
      </c>
      <c r="B597" t="s">
        <v>139</v>
      </c>
      <c r="C597">
        <v>0</v>
      </c>
      <c r="D597" t="s">
        <v>140</v>
      </c>
    </row>
    <row r="598" spans="1:4">
      <c r="A598" t="s">
        <v>736</v>
      </c>
      <c r="B598" t="s">
        <v>139</v>
      </c>
      <c r="C598">
        <v>0</v>
      </c>
      <c r="D598" t="s">
        <v>140</v>
      </c>
    </row>
    <row r="599" spans="1:4">
      <c r="A599" t="s">
        <v>737</v>
      </c>
      <c r="B599" t="s">
        <v>139</v>
      </c>
      <c r="C599">
        <v>0</v>
      </c>
      <c r="D599" t="s">
        <v>140</v>
      </c>
    </row>
    <row r="600" spans="1:4">
      <c r="A600" t="s">
        <v>738</v>
      </c>
      <c r="B600" t="s">
        <v>139</v>
      </c>
      <c r="C600">
        <v>0</v>
      </c>
      <c r="D600" t="s">
        <v>140</v>
      </c>
    </row>
    <row r="601" spans="1:4">
      <c r="A601" t="s">
        <v>739</v>
      </c>
      <c r="B601" t="s">
        <v>139</v>
      </c>
      <c r="C601">
        <v>0</v>
      </c>
      <c r="D601" t="s">
        <v>140</v>
      </c>
    </row>
    <row r="602" spans="1:4">
      <c r="A602" t="s">
        <v>740</v>
      </c>
      <c r="B602" t="s">
        <v>139</v>
      </c>
      <c r="C602">
        <v>0</v>
      </c>
      <c r="D602" t="s">
        <v>140</v>
      </c>
    </row>
    <row r="603" spans="1:4">
      <c r="A603" t="s">
        <v>741</v>
      </c>
      <c r="B603" t="s">
        <v>139</v>
      </c>
      <c r="C603">
        <v>0</v>
      </c>
      <c r="D603" t="s">
        <v>140</v>
      </c>
    </row>
    <row r="604" spans="1:4">
      <c r="A604" t="s">
        <v>742</v>
      </c>
      <c r="B604" t="s">
        <v>139</v>
      </c>
      <c r="C604">
        <v>0</v>
      </c>
      <c r="D604" t="s">
        <v>140</v>
      </c>
    </row>
    <row r="605" spans="1:4">
      <c r="A605" t="s">
        <v>743</v>
      </c>
      <c r="B605" t="s">
        <v>139</v>
      </c>
      <c r="C605">
        <v>0</v>
      </c>
      <c r="D605" t="s">
        <v>140</v>
      </c>
    </row>
    <row r="606" spans="1:4">
      <c r="A606" t="s">
        <v>744</v>
      </c>
      <c r="B606" t="s">
        <v>139</v>
      </c>
      <c r="C606">
        <v>0</v>
      </c>
      <c r="D606" t="s">
        <v>140</v>
      </c>
    </row>
    <row r="607" spans="1:4">
      <c r="A607" t="s">
        <v>745</v>
      </c>
      <c r="B607" t="s">
        <v>139</v>
      </c>
      <c r="C607">
        <v>0</v>
      </c>
      <c r="D607" t="s">
        <v>140</v>
      </c>
    </row>
    <row r="608" spans="1:4">
      <c r="A608" t="s">
        <v>746</v>
      </c>
      <c r="B608" t="s">
        <v>139</v>
      </c>
      <c r="C608">
        <v>0</v>
      </c>
      <c r="D608" t="s">
        <v>140</v>
      </c>
    </row>
    <row r="609" spans="1:4">
      <c r="A609" t="s">
        <v>747</v>
      </c>
      <c r="B609" t="s">
        <v>139</v>
      </c>
      <c r="C609">
        <v>0</v>
      </c>
      <c r="D609" t="s">
        <v>140</v>
      </c>
    </row>
    <row r="610" spans="1:4">
      <c r="A610" t="s">
        <v>748</v>
      </c>
      <c r="B610" t="s">
        <v>139</v>
      </c>
      <c r="C610">
        <v>0</v>
      </c>
      <c r="D610" t="s">
        <v>140</v>
      </c>
    </row>
    <row r="611" spans="1:4">
      <c r="A611" t="s">
        <v>749</v>
      </c>
      <c r="B611" t="s">
        <v>139</v>
      </c>
      <c r="C611">
        <v>0</v>
      </c>
      <c r="D611" t="s">
        <v>140</v>
      </c>
    </row>
    <row r="612" spans="1:4">
      <c r="A612" t="s">
        <v>750</v>
      </c>
      <c r="B612" t="s">
        <v>139</v>
      </c>
      <c r="C612">
        <v>0</v>
      </c>
      <c r="D612" t="s">
        <v>140</v>
      </c>
    </row>
    <row r="613" spans="1:4">
      <c r="A613" t="s">
        <v>751</v>
      </c>
      <c r="B613" t="s">
        <v>139</v>
      </c>
      <c r="C613">
        <v>0</v>
      </c>
      <c r="D613" t="s">
        <v>140</v>
      </c>
    </row>
    <row r="614" spans="1:4">
      <c r="A614" t="s">
        <v>752</v>
      </c>
      <c r="B614" t="s">
        <v>139</v>
      </c>
      <c r="C614">
        <v>0</v>
      </c>
      <c r="D614" t="s">
        <v>140</v>
      </c>
    </row>
    <row r="615" spans="1:4">
      <c r="A615" t="s">
        <v>753</v>
      </c>
      <c r="B615" t="s">
        <v>139</v>
      </c>
      <c r="C615">
        <v>0</v>
      </c>
      <c r="D615" t="s">
        <v>140</v>
      </c>
    </row>
    <row r="616" spans="1:4">
      <c r="A616" t="s">
        <v>754</v>
      </c>
      <c r="B616" t="s">
        <v>139</v>
      </c>
      <c r="C616">
        <v>0</v>
      </c>
      <c r="D616" t="s">
        <v>140</v>
      </c>
    </row>
    <row r="617" spans="1:4">
      <c r="A617" t="s">
        <v>755</v>
      </c>
      <c r="B617" t="s">
        <v>139</v>
      </c>
      <c r="C617">
        <v>0</v>
      </c>
      <c r="D617" t="s">
        <v>140</v>
      </c>
    </row>
    <row r="618" spans="1:4">
      <c r="A618" t="s">
        <v>756</v>
      </c>
      <c r="B618" t="s">
        <v>139</v>
      </c>
      <c r="C618">
        <v>0</v>
      </c>
      <c r="D618" t="s">
        <v>140</v>
      </c>
    </row>
    <row r="619" spans="1:4">
      <c r="A619" t="s">
        <v>757</v>
      </c>
      <c r="B619" t="s">
        <v>139</v>
      </c>
      <c r="C619">
        <v>0</v>
      </c>
      <c r="D619" t="s">
        <v>140</v>
      </c>
    </row>
    <row r="620" spans="1:4">
      <c r="A620" t="s">
        <v>758</v>
      </c>
      <c r="B620" t="s">
        <v>139</v>
      </c>
      <c r="C620">
        <v>0</v>
      </c>
      <c r="D620" t="s">
        <v>140</v>
      </c>
    </row>
    <row r="621" spans="1:4">
      <c r="A621" t="s">
        <v>759</v>
      </c>
      <c r="B621" t="s">
        <v>139</v>
      </c>
      <c r="C621">
        <v>0</v>
      </c>
      <c r="D621" t="s">
        <v>140</v>
      </c>
    </row>
    <row r="622" spans="1:4">
      <c r="A622" t="s">
        <v>760</v>
      </c>
      <c r="B622" t="s">
        <v>139</v>
      </c>
      <c r="C622">
        <v>0</v>
      </c>
      <c r="D622" t="s">
        <v>140</v>
      </c>
    </row>
    <row r="623" spans="1:4">
      <c r="A623" t="s">
        <v>761</v>
      </c>
      <c r="B623" t="s">
        <v>139</v>
      </c>
      <c r="C623">
        <v>0</v>
      </c>
      <c r="D623" t="s">
        <v>140</v>
      </c>
    </row>
    <row r="624" spans="1:4">
      <c r="A624" t="s">
        <v>762</v>
      </c>
      <c r="B624" t="s">
        <v>139</v>
      </c>
      <c r="C624">
        <v>0</v>
      </c>
      <c r="D624" t="s">
        <v>140</v>
      </c>
    </row>
    <row r="625" spans="1:4">
      <c r="A625" t="s">
        <v>763</v>
      </c>
      <c r="B625" t="s">
        <v>139</v>
      </c>
      <c r="C625">
        <v>0</v>
      </c>
      <c r="D625" t="s">
        <v>140</v>
      </c>
    </row>
    <row r="626" spans="1:4">
      <c r="A626" t="s">
        <v>764</v>
      </c>
      <c r="B626" t="s">
        <v>139</v>
      </c>
      <c r="C626">
        <v>0</v>
      </c>
      <c r="D626" t="s">
        <v>140</v>
      </c>
    </row>
    <row r="627" spans="1:4">
      <c r="A627" t="s">
        <v>765</v>
      </c>
      <c r="B627" t="s">
        <v>139</v>
      </c>
      <c r="C627">
        <v>0</v>
      </c>
      <c r="D627" t="s">
        <v>140</v>
      </c>
    </row>
    <row r="628" spans="1:4">
      <c r="A628" t="s">
        <v>766</v>
      </c>
      <c r="B628" t="s">
        <v>139</v>
      </c>
      <c r="C628">
        <v>0</v>
      </c>
      <c r="D628" t="s">
        <v>140</v>
      </c>
    </row>
    <row r="629" spans="1:4">
      <c r="A629" t="s">
        <v>767</v>
      </c>
      <c r="B629" t="s">
        <v>139</v>
      </c>
      <c r="C629">
        <v>0</v>
      </c>
      <c r="D629" t="s">
        <v>140</v>
      </c>
    </row>
    <row r="630" spans="1:4">
      <c r="A630" t="s">
        <v>768</v>
      </c>
      <c r="B630" t="s">
        <v>139</v>
      </c>
      <c r="C630">
        <v>0</v>
      </c>
      <c r="D630" t="s">
        <v>140</v>
      </c>
    </row>
    <row r="631" spans="1:4">
      <c r="A631" t="s">
        <v>769</v>
      </c>
      <c r="B631" t="s">
        <v>139</v>
      </c>
      <c r="C631">
        <v>0</v>
      </c>
      <c r="D631" t="s">
        <v>140</v>
      </c>
    </row>
    <row r="632" spans="1:4">
      <c r="A632" t="s">
        <v>770</v>
      </c>
      <c r="B632" t="s">
        <v>139</v>
      </c>
      <c r="C632">
        <v>0</v>
      </c>
      <c r="D632" t="s">
        <v>140</v>
      </c>
    </row>
    <row r="633" spans="1:4">
      <c r="A633" t="s">
        <v>771</v>
      </c>
      <c r="B633" t="s">
        <v>139</v>
      </c>
      <c r="C633">
        <v>0</v>
      </c>
      <c r="D633" t="s">
        <v>140</v>
      </c>
    </row>
    <row r="634" spans="1:4">
      <c r="A634" t="s">
        <v>772</v>
      </c>
      <c r="B634" t="s">
        <v>139</v>
      </c>
      <c r="C634">
        <v>0</v>
      </c>
      <c r="D634" t="s">
        <v>140</v>
      </c>
    </row>
    <row r="635" spans="1:4">
      <c r="A635" t="s">
        <v>773</v>
      </c>
      <c r="B635" t="s">
        <v>139</v>
      </c>
      <c r="C635">
        <v>0</v>
      </c>
      <c r="D635" t="s">
        <v>140</v>
      </c>
    </row>
    <row r="636" spans="1:4">
      <c r="A636" t="s">
        <v>774</v>
      </c>
      <c r="B636" t="s">
        <v>139</v>
      </c>
      <c r="C636">
        <v>0</v>
      </c>
      <c r="D636" t="s">
        <v>140</v>
      </c>
    </row>
    <row r="637" spans="1:4">
      <c r="A637" t="s">
        <v>775</v>
      </c>
      <c r="B637" t="s">
        <v>139</v>
      </c>
      <c r="C637">
        <v>0</v>
      </c>
      <c r="D637" t="s">
        <v>140</v>
      </c>
    </row>
    <row r="638" spans="1:4">
      <c r="A638" t="s">
        <v>776</v>
      </c>
      <c r="B638" t="s">
        <v>139</v>
      </c>
      <c r="C638">
        <v>0</v>
      </c>
      <c r="D638" t="s">
        <v>140</v>
      </c>
    </row>
    <row r="639" spans="1:4">
      <c r="A639" t="s">
        <v>777</v>
      </c>
      <c r="B639" t="s">
        <v>139</v>
      </c>
      <c r="C639">
        <v>0</v>
      </c>
      <c r="D639" t="s">
        <v>140</v>
      </c>
    </row>
    <row r="640" spans="1:4">
      <c r="A640" t="s">
        <v>778</v>
      </c>
      <c r="B640" t="s">
        <v>139</v>
      </c>
      <c r="C640">
        <v>0</v>
      </c>
      <c r="D640" t="s">
        <v>140</v>
      </c>
    </row>
    <row r="641" spans="1:4">
      <c r="A641" t="s">
        <v>779</v>
      </c>
      <c r="B641" t="s">
        <v>139</v>
      </c>
      <c r="C641">
        <v>0</v>
      </c>
      <c r="D641" t="s">
        <v>140</v>
      </c>
    </row>
    <row r="642" spans="1:4">
      <c r="A642" t="s">
        <v>780</v>
      </c>
      <c r="B642" t="s">
        <v>139</v>
      </c>
      <c r="C642">
        <v>0</v>
      </c>
      <c r="D642" t="s">
        <v>140</v>
      </c>
    </row>
    <row r="643" spans="1:4">
      <c r="A643" t="s">
        <v>781</v>
      </c>
      <c r="B643" t="s">
        <v>139</v>
      </c>
      <c r="C643">
        <v>0</v>
      </c>
      <c r="D643" t="s">
        <v>140</v>
      </c>
    </row>
    <row r="644" spans="1:4">
      <c r="A644" t="s">
        <v>782</v>
      </c>
      <c r="B644" t="s">
        <v>139</v>
      </c>
      <c r="C644">
        <v>0</v>
      </c>
      <c r="D644" t="s">
        <v>140</v>
      </c>
    </row>
    <row r="645" spans="1:4">
      <c r="A645" t="s">
        <v>783</v>
      </c>
      <c r="B645" t="s">
        <v>139</v>
      </c>
      <c r="C645">
        <v>0</v>
      </c>
      <c r="D645" t="s">
        <v>140</v>
      </c>
    </row>
    <row r="646" spans="1:4">
      <c r="A646" t="s">
        <v>784</v>
      </c>
      <c r="B646" t="s">
        <v>139</v>
      </c>
      <c r="C646">
        <v>0</v>
      </c>
      <c r="D646" t="s">
        <v>140</v>
      </c>
    </row>
    <row r="647" spans="1:4">
      <c r="A647" t="s">
        <v>785</v>
      </c>
      <c r="B647" t="s">
        <v>139</v>
      </c>
      <c r="C647">
        <v>0</v>
      </c>
      <c r="D647" t="s">
        <v>140</v>
      </c>
    </row>
    <row r="648" spans="1:4">
      <c r="A648" t="s">
        <v>786</v>
      </c>
      <c r="B648" t="s">
        <v>139</v>
      </c>
      <c r="C648">
        <v>0</v>
      </c>
      <c r="D648" t="s">
        <v>140</v>
      </c>
    </row>
    <row r="649" spans="1:4">
      <c r="A649" t="s">
        <v>787</v>
      </c>
      <c r="B649" t="s">
        <v>139</v>
      </c>
      <c r="C649">
        <v>0</v>
      </c>
      <c r="D649" t="s">
        <v>140</v>
      </c>
    </row>
    <row r="650" spans="1:4">
      <c r="A650" t="s">
        <v>788</v>
      </c>
      <c r="B650" t="s">
        <v>139</v>
      </c>
      <c r="C650">
        <v>0</v>
      </c>
      <c r="D650" t="s">
        <v>140</v>
      </c>
    </row>
    <row r="651" spans="1:4">
      <c r="A651" t="s">
        <v>789</v>
      </c>
      <c r="B651" t="s">
        <v>139</v>
      </c>
      <c r="C651">
        <v>0</v>
      </c>
      <c r="D651" t="s">
        <v>140</v>
      </c>
    </row>
    <row r="652" spans="1:4">
      <c r="A652" t="s">
        <v>790</v>
      </c>
      <c r="B652" t="s">
        <v>139</v>
      </c>
      <c r="C652">
        <v>0</v>
      </c>
      <c r="D652" t="s">
        <v>140</v>
      </c>
    </row>
    <row r="653" spans="1:4">
      <c r="A653" t="s">
        <v>791</v>
      </c>
      <c r="B653" t="s">
        <v>139</v>
      </c>
      <c r="C653">
        <v>0</v>
      </c>
      <c r="D653" t="s">
        <v>140</v>
      </c>
    </row>
    <row r="654" spans="1:4">
      <c r="A654" t="s">
        <v>792</v>
      </c>
      <c r="B654" t="s">
        <v>139</v>
      </c>
      <c r="C654">
        <v>0</v>
      </c>
      <c r="D654" t="s">
        <v>140</v>
      </c>
    </row>
    <row r="655" spans="1:4">
      <c r="A655" t="s">
        <v>793</v>
      </c>
      <c r="B655" t="s">
        <v>139</v>
      </c>
      <c r="C655">
        <v>0</v>
      </c>
      <c r="D655" t="s">
        <v>140</v>
      </c>
    </row>
    <row r="656" spans="1:4">
      <c r="A656" t="s">
        <v>794</v>
      </c>
      <c r="B656" t="s">
        <v>139</v>
      </c>
      <c r="C656">
        <v>0</v>
      </c>
      <c r="D656" t="s">
        <v>140</v>
      </c>
    </row>
    <row r="657" spans="1:4">
      <c r="A657" t="s">
        <v>795</v>
      </c>
      <c r="B657" t="s">
        <v>139</v>
      </c>
      <c r="C657">
        <v>0</v>
      </c>
      <c r="D657" t="s">
        <v>140</v>
      </c>
    </row>
    <row r="658" spans="1:4">
      <c r="A658" t="s">
        <v>796</v>
      </c>
      <c r="B658" t="s">
        <v>139</v>
      </c>
      <c r="C658">
        <v>0</v>
      </c>
      <c r="D658" t="s">
        <v>140</v>
      </c>
    </row>
    <row r="659" spans="1:4">
      <c r="A659" t="s">
        <v>797</v>
      </c>
      <c r="B659" t="s">
        <v>139</v>
      </c>
      <c r="C659">
        <v>0</v>
      </c>
      <c r="D659" t="s">
        <v>140</v>
      </c>
    </row>
    <row r="660" spans="1:4">
      <c r="A660" t="s">
        <v>798</v>
      </c>
      <c r="B660" t="s">
        <v>139</v>
      </c>
      <c r="C660">
        <v>0</v>
      </c>
      <c r="D660" t="s">
        <v>140</v>
      </c>
    </row>
    <row r="661" spans="1:4">
      <c r="A661" t="s">
        <v>799</v>
      </c>
      <c r="B661" t="s">
        <v>139</v>
      </c>
      <c r="C661">
        <v>0</v>
      </c>
      <c r="D661" t="s">
        <v>140</v>
      </c>
    </row>
    <row r="662" spans="1:4">
      <c r="A662" t="s">
        <v>800</v>
      </c>
      <c r="B662" t="s">
        <v>139</v>
      </c>
      <c r="C662">
        <v>0</v>
      </c>
      <c r="D662" t="s">
        <v>140</v>
      </c>
    </row>
    <row r="663" spans="1:4">
      <c r="A663" t="s">
        <v>801</v>
      </c>
      <c r="B663" t="s">
        <v>139</v>
      </c>
      <c r="C663">
        <v>0</v>
      </c>
      <c r="D663" t="s">
        <v>140</v>
      </c>
    </row>
    <row r="664" spans="1:4">
      <c r="A664" t="s">
        <v>802</v>
      </c>
      <c r="B664" t="s">
        <v>139</v>
      </c>
      <c r="C664">
        <v>0</v>
      </c>
      <c r="D664" t="s">
        <v>140</v>
      </c>
    </row>
    <row r="665" spans="1:4">
      <c r="A665" t="s">
        <v>803</v>
      </c>
      <c r="B665" t="s">
        <v>139</v>
      </c>
      <c r="C665">
        <v>0</v>
      </c>
      <c r="D665" t="s">
        <v>140</v>
      </c>
    </row>
    <row r="666" spans="1:4">
      <c r="A666" t="s">
        <v>804</v>
      </c>
      <c r="B666" t="s">
        <v>139</v>
      </c>
      <c r="C666">
        <v>0</v>
      </c>
      <c r="D666" t="s">
        <v>140</v>
      </c>
    </row>
    <row r="667" spans="1:4">
      <c r="A667" t="s">
        <v>805</v>
      </c>
      <c r="B667" t="s">
        <v>139</v>
      </c>
      <c r="C667">
        <v>0</v>
      </c>
      <c r="D667" t="s">
        <v>140</v>
      </c>
    </row>
    <row r="668" spans="1:4">
      <c r="A668" t="s">
        <v>806</v>
      </c>
      <c r="B668" t="s">
        <v>139</v>
      </c>
      <c r="C668">
        <v>0</v>
      </c>
      <c r="D668" t="s">
        <v>140</v>
      </c>
    </row>
    <row r="669" spans="1:4">
      <c r="A669" t="s">
        <v>807</v>
      </c>
      <c r="B669" t="s">
        <v>139</v>
      </c>
      <c r="C669">
        <v>0</v>
      </c>
      <c r="D669" t="s">
        <v>140</v>
      </c>
    </row>
    <row r="670" spans="1:4">
      <c r="A670" t="s">
        <v>808</v>
      </c>
      <c r="B670" t="s">
        <v>139</v>
      </c>
      <c r="C670">
        <v>0</v>
      </c>
      <c r="D670" t="s">
        <v>140</v>
      </c>
    </row>
    <row r="671" spans="1:4">
      <c r="A671" t="s">
        <v>809</v>
      </c>
      <c r="B671" t="s">
        <v>139</v>
      </c>
      <c r="C671">
        <v>0</v>
      </c>
      <c r="D671" t="s">
        <v>140</v>
      </c>
    </row>
    <row r="672" spans="1:4">
      <c r="A672" t="s">
        <v>810</v>
      </c>
      <c r="B672" t="s">
        <v>139</v>
      </c>
      <c r="C672">
        <v>0</v>
      </c>
      <c r="D672" t="s">
        <v>140</v>
      </c>
    </row>
    <row r="673" spans="1:4">
      <c r="A673" t="s">
        <v>811</v>
      </c>
      <c r="B673" t="s">
        <v>139</v>
      </c>
      <c r="C673">
        <v>0</v>
      </c>
      <c r="D673" t="s">
        <v>140</v>
      </c>
    </row>
    <row r="674" spans="1:4">
      <c r="A674" t="s">
        <v>812</v>
      </c>
      <c r="B674" t="s">
        <v>139</v>
      </c>
      <c r="C674">
        <v>0</v>
      </c>
      <c r="D674" t="s">
        <v>140</v>
      </c>
    </row>
    <row r="675" spans="1:4">
      <c r="A675" t="s">
        <v>813</v>
      </c>
      <c r="B675" t="s">
        <v>139</v>
      </c>
      <c r="C675">
        <v>0</v>
      </c>
      <c r="D675" t="s">
        <v>140</v>
      </c>
    </row>
    <row r="676" spans="1:4">
      <c r="A676" t="s">
        <v>814</v>
      </c>
      <c r="B676" t="s">
        <v>139</v>
      </c>
      <c r="C676">
        <v>0</v>
      </c>
      <c r="D676" t="s">
        <v>140</v>
      </c>
    </row>
    <row r="677" spans="1:4">
      <c r="A677" t="s">
        <v>815</v>
      </c>
      <c r="B677" t="s">
        <v>139</v>
      </c>
      <c r="C677">
        <v>0</v>
      </c>
      <c r="D677" t="s">
        <v>140</v>
      </c>
    </row>
    <row r="678" spans="1:4">
      <c r="A678" t="s">
        <v>816</v>
      </c>
      <c r="B678" t="s">
        <v>139</v>
      </c>
      <c r="C678">
        <v>0</v>
      </c>
      <c r="D678" t="s">
        <v>140</v>
      </c>
    </row>
    <row r="679" spans="1:4">
      <c r="A679" t="s">
        <v>817</v>
      </c>
      <c r="B679" t="s">
        <v>139</v>
      </c>
      <c r="C679">
        <v>0</v>
      </c>
      <c r="D679" t="s">
        <v>140</v>
      </c>
    </row>
    <row r="680" spans="1:4">
      <c r="A680" t="s">
        <v>818</v>
      </c>
      <c r="B680" t="s">
        <v>139</v>
      </c>
      <c r="C680">
        <v>0</v>
      </c>
      <c r="D680" t="s">
        <v>140</v>
      </c>
    </row>
    <row r="681" spans="1:4">
      <c r="A681" t="s">
        <v>819</v>
      </c>
      <c r="B681" t="s">
        <v>139</v>
      </c>
      <c r="C681">
        <v>0</v>
      </c>
      <c r="D681" t="s">
        <v>140</v>
      </c>
    </row>
    <row r="682" spans="1:4">
      <c r="A682" t="s">
        <v>820</v>
      </c>
      <c r="B682" t="s">
        <v>139</v>
      </c>
      <c r="C682">
        <v>0</v>
      </c>
      <c r="D682" t="s">
        <v>140</v>
      </c>
    </row>
    <row r="683" spans="1:4">
      <c r="A683" t="s">
        <v>821</v>
      </c>
      <c r="B683" t="s">
        <v>139</v>
      </c>
      <c r="C683">
        <v>0</v>
      </c>
      <c r="D683" t="s">
        <v>140</v>
      </c>
    </row>
    <row r="684" spans="1:4">
      <c r="A684" t="s">
        <v>822</v>
      </c>
      <c r="B684" t="s">
        <v>139</v>
      </c>
      <c r="C684">
        <v>0</v>
      </c>
      <c r="D684" t="s">
        <v>140</v>
      </c>
    </row>
    <row r="685" spans="1:4">
      <c r="A685" t="s">
        <v>823</v>
      </c>
      <c r="B685" t="s">
        <v>139</v>
      </c>
      <c r="C685">
        <v>0</v>
      </c>
      <c r="D685" t="s">
        <v>140</v>
      </c>
    </row>
    <row r="686" spans="1:4">
      <c r="A686" t="s">
        <v>824</v>
      </c>
      <c r="B686" t="s">
        <v>139</v>
      </c>
      <c r="C686">
        <v>0</v>
      </c>
      <c r="D686" t="s">
        <v>140</v>
      </c>
    </row>
    <row r="687" spans="1:4">
      <c r="A687" t="s">
        <v>825</v>
      </c>
      <c r="B687" t="s">
        <v>139</v>
      </c>
      <c r="C687">
        <v>0</v>
      </c>
      <c r="D687" t="s">
        <v>140</v>
      </c>
    </row>
    <row r="688" spans="1:4">
      <c r="A688" t="s">
        <v>826</v>
      </c>
      <c r="B688" t="s">
        <v>139</v>
      </c>
      <c r="C688">
        <v>0</v>
      </c>
      <c r="D688" t="s">
        <v>140</v>
      </c>
    </row>
    <row r="689" spans="1:4">
      <c r="A689" t="s">
        <v>827</v>
      </c>
      <c r="B689" t="s">
        <v>139</v>
      </c>
      <c r="C689">
        <v>0</v>
      </c>
      <c r="D689" t="s">
        <v>140</v>
      </c>
    </row>
    <row r="690" spans="1:4">
      <c r="A690" t="s">
        <v>828</v>
      </c>
      <c r="B690" t="s">
        <v>139</v>
      </c>
      <c r="C690">
        <v>0</v>
      </c>
      <c r="D690" t="s">
        <v>140</v>
      </c>
    </row>
    <row r="691" spans="1:4">
      <c r="A691" t="s">
        <v>829</v>
      </c>
      <c r="B691" t="s">
        <v>139</v>
      </c>
      <c r="C691">
        <v>0</v>
      </c>
      <c r="D691" t="s">
        <v>140</v>
      </c>
    </row>
    <row r="692" spans="1:4">
      <c r="A692" t="s">
        <v>830</v>
      </c>
      <c r="B692" t="s">
        <v>139</v>
      </c>
      <c r="C692">
        <v>0</v>
      </c>
      <c r="D692" t="s">
        <v>140</v>
      </c>
    </row>
    <row r="693" spans="1:4">
      <c r="A693" t="s">
        <v>831</v>
      </c>
      <c r="B693" t="s">
        <v>139</v>
      </c>
      <c r="C693">
        <v>0</v>
      </c>
      <c r="D693" t="s">
        <v>140</v>
      </c>
    </row>
    <row r="694" spans="1:4">
      <c r="A694" t="s">
        <v>832</v>
      </c>
      <c r="B694" t="s">
        <v>139</v>
      </c>
      <c r="C694">
        <v>0</v>
      </c>
      <c r="D694" t="s">
        <v>140</v>
      </c>
    </row>
    <row r="695" spans="1:4">
      <c r="A695" t="s">
        <v>833</v>
      </c>
      <c r="B695" t="s">
        <v>139</v>
      </c>
      <c r="C695">
        <v>0</v>
      </c>
      <c r="D695" t="s">
        <v>140</v>
      </c>
    </row>
    <row r="696" spans="1:4">
      <c r="A696" t="s">
        <v>834</v>
      </c>
      <c r="B696" t="s">
        <v>139</v>
      </c>
      <c r="C696">
        <v>0</v>
      </c>
      <c r="D696" t="s">
        <v>140</v>
      </c>
    </row>
    <row r="697" spans="1:4">
      <c r="A697" t="s">
        <v>835</v>
      </c>
      <c r="B697" t="s">
        <v>139</v>
      </c>
      <c r="C697">
        <v>0</v>
      </c>
      <c r="D697" t="s">
        <v>140</v>
      </c>
    </row>
    <row r="698" spans="1:4">
      <c r="A698" t="s">
        <v>836</v>
      </c>
      <c r="B698" t="s">
        <v>139</v>
      </c>
      <c r="C698">
        <v>0</v>
      </c>
      <c r="D698" t="s">
        <v>140</v>
      </c>
    </row>
    <row r="699" spans="1:4">
      <c r="A699" t="s">
        <v>837</v>
      </c>
      <c r="B699" t="s">
        <v>139</v>
      </c>
      <c r="C699">
        <v>0</v>
      </c>
      <c r="D699" t="s">
        <v>140</v>
      </c>
    </row>
    <row r="700" spans="1:4">
      <c r="A700" t="s">
        <v>838</v>
      </c>
      <c r="B700" t="s">
        <v>139</v>
      </c>
      <c r="C700">
        <v>0</v>
      </c>
      <c r="D700" t="s">
        <v>140</v>
      </c>
    </row>
    <row r="701" spans="1:4">
      <c r="A701" t="s">
        <v>839</v>
      </c>
      <c r="B701" t="s">
        <v>139</v>
      </c>
      <c r="C701">
        <v>0</v>
      </c>
      <c r="D701" t="s">
        <v>140</v>
      </c>
    </row>
    <row r="702" spans="1:4">
      <c r="A702" t="s">
        <v>840</v>
      </c>
      <c r="B702" t="s">
        <v>139</v>
      </c>
      <c r="C702">
        <v>0</v>
      </c>
      <c r="D702" t="s">
        <v>140</v>
      </c>
    </row>
    <row r="703" spans="1:4">
      <c r="A703" t="s">
        <v>841</v>
      </c>
      <c r="B703" t="s">
        <v>139</v>
      </c>
      <c r="C703">
        <v>0</v>
      </c>
      <c r="D703" t="s">
        <v>140</v>
      </c>
    </row>
    <row r="704" spans="1:4">
      <c r="A704" t="s">
        <v>842</v>
      </c>
      <c r="B704" t="s">
        <v>139</v>
      </c>
      <c r="C704">
        <v>0</v>
      </c>
      <c r="D704" t="s">
        <v>140</v>
      </c>
    </row>
    <row r="705" spans="1:4">
      <c r="A705" t="s">
        <v>843</v>
      </c>
      <c r="B705" t="s">
        <v>139</v>
      </c>
      <c r="C705">
        <v>0</v>
      </c>
      <c r="D705" t="s">
        <v>140</v>
      </c>
    </row>
    <row r="706" spans="1:4">
      <c r="A706" t="s">
        <v>844</v>
      </c>
      <c r="B706" t="s">
        <v>139</v>
      </c>
      <c r="C706">
        <v>0</v>
      </c>
      <c r="D706" t="s">
        <v>140</v>
      </c>
    </row>
    <row r="707" spans="1:4">
      <c r="A707" t="s">
        <v>845</v>
      </c>
      <c r="B707" t="s">
        <v>139</v>
      </c>
      <c r="C707">
        <v>0</v>
      </c>
      <c r="D707" t="s">
        <v>140</v>
      </c>
    </row>
    <row r="708" spans="1:4">
      <c r="A708" t="s">
        <v>846</v>
      </c>
      <c r="B708" t="s">
        <v>139</v>
      </c>
      <c r="C708">
        <v>0</v>
      </c>
      <c r="D708" t="s">
        <v>140</v>
      </c>
    </row>
    <row r="709" spans="1:4">
      <c r="A709" t="s">
        <v>847</v>
      </c>
      <c r="B709" t="s">
        <v>139</v>
      </c>
      <c r="C709">
        <v>0</v>
      </c>
      <c r="D709" t="s">
        <v>140</v>
      </c>
    </row>
    <row r="710" spans="1:4">
      <c r="A710" t="s">
        <v>848</v>
      </c>
      <c r="B710" t="s">
        <v>139</v>
      </c>
      <c r="C710">
        <v>0</v>
      </c>
      <c r="D710" t="s">
        <v>140</v>
      </c>
    </row>
    <row r="711" spans="1:4">
      <c r="A711" t="s">
        <v>849</v>
      </c>
      <c r="B711" t="s">
        <v>139</v>
      </c>
      <c r="C711">
        <v>0</v>
      </c>
      <c r="D711" t="s">
        <v>140</v>
      </c>
    </row>
    <row r="712" spans="1:4">
      <c r="A712" t="s">
        <v>850</v>
      </c>
      <c r="B712" t="s">
        <v>139</v>
      </c>
      <c r="C712">
        <v>0</v>
      </c>
      <c r="D712" t="s">
        <v>140</v>
      </c>
    </row>
    <row r="713" spans="1:4">
      <c r="A713" t="s">
        <v>851</v>
      </c>
      <c r="B713" t="s">
        <v>139</v>
      </c>
      <c r="C713">
        <v>0</v>
      </c>
      <c r="D713" t="s">
        <v>140</v>
      </c>
    </row>
    <row r="714" spans="1:4">
      <c r="A714" t="s">
        <v>852</v>
      </c>
      <c r="B714" t="s">
        <v>139</v>
      </c>
      <c r="C714">
        <v>0</v>
      </c>
      <c r="D714" t="s">
        <v>140</v>
      </c>
    </row>
    <row r="715" spans="1:4">
      <c r="A715" t="s">
        <v>853</v>
      </c>
      <c r="B715" t="s">
        <v>139</v>
      </c>
      <c r="C715">
        <v>0</v>
      </c>
      <c r="D715" t="s">
        <v>140</v>
      </c>
    </row>
    <row r="716" spans="1:4">
      <c r="A716" t="s">
        <v>854</v>
      </c>
      <c r="B716" t="s">
        <v>139</v>
      </c>
      <c r="C716">
        <v>0</v>
      </c>
      <c r="D716" t="s">
        <v>140</v>
      </c>
    </row>
    <row r="717" spans="1:4">
      <c r="A717" t="s">
        <v>855</v>
      </c>
      <c r="B717" t="s">
        <v>139</v>
      </c>
      <c r="C717">
        <v>0</v>
      </c>
      <c r="D717" t="s">
        <v>140</v>
      </c>
    </row>
    <row r="718" spans="1:4">
      <c r="A718" t="s">
        <v>856</v>
      </c>
      <c r="B718" t="s">
        <v>139</v>
      </c>
      <c r="C718">
        <v>0</v>
      </c>
      <c r="D718" t="s">
        <v>140</v>
      </c>
    </row>
    <row r="719" spans="1:4">
      <c r="A719" t="s">
        <v>857</v>
      </c>
      <c r="B719" t="s">
        <v>139</v>
      </c>
      <c r="C719">
        <v>0</v>
      </c>
      <c r="D719" t="s">
        <v>140</v>
      </c>
    </row>
    <row r="720" spans="1:4">
      <c r="A720" t="s">
        <v>858</v>
      </c>
      <c r="B720" t="s">
        <v>139</v>
      </c>
      <c r="C720">
        <v>0</v>
      </c>
      <c r="D720" t="s">
        <v>140</v>
      </c>
    </row>
    <row r="721" spans="1:4">
      <c r="A721" t="s">
        <v>859</v>
      </c>
      <c r="B721" t="s">
        <v>139</v>
      </c>
      <c r="C721">
        <v>0</v>
      </c>
      <c r="D721" t="s">
        <v>140</v>
      </c>
    </row>
    <row r="722" spans="1:4">
      <c r="A722" t="s">
        <v>860</v>
      </c>
      <c r="B722" t="s">
        <v>139</v>
      </c>
      <c r="C722">
        <v>0</v>
      </c>
      <c r="D722" t="s">
        <v>140</v>
      </c>
    </row>
    <row r="723" spans="1:4">
      <c r="A723" t="s">
        <v>861</v>
      </c>
      <c r="B723" t="s">
        <v>139</v>
      </c>
      <c r="C723">
        <v>0</v>
      </c>
      <c r="D723" t="s">
        <v>140</v>
      </c>
    </row>
    <row r="724" spans="1:4">
      <c r="A724" t="s">
        <v>862</v>
      </c>
      <c r="B724" t="s">
        <v>139</v>
      </c>
      <c r="C724">
        <v>0</v>
      </c>
      <c r="D724" t="s">
        <v>140</v>
      </c>
    </row>
    <row r="725" spans="1:4">
      <c r="A725" t="s">
        <v>863</v>
      </c>
      <c r="B725" t="s">
        <v>139</v>
      </c>
      <c r="C725">
        <v>0</v>
      </c>
      <c r="D725" t="s">
        <v>140</v>
      </c>
    </row>
    <row r="726" spans="1:4">
      <c r="A726" t="s">
        <v>864</v>
      </c>
      <c r="B726" t="s">
        <v>139</v>
      </c>
      <c r="C726">
        <v>0</v>
      </c>
      <c r="D726" t="s">
        <v>140</v>
      </c>
    </row>
    <row r="727" spans="1:4">
      <c r="A727" t="s">
        <v>865</v>
      </c>
      <c r="B727" t="s">
        <v>139</v>
      </c>
      <c r="C727">
        <v>0</v>
      </c>
      <c r="D727" t="s">
        <v>140</v>
      </c>
    </row>
    <row r="728" spans="1:4">
      <c r="A728" t="s">
        <v>866</v>
      </c>
      <c r="B728" t="s">
        <v>139</v>
      </c>
      <c r="C728">
        <v>0</v>
      </c>
      <c r="D728" t="s">
        <v>140</v>
      </c>
    </row>
    <row r="729" spans="1:4">
      <c r="A729" t="s">
        <v>867</v>
      </c>
      <c r="B729" t="s">
        <v>139</v>
      </c>
      <c r="C729">
        <v>0</v>
      </c>
      <c r="D729" t="s">
        <v>140</v>
      </c>
    </row>
    <row r="730" spans="1:4">
      <c r="A730" t="s">
        <v>868</v>
      </c>
      <c r="B730" t="s">
        <v>139</v>
      </c>
      <c r="C730">
        <v>0</v>
      </c>
      <c r="D730" t="s">
        <v>140</v>
      </c>
    </row>
    <row r="731" spans="1:4">
      <c r="A731" t="s">
        <v>869</v>
      </c>
      <c r="B731" t="s">
        <v>139</v>
      </c>
      <c r="C731">
        <v>0</v>
      </c>
      <c r="D731" t="s">
        <v>140</v>
      </c>
    </row>
    <row r="732" spans="1:4">
      <c r="A732" t="s">
        <v>870</v>
      </c>
      <c r="B732" t="s">
        <v>139</v>
      </c>
      <c r="C732">
        <v>0</v>
      </c>
      <c r="D732" t="s">
        <v>140</v>
      </c>
    </row>
    <row r="733" spans="1:4">
      <c r="A733" t="s">
        <v>871</v>
      </c>
      <c r="B733" t="s">
        <v>139</v>
      </c>
      <c r="C733">
        <v>0</v>
      </c>
      <c r="D733" t="s">
        <v>140</v>
      </c>
    </row>
    <row r="734" spans="1:4">
      <c r="A734" t="s">
        <v>872</v>
      </c>
      <c r="B734" t="s">
        <v>139</v>
      </c>
      <c r="C734">
        <v>0</v>
      </c>
      <c r="D734" t="s">
        <v>140</v>
      </c>
    </row>
    <row r="735" spans="1:4">
      <c r="A735" t="s">
        <v>873</v>
      </c>
      <c r="B735" t="s">
        <v>139</v>
      </c>
      <c r="C735">
        <v>0</v>
      </c>
      <c r="D735" t="s">
        <v>140</v>
      </c>
    </row>
    <row r="736" spans="1:4">
      <c r="A736" t="s">
        <v>874</v>
      </c>
      <c r="B736" t="s">
        <v>139</v>
      </c>
      <c r="C736">
        <v>0</v>
      </c>
      <c r="D736" t="s">
        <v>140</v>
      </c>
    </row>
    <row r="737" spans="1:4">
      <c r="A737" t="s">
        <v>875</v>
      </c>
      <c r="B737" t="s">
        <v>139</v>
      </c>
      <c r="C737">
        <v>0</v>
      </c>
      <c r="D737" t="s">
        <v>140</v>
      </c>
    </row>
    <row r="738" spans="1:4">
      <c r="A738" t="s">
        <v>876</v>
      </c>
      <c r="B738" t="s">
        <v>139</v>
      </c>
      <c r="C738">
        <v>0</v>
      </c>
      <c r="D738" t="s">
        <v>140</v>
      </c>
    </row>
    <row r="739" spans="1:4">
      <c r="A739" t="s">
        <v>877</v>
      </c>
      <c r="B739" t="s">
        <v>139</v>
      </c>
      <c r="C739">
        <v>0</v>
      </c>
      <c r="D739" t="s">
        <v>140</v>
      </c>
    </row>
    <row r="740" spans="1:4">
      <c r="A740" t="s">
        <v>878</v>
      </c>
      <c r="B740" t="s">
        <v>139</v>
      </c>
      <c r="C740">
        <v>0</v>
      </c>
      <c r="D740" t="s">
        <v>140</v>
      </c>
    </row>
    <row r="741" spans="1:4">
      <c r="A741" t="s">
        <v>879</v>
      </c>
      <c r="B741" t="s">
        <v>139</v>
      </c>
      <c r="C741">
        <v>0</v>
      </c>
      <c r="D741" t="s">
        <v>140</v>
      </c>
    </row>
    <row r="742" spans="1:4">
      <c r="A742" t="s">
        <v>880</v>
      </c>
      <c r="B742" t="s">
        <v>139</v>
      </c>
      <c r="C742">
        <v>0</v>
      </c>
      <c r="D742" t="s">
        <v>140</v>
      </c>
    </row>
    <row r="743" spans="1:4">
      <c r="A743" t="s">
        <v>881</v>
      </c>
      <c r="B743" t="s">
        <v>139</v>
      </c>
      <c r="C743">
        <v>0</v>
      </c>
      <c r="D743" t="s">
        <v>140</v>
      </c>
    </row>
    <row r="744" spans="1:4">
      <c r="A744" t="s">
        <v>882</v>
      </c>
      <c r="B744" t="s">
        <v>139</v>
      </c>
      <c r="C744">
        <v>0</v>
      </c>
      <c r="D744" t="s">
        <v>140</v>
      </c>
    </row>
    <row r="745" spans="1:4">
      <c r="A745" t="s">
        <v>883</v>
      </c>
      <c r="B745" t="s">
        <v>139</v>
      </c>
      <c r="C745">
        <v>0</v>
      </c>
      <c r="D745" t="s">
        <v>140</v>
      </c>
    </row>
    <row r="746" spans="1:4">
      <c r="A746" t="s">
        <v>884</v>
      </c>
      <c r="B746" t="s">
        <v>139</v>
      </c>
      <c r="C746">
        <v>0</v>
      </c>
      <c r="D746" t="s">
        <v>140</v>
      </c>
    </row>
    <row r="747" spans="1:4">
      <c r="A747" t="s">
        <v>885</v>
      </c>
      <c r="B747" t="s">
        <v>139</v>
      </c>
      <c r="C747">
        <v>0</v>
      </c>
      <c r="D747" t="s">
        <v>140</v>
      </c>
    </row>
    <row r="748" spans="1:4">
      <c r="A748" t="s">
        <v>886</v>
      </c>
      <c r="B748" t="s">
        <v>139</v>
      </c>
      <c r="C748">
        <v>0</v>
      </c>
      <c r="D748" t="s">
        <v>140</v>
      </c>
    </row>
    <row r="749" spans="1:4">
      <c r="A749" t="s">
        <v>887</v>
      </c>
      <c r="B749" t="s">
        <v>139</v>
      </c>
      <c r="C749">
        <v>0</v>
      </c>
      <c r="D749" t="s">
        <v>140</v>
      </c>
    </row>
    <row r="750" spans="1:4">
      <c r="A750" t="s">
        <v>888</v>
      </c>
      <c r="B750" t="s">
        <v>139</v>
      </c>
      <c r="C750">
        <v>0</v>
      </c>
      <c r="D750" t="s">
        <v>140</v>
      </c>
    </row>
    <row r="751" spans="1:4">
      <c r="A751" t="s">
        <v>889</v>
      </c>
      <c r="B751" t="s">
        <v>139</v>
      </c>
      <c r="C751">
        <v>0</v>
      </c>
      <c r="D751" t="s">
        <v>140</v>
      </c>
    </row>
    <row r="752" spans="1:4">
      <c r="A752" t="s">
        <v>890</v>
      </c>
      <c r="B752" t="s">
        <v>139</v>
      </c>
      <c r="C752">
        <v>0</v>
      </c>
      <c r="D752" t="s">
        <v>140</v>
      </c>
    </row>
    <row r="753" spans="1:4">
      <c r="A753" t="s">
        <v>891</v>
      </c>
      <c r="B753" t="s">
        <v>139</v>
      </c>
      <c r="C753">
        <v>0</v>
      </c>
      <c r="D753" t="s">
        <v>140</v>
      </c>
    </row>
    <row r="754" spans="1:4">
      <c r="A754" t="s">
        <v>892</v>
      </c>
      <c r="B754" t="s">
        <v>139</v>
      </c>
      <c r="C754">
        <v>0</v>
      </c>
      <c r="D754" t="s">
        <v>140</v>
      </c>
    </row>
    <row r="755" spans="1:4">
      <c r="A755" t="s">
        <v>893</v>
      </c>
      <c r="B755" t="s">
        <v>139</v>
      </c>
      <c r="C755">
        <v>0</v>
      </c>
      <c r="D755" t="s">
        <v>140</v>
      </c>
    </row>
    <row r="756" spans="1:4">
      <c r="A756" t="s">
        <v>894</v>
      </c>
      <c r="B756" t="s">
        <v>139</v>
      </c>
      <c r="C756">
        <v>0</v>
      </c>
      <c r="D756" t="s">
        <v>140</v>
      </c>
    </row>
    <row r="757" spans="1:4">
      <c r="A757" t="s">
        <v>895</v>
      </c>
      <c r="B757" t="s">
        <v>139</v>
      </c>
      <c r="C757">
        <v>0</v>
      </c>
      <c r="D757" t="s">
        <v>140</v>
      </c>
    </row>
    <row r="758" spans="1:4">
      <c r="A758" t="s">
        <v>896</v>
      </c>
      <c r="B758" t="s">
        <v>139</v>
      </c>
      <c r="C758">
        <v>0</v>
      </c>
      <c r="D758" t="s">
        <v>140</v>
      </c>
    </row>
    <row r="759" spans="1:4">
      <c r="A759" t="s">
        <v>897</v>
      </c>
      <c r="B759" t="s">
        <v>139</v>
      </c>
      <c r="C759">
        <v>0</v>
      </c>
      <c r="D759" t="s">
        <v>140</v>
      </c>
    </row>
    <row r="760" spans="1:4">
      <c r="A760" t="s">
        <v>898</v>
      </c>
      <c r="B760" t="s">
        <v>139</v>
      </c>
      <c r="C760">
        <v>0</v>
      </c>
      <c r="D760" t="s">
        <v>140</v>
      </c>
    </row>
    <row r="761" spans="1:4">
      <c r="A761" t="s">
        <v>899</v>
      </c>
      <c r="B761" t="s">
        <v>139</v>
      </c>
      <c r="C761">
        <v>0</v>
      </c>
      <c r="D761" t="s">
        <v>140</v>
      </c>
    </row>
    <row r="762" spans="1:4">
      <c r="A762" t="s">
        <v>900</v>
      </c>
      <c r="B762" t="s">
        <v>139</v>
      </c>
      <c r="C762">
        <v>0</v>
      </c>
      <c r="D762" t="s">
        <v>140</v>
      </c>
    </row>
    <row r="763" spans="1:4">
      <c r="A763" t="s">
        <v>901</v>
      </c>
      <c r="B763" t="s">
        <v>139</v>
      </c>
      <c r="C763">
        <v>0</v>
      </c>
      <c r="D763" t="s">
        <v>140</v>
      </c>
    </row>
    <row r="764" spans="1:4">
      <c r="A764" t="s">
        <v>902</v>
      </c>
      <c r="B764" t="s">
        <v>139</v>
      </c>
      <c r="C764">
        <v>0</v>
      </c>
      <c r="D764" t="s">
        <v>140</v>
      </c>
    </row>
    <row r="765" spans="1:4">
      <c r="A765" t="s">
        <v>903</v>
      </c>
      <c r="B765" t="s">
        <v>139</v>
      </c>
      <c r="C765">
        <v>0</v>
      </c>
      <c r="D765" t="s">
        <v>140</v>
      </c>
    </row>
    <row r="766" spans="1:4">
      <c r="A766" t="s">
        <v>904</v>
      </c>
      <c r="B766" t="s">
        <v>139</v>
      </c>
      <c r="C766">
        <v>0</v>
      </c>
      <c r="D766" t="s">
        <v>140</v>
      </c>
    </row>
    <row r="767" spans="1:4">
      <c r="A767" t="s">
        <v>905</v>
      </c>
      <c r="B767" t="s">
        <v>139</v>
      </c>
      <c r="C767">
        <v>0</v>
      </c>
      <c r="D767" t="s">
        <v>140</v>
      </c>
    </row>
    <row r="768" spans="1:4">
      <c r="A768" t="s">
        <v>906</v>
      </c>
      <c r="B768" t="s">
        <v>139</v>
      </c>
      <c r="C768">
        <v>0</v>
      </c>
      <c r="D768" t="s">
        <v>140</v>
      </c>
    </row>
    <row r="769" spans="1:4">
      <c r="A769" t="s">
        <v>907</v>
      </c>
      <c r="B769" t="s">
        <v>139</v>
      </c>
      <c r="C769">
        <v>0</v>
      </c>
      <c r="D769" t="s">
        <v>140</v>
      </c>
    </row>
    <row r="770" spans="1:4">
      <c r="A770" t="s">
        <v>908</v>
      </c>
      <c r="B770" t="s">
        <v>139</v>
      </c>
      <c r="C770">
        <v>0</v>
      </c>
      <c r="D770" t="s">
        <v>140</v>
      </c>
    </row>
    <row r="771" spans="1:4">
      <c r="A771" t="s">
        <v>909</v>
      </c>
      <c r="B771" t="s">
        <v>139</v>
      </c>
      <c r="C771">
        <v>0</v>
      </c>
      <c r="D771" t="s">
        <v>140</v>
      </c>
    </row>
    <row r="772" spans="1:4">
      <c r="A772" t="s">
        <v>910</v>
      </c>
      <c r="B772" t="s">
        <v>139</v>
      </c>
      <c r="C772">
        <v>0</v>
      </c>
      <c r="D772" t="s">
        <v>140</v>
      </c>
    </row>
    <row r="773" spans="1:4">
      <c r="A773" t="s">
        <v>911</v>
      </c>
      <c r="B773" t="s">
        <v>139</v>
      </c>
      <c r="C773">
        <v>0</v>
      </c>
      <c r="D773" t="s">
        <v>140</v>
      </c>
    </row>
    <row r="774" spans="1:4">
      <c r="A774" t="s">
        <v>912</v>
      </c>
      <c r="B774" t="s">
        <v>139</v>
      </c>
      <c r="C774">
        <v>0</v>
      </c>
      <c r="D774" t="s">
        <v>140</v>
      </c>
    </row>
    <row r="775" spans="1:4">
      <c r="A775" t="s">
        <v>913</v>
      </c>
      <c r="B775" t="s">
        <v>139</v>
      </c>
      <c r="C775">
        <v>0</v>
      </c>
      <c r="D775" t="s">
        <v>140</v>
      </c>
    </row>
    <row r="776" spans="1:4">
      <c r="A776" t="s">
        <v>914</v>
      </c>
      <c r="B776" t="s">
        <v>139</v>
      </c>
      <c r="C776">
        <v>0</v>
      </c>
      <c r="D776" t="s">
        <v>140</v>
      </c>
    </row>
    <row r="777" spans="1:4">
      <c r="A777" t="s">
        <v>915</v>
      </c>
      <c r="B777" t="s">
        <v>139</v>
      </c>
      <c r="C777">
        <v>0</v>
      </c>
      <c r="D777" t="s">
        <v>140</v>
      </c>
    </row>
    <row r="778" spans="1:4">
      <c r="A778" t="s">
        <v>916</v>
      </c>
      <c r="B778" t="s">
        <v>139</v>
      </c>
      <c r="C778">
        <v>0</v>
      </c>
      <c r="D778" t="s">
        <v>140</v>
      </c>
    </row>
    <row r="779" spans="1:4">
      <c r="A779" t="s">
        <v>917</v>
      </c>
      <c r="B779" t="s">
        <v>139</v>
      </c>
      <c r="C779">
        <v>0</v>
      </c>
      <c r="D779" t="s">
        <v>140</v>
      </c>
    </row>
    <row r="780" spans="1:4">
      <c r="A780" t="s">
        <v>918</v>
      </c>
      <c r="B780" t="s">
        <v>139</v>
      </c>
      <c r="C780">
        <v>0</v>
      </c>
      <c r="D780" t="s">
        <v>140</v>
      </c>
    </row>
    <row r="781" spans="1:4">
      <c r="A781" t="s">
        <v>919</v>
      </c>
      <c r="B781" t="s">
        <v>139</v>
      </c>
      <c r="C781">
        <v>0</v>
      </c>
      <c r="D781" t="s">
        <v>140</v>
      </c>
    </row>
    <row r="782" spans="1:4">
      <c r="A782" t="s">
        <v>920</v>
      </c>
      <c r="B782" t="s">
        <v>139</v>
      </c>
      <c r="C782">
        <v>0</v>
      </c>
      <c r="D782" t="s">
        <v>140</v>
      </c>
    </row>
    <row r="783" spans="1:4">
      <c r="A783" t="s">
        <v>921</v>
      </c>
      <c r="B783" t="s">
        <v>139</v>
      </c>
      <c r="C783">
        <v>0</v>
      </c>
      <c r="D783" t="s">
        <v>140</v>
      </c>
    </row>
    <row r="784" spans="1:4">
      <c r="A784" t="s">
        <v>922</v>
      </c>
      <c r="B784" t="s">
        <v>139</v>
      </c>
      <c r="C784">
        <v>0</v>
      </c>
      <c r="D784" t="s">
        <v>140</v>
      </c>
    </row>
    <row r="785" spans="1:4">
      <c r="A785" t="s">
        <v>923</v>
      </c>
      <c r="B785" t="s">
        <v>139</v>
      </c>
      <c r="C785">
        <v>0</v>
      </c>
      <c r="D785" t="s">
        <v>140</v>
      </c>
    </row>
    <row r="786" spans="1:4">
      <c r="A786" t="s">
        <v>924</v>
      </c>
      <c r="B786" t="s">
        <v>139</v>
      </c>
      <c r="C786">
        <v>0</v>
      </c>
      <c r="D786" t="s">
        <v>140</v>
      </c>
    </row>
    <row r="787" spans="1:4">
      <c r="A787" t="s">
        <v>925</v>
      </c>
      <c r="B787" t="s">
        <v>139</v>
      </c>
      <c r="C787">
        <v>0</v>
      </c>
      <c r="D787" t="s">
        <v>140</v>
      </c>
    </row>
    <row r="788" spans="1:4">
      <c r="A788" t="s">
        <v>926</v>
      </c>
      <c r="B788" t="s">
        <v>139</v>
      </c>
      <c r="C788">
        <v>0</v>
      </c>
      <c r="D788" t="s">
        <v>140</v>
      </c>
    </row>
    <row r="789" spans="1:4">
      <c r="A789" t="s">
        <v>927</v>
      </c>
      <c r="B789" t="s">
        <v>139</v>
      </c>
      <c r="C789">
        <v>0</v>
      </c>
      <c r="D789" t="s">
        <v>140</v>
      </c>
    </row>
    <row r="790" spans="1:4">
      <c r="A790" t="s">
        <v>928</v>
      </c>
      <c r="B790" t="s">
        <v>139</v>
      </c>
      <c r="C790">
        <v>0</v>
      </c>
      <c r="D790" t="s">
        <v>140</v>
      </c>
    </row>
    <row r="791" spans="1:4">
      <c r="A791" t="s">
        <v>929</v>
      </c>
      <c r="B791" t="s">
        <v>139</v>
      </c>
      <c r="C791">
        <v>0</v>
      </c>
      <c r="D791" t="s">
        <v>140</v>
      </c>
    </row>
    <row r="792" spans="1:4">
      <c r="A792" t="s">
        <v>930</v>
      </c>
      <c r="B792" t="s">
        <v>139</v>
      </c>
      <c r="C792">
        <v>0</v>
      </c>
      <c r="D792" t="s">
        <v>140</v>
      </c>
    </row>
    <row r="793" spans="1:4">
      <c r="A793" t="s">
        <v>931</v>
      </c>
      <c r="B793" t="s">
        <v>139</v>
      </c>
      <c r="C793">
        <v>0</v>
      </c>
      <c r="D793" t="s">
        <v>140</v>
      </c>
    </row>
    <row r="794" spans="1:4">
      <c r="A794" t="s">
        <v>932</v>
      </c>
      <c r="B794" t="s">
        <v>139</v>
      </c>
      <c r="C794">
        <v>0</v>
      </c>
      <c r="D794" t="s">
        <v>140</v>
      </c>
    </row>
    <row r="795" spans="1:4">
      <c r="A795" t="s">
        <v>933</v>
      </c>
      <c r="B795" t="s">
        <v>139</v>
      </c>
      <c r="C795">
        <v>0</v>
      </c>
      <c r="D795" t="s">
        <v>140</v>
      </c>
    </row>
    <row r="796" spans="1:4">
      <c r="A796" t="s">
        <v>934</v>
      </c>
      <c r="B796" t="s">
        <v>139</v>
      </c>
      <c r="C796">
        <v>0</v>
      </c>
      <c r="D796" t="s">
        <v>140</v>
      </c>
    </row>
    <row r="797" spans="1:4">
      <c r="A797" t="s">
        <v>935</v>
      </c>
      <c r="B797" t="s">
        <v>139</v>
      </c>
      <c r="C797">
        <v>0</v>
      </c>
      <c r="D797" t="s">
        <v>140</v>
      </c>
    </row>
    <row r="798" spans="1:4">
      <c r="A798" t="s">
        <v>936</v>
      </c>
      <c r="B798" t="s">
        <v>139</v>
      </c>
      <c r="C798">
        <v>0</v>
      </c>
      <c r="D798" t="s">
        <v>140</v>
      </c>
    </row>
    <row r="799" spans="1:4">
      <c r="A799" t="s">
        <v>937</v>
      </c>
      <c r="B799" t="s">
        <v>139</v>
      </c>
      <c r="C799">
        <v>0</v>
      </c>
      <c r="D799" t="s">
        <v>140</v>
      </c>
    </row>
    <row r="800" spans="1:4">
      <c r="A800" t="s">
        <v>938</v>
      </c>
      <c r="B800" t="s">
        <v>139</v>
      </c>
      <c r="C800">
        <v>0</v>
      </c>
      <c r="D800" t="s">
        <v>140</v>
      </c>
    </row>
    <row r="801" spans="1:4">
      <c r="A801" t="s">
        <v>939</v>
      </c>
      <c r="B801" t="s">
        <v>139</v>
      </c>
      <c r="C801">
        <v>0</v>
      </c>
      <c r="D801" t="s">
        <v>140</v>
      </c>
    </row>
    <row r="802" spans="1:4">
      <c r="A802" t="s">
        <v>940</v>
      </c>
      <c r="B802" t="s">
        <v>139</v>
      </c>
      <c r="C802">
        <v>0</v>
      </c>
      <c r="D802" t="s">
        <v>140</v>
      </c>
    </row>
    <row r="803" spans="1:4">
      <c r="A803" t="s">
        <v>941</v>
      </c>
      <c r="B803" t="s">
        <v>139</v>
      </c>
      <c r="C803">
        <v>0</v>
      </c>
      <c r="D803" t="s">
        <v>140</v>
      </c>
    </row>
    <row r="804" spans="1:4">
      <c r="A804" t="s">
        <v>942</v>
      </c>
      <c r="B804" t="s">
        <v>139</v>
      </c>
      <c r="C804">
        <v>0</v>
      </c>
      <c r="D804" t="s">
        <v>140</v>
      </c>
    </row>
    <row r="805" spans="1:4">
      <c r="A805" t="s">
        <v>943</v>
      </c>
      <c r="B805" t="s">
        <v>139</v>
      </c>
      <c r="C805">
        <v>0</v>
      </c>
      <c r="D805" t="s">
        <v>140</v>
      </c>
    </row>
    <row r="806" spans="1:4">
      <c r="A806" t="s">
        <v>944</v>
      </c>
      <c r="B806" t="s">
        <v>139</v>
      </c>
      <c r="C806">
        <v>0</v>
      </c>
      <c r="D806" t="s">
        <v>140</v>
      </c>
    </row>
    <row r="807" spans="1:4">
      <c r="A807" t="s">
        <v>945</v>
      </c>
      <c r="B807" t="s">
        <v>139</v>
      </c>
      <c r="C807">
        <v>0</v>
      </c>
      <c r="D807" t="s">
        <v>140</v>
      </c>
    </row>
    <row r="808" spans="1:4">
      <c r="A808" t="s">
        <v>946</v>
      </c>
      <c r="B808" t="s">
        <v>139</v>
      </c>
      <c r="C808">
        <v>0</v>
      </c>
      <c r="D808" t="s">
        <v>140</v>
      </c>
    </row>
    <row r="809" spans="1:4">
      <c r="A809" t="s">
        <v>947</v>
      </c>
      <c r="B809" t="s">
        <v>139</v>
      </c>
      <c r="C809">
        <v>0</v>
      </c>
      <c r="D809" t="s">
        <v>140</v>
      </c>
    </row>
    <row r="810" spans="1:4">
      <c r="A810" t="s">
        <v>948</v>
      </c>
      <c r="B810" t="s">
        <v>139</v>
      </c>
      <c r="C810">
        <v>0</v>
      </c>
      <c r="D810" t="s">
        <v>140</v>
      </c>
    </row>
    <row r="811" spans="1:4">
      <c r="A811" t="s">
        <v>949</v>
      </c>
      <c r="B811" t="s">
        <v>139</v>
      </c>
      <c r="C811">
        <v>0</v>
      </c>
      <c r="D811" t="s">
        <v>140</v>
      </c>
    </row>
    <row r="812" spans="1:4">
      <c r="A812" t="s">
        <v>950</v>
      </c>
      <c r="B812" t="s">
        <v>139</v>
      </c>
      <c r="C812">
        <v>0</v>
      </c>
      <c r="D812" t="s">
        <v>140</v>
      </c>
    </row>
    <row r="813" spans="1:4">
      <c r="A813" t="s">
        <v>951</v>
      </c>
      <c r="B813" t="s">
        <v>139</v>
      </c>
      <c r="C813">
        <v>0</v>
      </c>
      <c r="D813" t="s">
        <v>140</v>
      </c>
    </row>
    <row r="814" spans="1:4">
      <c r="A814" t="s">
        <v>952</v>
      </c>
      <c r="B814" t="s">
        <v>139</v>
      </c>
      <c r="C814">
        <v>0</v>
      </c>
      <c r="D814" t="s">
        <v>140</v>
      </c>
    </row>
    <row r="815" spans="1:4">
      <c r="A815" t="s">
        <v>953</v>
      </c>
      <c r="B815" t="s">
        <v>139</v>
      </c>
      <c r="C815">
        <v>0</v>
      </c>
      <c r="D815" t="s">
        <v>140</v>
      </c>
    </row>
    <row r="816" spans="1:4">
      <c r="A816" t="s">
        <v>954</v>
      </c>
      <c r="B816" t="s">
        <v>139</v>
      </c>
      <c r="C816">
        <v>0</v>
      </c>
      <c r="D816" t="s">
        <v>140</v>
      </c>
    </row>
    <row r="817" spans="1:4">
      <c r="A817" t="s">
        <v>955</v>
      </c>
      <c r="B817" t="s">
        <v>139</v>
      </c>
      <c r="C817">
        <v>0</v>
      </c>
      <c r="D817" t="s">
        <v>140</v>
      </c>
    </row>
    <row r="818" spans="1:4">
      <c r="A818" t="s">
        <v>956</v>
      </c>
      <c r="B818" t="s">
        <v>139</v>
      </c>
      <c r="C818">
        <v>0</v>
      </c>
      <c r="D818" t="s">
        <v>140</v>
      </c>
    </row>
    <row r="819" spans="1:4">
      <c r="A819" t="s">
        <v>957</v>
      </c>
      <c r="B819" t="s">
        <v>139</v>
      </c>
      <c r="C819">
        <v>0</v>
      </c>
      <c r="D819" t="s">
        <v>140</v>
      </c>
    </row>
    <row r="820" spans="1:4">
      <c r="A820" t="s">
        <v>958</v>
      </c>
      <c r="B820" t="s">
        <v>139</v>
      </c>
      <c r="C820">
        <v>0</v>
      </c>
      <c r="D820" t="s">
        <v>140</v>
      </c>
    </row>
    <row r="821" spans="1:4">
      <c r="A821" t="s">
        <v>959</v>
      </c>
      <c r="B821" t="s">
        <v>139</v>
      </c>
      <c r="C821">
        <v>0</v>
      </c>
      <c r="D821" t="s">
        <v>140</v>
      </c>
    </row>
    <row r="822" spans="1:4">
      <c r="A822" t="s">
        <v>960</v>
      </c>
      <c r="B822" t="s">
        <v>139</v>
      </c>
      <c r="C822">
        <v>0</v>
      </c>
      <c r="D822" t="s">
        <v>140</v>
      </c>
    </row>
    <row r="823" spans="1:4">
      <c r="A823" t="s">
        <v>961</v>
      </c>
      <c r="B823" t="s">
        <v>139</v>
      </c>
      <c r="C823">
        <v>0</v>
      </c>
      <c r="D823" t="s">
        <v>140</v>
      </c>
    </row>
    <row r="824" spans="1:4">
      <c r="A824" t="s">
        <v>962</v>
      </c>
      <c r="B824" t="s">
        <v>139</v>
      </c>
      <c r="C824">
        <v>0</v>
      </c>
      <c r="D824" t="s">
        <v>140</v>
      </c>
    </row>
    <row r="825" spans="1:4">
      <c r="A825" t="s">
        <v>963</v>
      </c>
      <c r="B825" t="s">
        <v>139</v>
      </c>
      <c r="C825">
        <v>0</v>
      </c>
      <c r="D825" t="s">
        <v>140</v>
      </c>
    </row>
    <row r="826" spans="1:4">
      <c r="A826" t="s">
        <v>964</v>
      </c>
      <c r="B826" t="s">
        <v>139</v>
      </c>
      <c r="C826">
        <v>0</v>
      </c>
      <c r="D826" t="s">
        <v>140</v>
      </c>
    </row>
    <row r="827" spans="1:4">
      <c r="A827" t="s">
        <v>965</v>
      </c>
      <c r="B827" t="s">
        <v>139</v>
      </c>
      <c r="C827">
        <v>0</v>
      </c>
      <c r="D827" t="s">
        <v>140</v>
      </c>
    </row>
    <row r="828" spans="1:4">
      <c r="A828" t="s">
        <v>966</v>
      </c>
      <c r="B828" t="s">
        <v>139</v>
      </c>
      <c r="C828">
        <v>0</v>
      </c>
      <c r="D828" t="s">
        <v>140</v>
      </c>
    </row>
    <row r="829" spans="1:4">
      <c r="A829" t="s">
        <v>967</v>
      </c>
      <c r="B829" t="s">
        <v>139</v>
      </c>
      <c r="C829">
        <v>0</v>
      </c>
      <c r="D829" t="s">
        <v>140</v>
      </c>
    </row>
    <row r="830" spans="1:4">
      <c r="A830" t="s">
        <v>968</v>
      </c>
      <c r="B830" t="s">
        <v>139</v>
      </c>
      <c r="C830">
        <v>0</v>
      </c>
      <c r="D830" t="s">
        <v>140</v>
      </c>
    </row>
    <row r="831" spans="1:4">
      <c r="A831" t="s">
        <v>969</v>
      </c>
      <c r="B831" t="s">
        <v>139</v>
      </c>
      <c r="C831">
        <v>0</v>
      </c>
      <c r="D831" t="s">
        <v>140</v>
      </c>
    </row>
    <row r="832" spans="1:4">
      <c r="A832" t="s">
        <v>970</v>
      </c>
      <c r="B832" t="s">
        <v>139</v>
      </c>
      <c r="C832">
        <v>0</v>
      </c>
      <c r="D832" t="s">
        <v>140</v>
      </c>
    </row>
    <row r="833" spans="1:4">
      <c r="A833" t="s">
        <v>971</v>
      </c>
      <c r="B833" t="s">
        <v>139</v>
      </c>
      <c r="C833">
        <v>0</v>
      </c>
      <c r="D833" t="s">
        <v>140</v>
      </c>
    </row>
    <row r="834" spans="1:4">
      <c r="A834" t="s">
        <v>972</v>
      </c>
      <c r="B834" t="s">
        <v>139</v>
      </c>
      <c r="C834">
        <v>0</v>
      </c>
      <c r="D834" t="s">
        <v>140</v>
      </c>
    </row>
    <row r="835" spans="1:4">
      <c r="A835" t="s">
        <v>973</v>
      </c>
      <c r="B835" t="s">
        <v>139</v>
      </c>
      <c r="C835">
        <v>0</v>
      </c>
      <c r="D835" t="s">
        <v>140</v>
      </c>
    </row>
    <row r="836" spans="1:4">
      <c r="A836" t="s">
        <v>974</v>
      </c>
      <c r="B836" t="s">
        <v>139</v>
      </c>
      <c r="C836">
        <v>0</v>
      </c>
      <c r="D836" t="s">
        <v>140</v>
      </c>
    </row>
    <row r="837" spans="1:4">
      <c r="A837" t="s">
        <v>975</v>
      </c>
      <c r="B837" t="s">
        <v>139</v>
      </c>
      <c r="C837">
        <v>0</v>
      </c>
      <c r="D837" t="s">
        <v>140</v>
      </c>
    </row>
    <row r="838" spans="1:4">
      <c r="A838" t="s">
        <v>976</v>
      </c>
      <c r="B838" t="s">
        <v>139</v>
      </c>
      <c r="C838">
        <v>0</v>
      </c>
      <c r="D838" t="s">
        <v>140</v>
      </c>
    </row>
    <row r="839" spans="1:4">
      <c r="A839" t="s">
        <v>977</v>
      </c>
      <c r="B839" t="s">
        <v>139</v>
      </c>
      <c r="C839">
        <v>0</v>
      </c>
      <c r="D839" t="s">
        <v>140</v>
      </c>
    </row>
    <row r="840" spans="1:4">
      <c r="A840" t="s">
        <v>978</v>
      </c>
      <c r="B840" t="s">
        <v>139</v>
      </c>
      <c r="C840">
        <v>0</v>
      </c>
      <c r="D840" t="s">
        <v>140</v>
      </c>
    </row>
    <row r="841" spans="1:4">
      <c r="A841" t="s">
        <v>979</v>
      </c>
      <c r="B841" t="s">
        <v>139</v>
      </c>
      <c r="C841">
        <v>0</v>
      </c>
      <c r="D841" t="s">
        <v>140</v>
      </c>
    </row>
    <row r="842" spans="1:4">
      <c r="A842" t="s">
        <v>980</v>
      </c>
      <c r="B842" t="s">
        <v>139</v>
      </c>
      <c r="C842">
        <v>0</v>
      </c>
      <c r="D842" t="s">
        <v>140</v>
      </c>
    </row>
    <row r="843" spans="1:4">
      <c r="A843" t="s">
        <v>981</v>
      </c>
      <c r="B843" t="s">
        <v>139</v>
      </c>
      <c r="C843">
        <v>0</v>
      </c>
      <c r="D843" t="s">
        <v>140</v>
      </c>
    </row>
    <row r="844" spans="1:4">
      <c r="A844" t="s">
        <v>982</v>
      </c>
      <c r="B844" t="s">
        <v>139</v>
      </c>
      <c r="C844">
        <v>0</v>
      </c>
      <c r="D844" t="s">
        <v>140</v>
      </c>
    </row>
    <row r="845" spans="1:4">
      <c r="A845" t="s">
        <v>983</v>
      </c>
      <c r="B845" t="s">
        <v>139</v>
      </c>
      <c r="C845">
        <v>0</v>
      </c>
      <c r="D845" t="s">
        <v>140</v>
      </c>
    </row>
    <row r="846" spans="1:4">
      <c r="A846" t="s">
        <v>984</v>
      </c>
      <c r="B846" t="s">
        <v>139</v>
      </c>
      <c r="C846">
        <v>0</v>
      </c>
      <c r="D846" t="s">
        <v>140</v>
      </c>
    </row>
    <row r="847" spans="1:4">
      <c r="A847" t="s">
        <v>985</v>
      </c>
      <c r="B847" t="s">
        <v>139</v>
      </c>
      <c r="C847">
        <v>0</v>
      </c>
      <c r="D847" t="s">
        <v>140</v>
      </c>
    </row>
    <row r="848" spans="1:4">
      <c r="A848" t="s">
        <v>986</v>
      </c>
      <c r="B848" t="s">
        <v>139</v>
      </c>
      <c r="C848">
        <v>0</v>
      </c>
      <c r="D848" t="s">
        <v>140</v>
      </c>
    </row>
    <row r="849" spans="1:4">
      <c r="A849" t="s">
        <v>987</v>
      </c>
      <c r="B849" t="s">
        <v>139</v>
      </c>
      <c r="C849">
        <v>0</v>
      </c>
      <c r="D849" t="s">
        <v>140</v>
      </c>
    </row>
    <row r="850" spans="1:4">
      <c r="A850" t="s">
        <v>988</v>
      </c>
      <c r="B850" t="s">
        <v>139</v>
      </c>
      <c r="C850">
        <v>0</v>
      </c>
      <c r="D850" t="s">
        <v>140</v>
      </c>
    </row>
    <row r="851" spans="1:4">
      <c r="A851" t="s">
        <v>989</v>
      </c>
      <c r="B851" t="s">
        <v>139</v>
      </c>
      <c r="C851">
        <v>0</v>
      </c>
      <c r="D851" t="s">
        <v>140</v>
      </c>
    </row>
    <row r="852" spans="1:4">
      <c r="A852" t="s">
        <v>990</v>
      </c>
      <c r="B852" t="s">
        <v>139</v>
      </c>
      <c r="C852">
        <v>0</v>
      </c>
      <c r="D852" t="s">
        <v>140</v>
      </c>
    </row>
    <row r="853" spans="1:4">
      <c r="A853" t="s">
        <v>991</v>
      </c>
      <c r="B853" t="s">
        <v>139</v>
      </c>
      <c r="C853">
        <v>0</v>
      </c>
      <c r="D853" t="s">
        <v>140</v>
      </c>
    </row>
    <row r="854" spans="1:4">
      <c r="A854" t="s">
        <v>992</v>
      </c>
      <c r="B854" t="s">
        <v>139</v>
      </c>
      <c r="C854">
        <v>0</v>
      </c>
      <c r="D854" t="s">
        <v>140</v>
      </c>
    </row>
    <row r="855" spans="1:4">
      <c r="A855" t="s">
        <v>993</v>
      </c>
      <c r="B855" t="s">
        <v>139</v>
      </c>
      <c r="C855">
        <v>0</v>
      </c>
      <c r="D855" t="s">
        <v>140</v>
      </c>
    </row>
    <row r="856" spans="1:4">
      <c r="A856" t="s">
        <v>994</v>
      </c>
      <c r="B856" t="s">
        <v>139</v>
      </c>
      <c r="C856">
        <v>0</v>
      </c>
      <c r="D856" t="s">
        <v>140</v>
      </c>
    </row>
    <row r="857" spans="1:4">
      <c r="A857" t="s">
        <v>995</v>
      </c>
      <c r="B857" t="s">
        <v>139</v>
      </c>
      <c r="C857">
        <v>0</v>
      </c>
      <c r="D857" t="s">
        <v>140</v>
      </c>
    </row>
    <row r="858" spans="1:4">
      <c r="A858" t="s">
        <v>996</v>
      </c>
      <c r="B858" t="s">
        <v>139</v>
      </c>
      <c r="C858">
        <v>0</v>
      </c>
      <c r="D858" t="s">
        <v>140</v>
      </c>
    </row>
    <row r="859" spans="1:4">
      <c r="A859" t="s">
        <v>997</v>
      </c>
      <c r="B859" t="s">
        <v>139</v>
      </c>
      <c r="C859">
        <v>0</v>
      </c>
      <c r="D859" t="s">
        <v>140</v>
      </c>
    </row>
    <row r="860" spans="1:4">
      <c r="A860" t="s">
        <v>998</v>
      </c>
      <c r="B860" t="s">
        <v>139</v>
      </c>
      <c r="C860">
        <v>0</v>
      </c>
      <c r="D860" t="s">
        <v>140</v>
      </c>
    </row>
    <row r="861" spans="1:4">
      <c r="A861" t="s">
        <v>999</v>
      </c>
      <c r="B861" t="s">
        <v>139</v>
      </c>
      <c r="C861">
        <v>0</v>
      </c>
      <c r="D861" t="s">
        <v>140</v>
      </c>
    </row>
    <row r="862" spans="1:4">
      <c r="A862" t="s">
        <v>1000</v>
      </c>
      <c r="B862" t="s">
        <v>139</v>
      </c>
      <c r="C862">
        <v>0</v>
      </c>
      <c r="D862" t="s">
        <v>140</v>
      </c>
    </row>
    <row r="863" spans="1:4">
      <c r="A863" t="s">
        <v>1001</v>
      </c>
      <c r="B863" t="s">
        <v>139</v>
      </c>
      <c r="C863">
        <v>0</v>
      </c>
      <c r="D863" t="s">
        <v>140</v>
      </c>
    </row>
    <row r="864" spans="1:4">
      <c r="A864" t="s">
        <v>1002</v>
      </c>
      <c r="B864" t="s">
        <v>139</v>
      </c>
      <c r="C864">
        <v>0</v>
      </c>
      <c r="D864" t="s">
        <v>140</v>
      </c>
    </row>
    <row r="865" spans="1:4">
      <c r="A865" t="s">
        <v>1003</v>
      </c>
      <c r="B865" t="s">
        <v>139</v>
      </c>
      <c r="C865">
        <v>0</v>
      </c>
      <c r="D865" t="s">
        <v>140</v>
      </c>
    </row>
    <row r="866" spans="1:4">
      <c r="A866" t="s">
        <v>1004</v>
      </c>
      <c r="B866" t="s">
        <v>139</v>
      </c>
      <c r="C866">
        <v>0</v>
      </c>
      <c r="D866" t="s">
        <v>140</v>
      </c>
    </row>
    <row r="867" spans="1:4">
      <c r="A867" t="s">
        <v>1005</v>
      </c>
      <c r="B867" t="s">
        <v>139</v>
      </c>
      <c r="C867">
        <v>0</v>
      </c>
      <c r="D867" t="s">
        <v>140</v>
      </c>
    </row>
    <row r="868" spans="1:4">
      <c r="A868" t="s">
        <v>1006</v>
      </c>
      <c r="B868" t="s">
        <v>139</v>
      </c>
      <c r="C868">
        <v>0</v>
      </c>
      <c r="D868" t="s">
        <v>140</v>
      </c>
    </row>
    <row r="869" spans="1:4">
      <c r="A869" t="s">
        <v>1007</v>
      </c>
      <c r="B869" t="s">
        <v>139</v>
      </c>
      <c r="C869">
        <v>0</v>
      </c>
      <c r="D869" t="s">
        <v>140</v>
      </c>
    </row>
    <row r="870" spans="1:4">
      <c r="A870" t="s">
        <v>1008</v>
      </c>
      <c r="B870" t="s">
        <v>139</v>
      </c>
      <c r="C870">
        <v>0</v>
      </c>
      <c r="D870" t="s">
        <v>140</v>
      </c>
    </row>
    <row r="871" spans="1:4">
      <c r="A871" t="s">
        <v>1009</v>
      </c>
      <c r="B871" t="s">
        <v>139</v>
      </c>
      <c r="C871">
        <v>0</v>
      </c>
      <c r="D871" t="s">
        <v>140</v>
      </c>
    </row>
    <row r="872" spans="1:4">
      <c r="A872" t="s">
        <v>1010</v>
      </c>
      <c r="B872" t="s">
        <v>139</v>
      </c>
      <c r="C872">
        <v>0</v>
      </c>
      <c r="D872" t="s">
        <v>140</v>
      </c>
    </row>
    <row r="873" spans="1:4">
      <c r="A873" t="s">
        <v>1011</v>
      </c>
      <c r="B873" t="s">
        <v>139</v>
      </c>
      <c r="C873">
        <v>0</v>
      </c>
      <c r="D873" t="s">
        <v>140</v>
      </c>
    </row>
    <row r="874" spans="1:4">
      <c r="A874" t="s">
        <v>1012</v>
      </c>
      <c r="B874" t="s">
        <v>139</v>
      </c>
      <c r="C874">
        <v>0</v>
      </c>
      <c r="D874" t="s">
        <v>140</v>
      </c>
    </row>
    <row r="875" spans="1:4">
      <c r="A875" t="s">
        <v>1013</v>
      </c>
      <c r="B875" t="s">
        <v>139</v>
      </c>
      <c r="C875">
        <v>0</v>
      </c>
      <c r="D875" t="s">
        <v>140</v>
      </c>
    </row>
    <row r="876" spans="1:4">
      <c r="A876" t="s">
        <v>1014</v>
      </c>
      <c r="B876" t="s">
        <v>139</v>
      </c>
      <c r="C876">
        <v>0</v>
      </c>
      <c r="D876" t="s">
        <v>140</v>
      </c>
    </row>
    <row r="877" spans="1:4">
      <c r="A877" t="s">
        <v>1015</v>
      </c>
      <c r="B877" t="s">
        <v>139</v>
      </c>
      <c r="C877">
        <v>0</v>
      </c>
      <c r="D877" t="s">
        <v>140</v>
      </c>
    </row>
    <row r="878" spans="1:4">
      <c r="A878" t="s">
        <v>1016</v>
      </c>
      <c r="B878" t="s">
        <v>139</v>
      </c>
      <c r="C878">
        <v>0</v>
      </c>
      <c r="D878" t="s">
        <v>140</v>
      </c>
    </row>
    <row r="879" spans="1:4">
      <c r="A879" t="s">
        <v>1017</v>
      </c>
      <c r="B879" t="s">
        <v>139</v>
      </c>
      <c r="C879">
        <v>0</v>
      </c>
      <c r="D879" t="s">
        <v>140</v>
      </c>
    </row>
    <row r="880" spans="1:4">
      <c r="A880" t="s">
        <v>1018</v>
      </c>
      <c r="B880" t="s">
        <v>139</v>
      </c>
      <c r="C880">
        <v>0</v>
      </c>
      <c r="D880" t="s">
        <v>140</v>
      </c>
    </row>
    <row r="881" spans="1:4">
      <c r="A881" t="s">
        <v>1019</v>
      </c>
      <c r="B881" t="s">
        <v>139</v>
      </c>
      <c r="C881">
        <v>0</v>
      </c>
      <c r="D881" t="s">
        <v>140</v>
      </c>
    </row>
    <row r="882" spans="1:4">
      <c r="A882" t="s">
        <v>1020</v>
      </c>
      <c r="B882" t="s">
        <v>139</v>
      </c>
      <c r="C882">
        <v>0</v>
      </c>
      <c r="D882" t="s">
        <v>140</v>
      </c>
    </row>
    <row r="883" spans="1:4">
      <c r="A883" t="s">
        <v>1021</v>
      </c>
      <c r="B883" t="s">
        <v>139</v>
      </c>
      <c r="C883">
        <v>0</v>
      </c>
      <c r="D883" t="s">
        <v>140</v>
      </c>
    </row>
    <row r="884" spans="1:4">
      <c r="A884" t="s">
        <v>1022</v>
      </c>
      <c r="B884" t="s">
        <v>139</v>
      </c>
      <c r="C884">
        <v>0</v>
      </c>
      <c r="D884" t="s">
        <v>140</v>
      </c>
    </row>
    <row r="885" spans="1:4">
      <c r="A885" t="s">
        <v>1023</v>
      </c>
      <c r="B885" t="s">
        <v>139</v>
      </c>
      <c r="C885">
        <v>0</v>
      </c>
      <c r="D885" t="s">
        <v>140</v>
      </c>
    </row>
    <row r="886" spans="1:4">
      <c r="A886" t="s">
        <v>1024</v>
      </c>
      <c r="B886" t="s">
        <v>139</v>
      </c>
      <c r="C886">
        <v>0</v>
      </c>
      <c r="D886" t="s">
        <v>140</v>
      </c>
    </row>
    <row r="887" spans="1:4">
      <c r="A887" t="s">
        <v>1025</v>
      </c>
      <c r="B887" t="s">
        <v>139</v>
      </c>
      <c r="C887">
        <v>0</v>
      </c>
      <c r="D887" t="s">
        <v>140</v>
      </c>
    </row>
    <row r="888" spans="1:4">
      <c r="A888" t="s">
        <v>1026</v>
      </c>
      <c r="B888" t="s">
        <v>139</v>
      </c>
      <c r="C888">
        <v>0</v>
      </c>
      <c r="D888" t="s">
        <v>140</v>
      </c>
    </row>
    <row r="889" spans="1:4">
      <c r="A889" t="s">
        <v>1027</v>
      </c>
      <c r="B889" t="s">
        <v>139</v>
      </c>
      <c r="C889">
        <v>0</v>
      </c>
      <c r="D889" t="s">
        <v>140</v>
      </c>
    </row>
    <row r="890" spans="1:4">
      <c r="A890" t="s">
        <v>1028</v>
      </c>
      <c r="B890" t="s">
        <v>139</v>
      </c>
      <c r="C890">
        <v>0</v>
      </c>
      <c r="D890" t="s">
        <v>140</v>
      </c>
    </row>
    <row r="891" spans="1:4">
      <c r="A891" t="s">
        <v>1029</v>
      </c>
      <c r="B891" t="s">
        <v>139</v>
      </c>
      <c r="C891">
        <v>0</v>
      </c>
      <c r="D891" t="s">
        <v>140</v>
      </c>
    </row>
    <row r="892" spans="1:4">
      <c r="A892" t="s">
        <v>1030</v>
      </c>
      <c r="B892" t="s">
        <v>139</v>
      </c>
      <c r="C892">
        <v>0</v>
      </c>
      <c r="D892" t="s">
        <v>140</v>
      </c>
    </row>
    <row r="893" spans="1:4">
      <c r="A893" t="s">
        <v>1031</v>
      </c>
      <c r="B893" t="s">
        <v>139</v>
      </c>
      <c r="C893">
        <v>0</v>
      </c>
      <c r="D893" t="s">
        <v>140</v>
      </c>
    </row>
    <row r="894" spans="1:4">
      <c r="A894" t="s">
        <v>1032</v>
      </c>
      <c r="B894" t="s">
        <v>139</v>
      </c>
      <c r="C894">
        <v>0</v>
      </c>
      <c r="D894" t="s">
        <v>140</v>
      </c>
    </row>
    <row r="895" spans="1:4">
      <c r="A895" t="s">
        <v>1033</v>
      </c>
      <c r="B895" t="s">
        <v>139</v>
      </c>
      <c r="C895">
        <v>0</v>
      </c>
      <c r="D895" t="s">
        <v>140</v>
      </c>
    </row>
    <row r="896" spans="1:4">
      <c r="A896" t="s">
        <v>1034</v>
      </c>
      <c r="B896" t="s">
        <v>139</v>
      </c>
      <c r="C896">
        <v>0</v>
      </c>
      <c r="D896" t="s">
        <v>140</v>
      </c>
    </row>
    <row r="897" spans="1:4">
      <c r="A897" t="s">
        <v>1035</v>
      </c>
      <c r="B897" t="s">
        <v>139</v>
      </c>
      <c r="C897">
        <v>0</v>
      </c>
      <c r="D897" t="s">
        <v>140</v>
      </c>
    </row>
    <row r="898" spans="1:4">
      <c r="A898" t="s">
        <v>1036</v>
      </c>
      <c r="B898" t="s">
        <v>139</v>
      </c>
      <c r="C898">
        <v>0</v>
      </c>
      <c r="D898" t="s">
        <v>140</v>
      </c>
    </row>
    <row r="899" spans="1:4">
      <c r="A899" t="s">
        <v>1037</v>
      </c>
      <c r="B899" t="s">
        <v>139</v>
      </c>
      <c r="C899">
        <v>0</v>
      </c>
      <c r="D899" t="s">
        <v>140</v>
      </c>
    </row>
    <row r="900" spans="1:4">
      <c r="A900" t="s">
        <v>1038</v>
      </c>
      <c r="B900" t="s">
        <v>139</v>
      </c>
      <c r="C900">
        <v>0</v>
      </c>
      <c r="D900" t="s">
        <v>140</v>
      </c>
    </row>
    <row r="901" spans="1:4">
      <c r="A901" t="s">
        <v>1039</v>
      </c>
      <c r="B901" t="s">
        <v>139</v>
      </c>
      <c r="C901">
        <v>0</v>
      </c>
      <c r="D901" t="s">
        <v>140</v>
      </c>
    </row>
    <row r="902" spans="1:4">
      <c r="A902" t="s">
        <v>1040</v>
      </c>
      <c r="B902" t="s">
        <v>139</v>
      </c>
      <c r="C902">
        <v>0</v>
      </c>
      <c r="D902" t="s">
        <v>140</v>
      </c>
    </row>
    <row r="903" spans="1:4">
      <c r="A903" t="s">
        <v>1041</v>
      </c>
      <c r="B903" t="s">
        <v>139</v>
      </c>
      <c r="C903">
        <v>0</v>
      </c>
      <c r="D903" t="s">
        <v>140</v>
      </c>
    </row>
    <row r="904" spans="1:4">
      <c r="A904" t="s">
        <v>1042</v>
      </c>
      <c r="B904" t="s">
        <v>139</v>
      </c>
      <c r="C904">
        <v>0</v>
      </c>
      <c r="D904" t="s">
        <v>140</v>
      </c>
    </row>
    <row r="905" spans="1:4">
      <c r="A905" t="s">
        <v>1043</v>
      </c>
      <c r="B905" t="s">
        <v>139</v>
      </c>
      <c r="C905">
        <v>0</v>
      </c>
      <c r="D905" t="s">
        <v>140</v>
      </c>
    </row>
    <row r="906" spans="1:4">
      <c r="A906" t="s">
        <v>1044</v>
      </c>
      <c r="B906" t="s">
        <v>139</v>
      </c>
      <c r="C906">
        <v>0</v>
      </c>
      <c r="D906" t="s">
        <v>140</v>
      </c>
    </row>
    <row r="907" spans="1:4">
      <c r="A907" t="s">
        <v>1045</v>
      </c>
      <c r="B907" t="s">
        <v>139</v>
      </c>
      <c r="C907">
        <v>0</v>
      </c>
      <c r="D907" t="s">
        <v>140</v>
      </c>
    </row>
    <row r="908" spans="1:4">
      <c r="A908" t="s">
        <v>1046</v>
      </c>
      <c r="B908" t="s">
        <v>139</v>
      </c>
      <c r="C908">
        <v>0</v>
      </c>
      <c r="D908" t="s">
        <v>140</v>
      </c>
    </row>
    <row r="909" spans="1:4">
      <c r="A909" t="s">
        <v>1047</v>
      </c>
      <c r="B909" t="s">
        <v>139</v>
      </c>
      <c r="C909">
        <v>0</v>
      </c>
      <c r="D909" t="s">
        <v>140</v>
      </c>
    </row>
    <row r="910" spans="1:4">
      <c r="A910" t="s">
        <v>1048</v>
      </c>
      <c r="B910" t="s">
        <v>139</v>
      </c>
      <c r="C910">
        <v>0</v>
      </c>
      <c r="D910" t="s">
        <v>140</v>
      </c>
    </row>
    <row r="911" spans="1:4">
      <c r="A911" t="s">
        <v>1049</v>
      </c>
      <c r="B911" t="s">
        <v>139</v>
      </c>
      <c r="C911">
        <v>0</v>
      </c>
      <c r="D911" t="s">
        <v>140</v>
      </c>
    </row>
    <row r="912" spans="1:4">
      <c r="A912" t="s">
        <v>1050</v>
      </c>
      <c r="B912" t="s">
        <v>139</v>
      </c>
      <c r="C912">
        <v>0</v>
      </c>
      <c r="D912" t="s">
        <v>140</v>
      </c>
    </row>
    <row r="913" spans="1:4">
      <c r="A913" t="s">
        <v>1051</v>
      </c>
      <c r="B913" t="s">
        <v>139</v>
      </c>
      <c r="C913">
        <v>0</v>
      </c>
      <c r="D913" t="s">
        <v>140</v>
      </c>
    </row>
    <row r="914" spans="1:4">
      <c r="A914" t="s">
        <v>1052</v>
      </c>
      <c r="B914" t="s">
        <v>139</v>
      </c>
      <c r="C914">
        <v>0</v>
      </c>
      <c r="D914" t="s">
        <v>140</v>
      </c>
    </row>
    <row r="915" spans="1:4">
      <c r="A915" t="s">
        <v>1053</v>
      </c>
      <c r="B915" t="s">
        <v>139</v>
      </c>
      <c r="C915">
        <v>0</v>
      </c>
      <c r="D915" t="s">
        <v>140</v>
      </c>
    </row>
    <row r="916" spans="1:4">
      <c r="A916" t="s">
        <v>1054</v>
      </c>
      <c r="B916" t="s">
        <v>139</v>
      </c>
      <c r="C916">
        <v>0</v>
      </c>
      <c r="D916" t="s">
        <v>140</v>
      </c>
    </row>
    <row r="917" spans="1:4">
      <c r="A917" t="s">
        <v>1055</v>
      </c>
      <c r="B917" t="s">
        <v>139</v>
      </c>
      <c r="C917">
        <v>0</v>
      </c>
      <c r="D917" t="s">
        <v>140</v>
      </c>
    </row>
    <row r="918" spans="1:4">
      <c r="A918" t="s">
        <v>1056</v>
      </c>
      <c r="B918" t="s">
        <v>139</v>
      </c>
      <c r="C918">
        <v>0</v>
      </c>
      <c r="D918" t="s">
        <v>140</v>
      </c>
    </row>
    <row r="919" spans="1:4">
      <c r="A919" t="s">
        <v>1057</v>
      </c>
      <c r="B919" t="s">
        <v>139</v>
      </c>
      <c r="C919">
        <v>0</v>
      </c>
      <c r="D919" t="s">
        <v>140</v>
      </c>
    </row>
    <row r="920" spans="1:4">
      <c r="A920" t="s">
        <v>1058</v>
      </c>
      <c r="B920" t="s">
        <v>139</v>
      </c>
      <c r="C920">
        <v>0</v>
      </c>
      <c r="D920" t="s">
        <v>140</v>
      </c>
    </row>
    <row r="921" spans="1:4">
      <c r="A921" t="s">
        <v>1059</v>
      </c>
      <c r="B921" t="s">
        <v>139</v>
      </c>
      <c r="C921">
        <v>0</v>
      </c>
      <c r="D921" t="s">
        <v>140</v>
      </c>
    </row>
    <row r="922" spans="1:4">
      <c r="A922" t="s">
        <v>1060</v>
      </c>
      <c r="B922" t="s">
        <v>139</v>
      </c>
      <c r="C922">
        <v>0</v>
      </c>
      <c r="D922" t="s">
        <v>140</v>
      </c>
    </row>
    <row r="923" spans="1:4">
      <c r="A923" t="s">
        <v>1061</v>
      </c>
      <c r="B923" t="s">
        <v>139</v>
      </c>
      <c r="C923">
        <v>0</v>
      </c>
      <c r="D923" t="s">
        <v>140</v>
      </c>
    </row>
    <row r="924" spans="1:4">
      <c r="A924" t="s">
        <v>1062</v>
      </c>
      <c r="B924" t="s">
        <v>139</v>
      </c>
      <c r="C924">
        <v>0</v>
      </c>
      <c r="D924" t="s">
        <v>140</v>
      </c>
    </row>
    <row r="925" spans="1:4">
      <c r="A925" t="s">
        <v>1063</v>
      </c>
      <c r="B925" t="s">
        <v>139</v>
      </c>
      <c r="C925">
        <v>0</v>
      </c>
      <c r="D925" t="s">
        <v>140</v>
      </c>
    </row>
    <row r="926" spans="1:4">
      <c r="A926" t="s">
        <v>1064</v>
      </c>
      <c r="B926" t="s">
        <v>139</v>
      </c>
      <c r="C926">
        <v>0</v>
      </c>
      <c r="D926" t="s">
        <v>140</v>
      </c>
    </row>
    <row r="927" spans="1:4">
      <c r="A927" t="s">
        <v>1065</v>
      </c>
      <c r="B927" t="s">
        <v>139</v>
      </c>
      <c r="C927">
        <v>0</v>
      </c>
      <c r="D927" t="s">
        <v>140</v>
      </c>
    </row>
    <row r="928" spans="1:4">
      <c r="A928" t="s">
        <v>1066</v>
      </c>
      <c r="B928" t="s">
        <v>139</v>
      </c>
      <c r="C928">
        <v>0</v>
      </c>
      <c r="D928" t="s">
        <v>140</v>
      </c>
    </row>
    <row r="929" spans="1:4">
      <c r="A929" t="s">
        <v>1067</v>
      </c>
      <c r="B929" t="s">
        <v>139</v>
      </c>
      <c r="C929">
        <v>0</v>
      </c>
      <c r="D929" t="s">
        <v>140</v>
      </c>
    </row>
    <row r="930" spans="1:4">
      <c r="A930" t="s">
        <v>1068</v>
      </c>
      <c r="B930" t="s">
        <v>139</v>
      </c>
      <c r="C930">
        <v>0</v>
      </c>
      <c r="D930" t="s">
        <v>140</v>
      </c>
    </row>
    <row r="931" spans="1:4">
      <c r="A931" t="s">
        <v>1069</v>
      </c>
      <c r="B931" t="s">
        <v>139</v>
      </c>
      <c r="C931">
        <v>0</v>
      </c>
      <c r="D931" t="s">
        <v>140</v>
      </c>
    </row>
    <row r="932" spans="1:4">
      <c r="A932" t="s">
        <v>1070</v>
      </c>
      <c r="B932" t="s">
        <v>139</v>
      </c>
      <c r="C932">
        <v>0</v>
      </c>
      <c r="D932" t="s">
        <v>140</v>
      </c>
    </row>
    <row r="933" spans="1:4">
      <c r="A933" t="s">
        <v>1071</v>
      </c>
      <c r="B933" t="s">
        <v>139</v>
      </c>
      <c r="C933">
        <v>0</v>
      </c>
      <c r="D933" t="s">
        <v>140</v>
      </c>
    </row>
    <row r="934" spans="1:4">
      <c r="A934" t="s">
        <v>1072</v>
      </c>
      <c r="B934" t="s">
        <v>139</v>
      </c>
      <c r="C934">
        <v>0</v>
      </c>
      <c r="D934" t="s">
        <v>140</v>
      </c>
    </row>
    <row r="935" spans="1:4">
      <c r="A935" t="s">
        <v>1073</v>
      </c>
      <c r="B935" t="s">
        <v>139</v>
      </c>
      <c r="C935">
        <v>0</v>
      </c>
      <c r="D935" t="s">
        <v>140</v>
      </c>
    </row>
    <row r="936" spans="1:4">
      <c r="A936" t="s">
        <v>1074</v>
      </c>
      <c r="B936" t="s">
        <v>139</v>
      </c>
      <c r="C936">
        <v>0</v>
      </c>
      <c r="D936" t="s">
        <v>140</v>
      </c>
    </row>
    <row r="937" spans="1:4">
      <c r="A937" t="s">
        <v>1075</v>
      </c>
      <c r="B937" t="s">
        <v>139</v>
      </c>
      <c r="C937">
        <v>0</v>
      </c>
      <c r="D937" t="s">
        <v>140</v>
      </c>
    </row>
    <row r="938" spans="1:4">
      <c r="A938" t="s">
        <v>1076</v>
      </c>
      <c r="B938" t="s">
        <v>139</v>
      </c>
      <c r="C938">
        <v>0</v>
      </c>
      <c r="D938" t="s">
        <v>140</v>
      </c>
    </row>
    <row r="939" spans="1:4">
      <c r="A939" t="s">
        <v>1077</v>
      </c>
      <c r="B939" t="s">
        <v>139</v>
      </c>
      <c r="C939">
        <v>0</v>
      </c>
      <c r="D939" t="s">
        <v>140</v>
      </c>
    </row>
    <row r="940" spans="1:4">
      <c r="A940" t="s">
        <v>1078</v>
      </c>
      <c r="B940" t="s">
        <v>139</v>
      </c>
      <c r="C940">
        <v>0</v>
      </c>
      <c r="D940" t="s">
        <v>140</v>
      </c>
    </row>
    <row r="941" spans="1:4">
      <c r="A941" t="s">
        <v>1079</v>
      </c>
      <c r="B941" t="s">
        <v>139</v>
      </c>
      <c r="C941">
        <v>0</v>
      </c>
      <c r="D941" t="s">
        <v>140</v>
      </c>
    </row>
    <row r="942" spans="1:4">
      <c r="A942" t="s">
        <v>1080</v>
      </c>
      <c r="B942" t="s">
        <v>139</v>
      </c>
      <c r="C942">
        <v>0</v>
      </c>
      <c r="D942" t="s">
        <v>140</v>
      </c>
    </row>
    <row r="943" spans="1:4">
      <c r="A943" t="s">
        <v>1081</v>
      </c>
      <c r="B943" t="s">
        <v>139</v>
      </c>
      <c r="C943">
        <v>0</v>
      </c>
      <c r="D943" t="s">
        <v>140</v>
      </c>
    </row>
    <row r="944" spans="1:4">
      <c r="A944" t="s">
        <v>1082</v>
      </c>
      <c r="B944" t="s">
        <v>139</v>
      </c>
      <c r="C944">
        <v>0</v>
      </c>
      <c r="D944" t="s">
        <v>140</v>
      </c>
    </row>
    <row r="945" spans="1:4">
      <c r="A945" t="s">
        <v>1083</v>
      </c>
      <c r="B945" t="s">
        <v>139</v>
      </c>
      <c r="C945">
        <v>0</v>
      </c>
      <c r="D945" t="s">
        <v>140</v>
      </c>
    </row>
    <row r="946" spans="1:4">
      <c r="A946" t="s">
        <v>1084</v>
      </c>
      <c r="B946" t="s">
        <v>139</v>
      </c>
      <c r="C946">
        <v>0</v>
      </c>
      <c r="D946" t="s">
        <v>140</v>
      </c>
    </row>
    <row r="947" spans="1:4">
      <c r="A947" t="s">
        <v>1085</v>
      </c>
      <c r="B947" t="s">
        <v>139</v>
      </c>
      <c r="C947">
        <v>0</v>
      </c>
      <c r="D947" t="s">
        <v>140</v>
      </c>
    </row>
    <row r="948" spans="1:4">
      <c r="A948" t="s">
        <v>1086</v>
      </c>
      <c r="B948" t="s">
        <v>139</v>
      </c>
      <c r="C948">
        <v>0</v>
      </c>
      <c r="D948" t="s">
        <v>140</v>
      </c>
    </row>
    <row r="949" spans="1:4">
      <c r="A949" t="s">
        <v>1087</v>
      </c>
      <c r="B949" t="s">
        <v>139</v>
      </c>
      <c r="C949">
        <v>0</v>
      </c>
      <c r="D949" t="s">
        <v>140</v>
      </c>
    </row>
    <row r="950" spans="1:4">
      <c r="A950" t="s">
        <v>1088</v>
      </c>
      <c r="B950" t="s">
        <v>139</v>
      </c>
      <c r="C950">
        <v>0</v>
      </c>
      <c r="D950" t="s">
        <v>140</v>
      </c>
    </row>
    <row r="951" spans="1:4">
      <c r="A951" t="s">
        <v>1089</v>
      </c>
      <c r="B951" t="s">
        <v>139</v>
      </c>
      <c r="C951">
        <v>0</v>
      </c>
      <c r="D951" t="s">
        <v>140</v>
      </c>
    </row>
    <row r="952" spans="1:4">
      <c r="A952" t="s">
        <v>1090</v>
      </c>
      <c r="B952" t="s">
        <v>139</v>
      </c>
      <c r="C952">
        <v>0</v>
      </c>
      <c r="D952" t="s">
        <v>140</v>
      </c>
    </row>
    <row r="953" spans="1:4">
      <c r="A953" t="s">
        <v>1091</v>
      </c>
      <c r="B953" t="s">
        <v>139</v>
      </c>
      <c r="C953">
        <v>0</v>
      </c>
      <c r="D953" t="s">
        <v>140</v>
      </c>
    </row>
    <row r="954" spans="1:4">
      <c r="A954" t="s">
        <v>1092</v>
      </c>
      <c r="B954" t="s">
        <v>139</v>
      </c>
      <c r="C954">
        <v>0</v>
      </c>
      <c r="D954" t="s">
        <v>140</v>
      </c>
    </row>
    <row r="955" spans="1:4">
      <c r="A955" t="s">
        <v>1093</v>
      </c>
      <c r="B955" t="s">
        <v>139</v>
      </c>
      <c r="C955">
        <v>0</v>
      </c>
      <c r="D955" t="s">
        <v>140</v>
      </c>
    </row>
    <row r="956" spans="1:4">
      <c r="A956" t="s">
        <v>1094</v>
      </c>
      <c r="B956" t="s">
        <v>139</v>
      </c>
      <c r="C956">
        <v>0</v>
      </c>
      <c r="D956" t="s">
        <v>140</v>
      </c>
    </row>
    <row r="957" spans="1:4">
      <c r="A957" t="s">
        <v>1095</v>
      </c>
      <c r="B957" t="s">
        <v>139</v>
      </c>
      <c r="C957">
        <v>0</v>
      </c>
      <c r="D957" t="s">
        <v>140</v>
      </c>
    </row>
    <row r="958" spans="1:4">
      <c r="A958" t="s">
        <v>1096</v>
      </c>
      <c r="B958" t="s">
        <v>139</v>
      </c>
      <c r="C958">
        <v>0</v>
      </c>
      <c r="D958" t="s">
        <v>140</v>
      </c>
    </row>
    <row r="959" spans="1:4">
      <c r="A959" t="s">
        <v>1097</v>
      </c>
      <c r="B959" t="s">
        <v>139</v>
      </c>
      <c r="C959">
        <v>0</v>
      </c>
      <c r="D959" t="s">
        <v>140</v>
      </c>
    </row>
    <row r="960" spans="1:4">
      <c r="A960" t="s">
        <v>1098</v>
      </c>
      <c r="B960" t="s">
        <v>139</v>
      </c>
      <c r="C960">
        <v>0</v>
      </c>
      <c r="D960" t="s">
        <v>140</v>
      </c>
    </row>
    <row r="961" spans="1:4">
      <c r="A961" t="s">
        <v>1099</v>
      </c>
      <c r="B961" t="s">
        <v>139</v>
      </c>
      <c r="C961">
        <v>0</v>
      </c>
      <c r="D961" t="s">
        <v>140</v>
      </c>
    </row>
    <row r="962" spans="1:4">
      <c r="A962" t="s">
        <v>1100</v>
      </c>
      <c r="B962" t="s">
        <v>139</v>
      </c>
      <c r="C962">
        <v>0</v>
      </c>
      <c r="D962" t="s">
        <v>140</v>
      </c>
    </row>
    <row r="963" spans="1:4">
      <c r="A963" t="s">
        <v>1101</v>
      </c>
      <c r="B963" t="s">
        <v>139</v>
      </c>
      <c r="C963">
        <v>0</v>
      </c>
      <c r="D963" t="s">
        <v>140</v>
      </c>
    </row>
    <row r="964" spans="1:4">
      <c r="A964" t="s">
        <v>1102</v>
      </c>
      <c r="B964" t="s">
        <v>139</v>
      </c>
      <c r="C964">
        <v>0</v>
      </c>
      <c r="D964" t="s">
        <v>140</v>
      </c>
    </row>
    <row r="965" spans="1:4">
      <c r="A965" t="s">
        <v>1103</v>
      </c>
      <c r="B965" t="s">
        <v>139</v>
      </c>
      <c r="C965">
        <v>0</v>
      </c>
      <c r="D965" t="s">
        <v>140</v>
      </c>
    </row>
    <row r="966" spans="1:4">
      <c r="A966" t="s">
        <v>1104</v>
      </c>
      <c r="B966" t="s">
        <v>139</v>
      </c>
      <c r="C966">
        <v>0</v>
      </c>
      <c r="D966" t="s">
        <v>140</v>
      </c>
    </row>
    <row r="967" spans="1:4">
      <c r="A967" t="s">
        <v>1105</v>
      </c>
      <c r="B967" t="s">
        <v>139</v>
      </c>
      <c r="C967">
        <v>0</v>
      </c>
      <c r="D967" t="s">
        <v>140</v>
      </c>
    </row>
    <row r="968" spans="1:4">
      <c r="A968" t="s">
        <v>1106</v>
      </c>
      <c r="B968" t="s">
        <v>139</v>
      </c>
      <c r="C968">
        <v>0</v>
      </c>
      <c r="D968" t="s">
        <v>140</v>
      </c>
    </row>
    <row r="969" spans="1:4">
      <c r="A969" t="s">
        <v>1107</v>
      </c>
      <c r="B969" t="s">
        <v>139</v>
      </c>
      <c r="C969">
        <v>0</v>
      </c>
      <c r="D969" t="s">
        <v>140</v>
      </c>
    </row>
    <row r="970" spans="1:4">
      <c r="A970" t="s">
        <v>1108</v>
      </c>
      <c r="B970" t="s">
        <v>139</v>
      </c>
      <c r="C970">
        <v>0</v>
      </c>
      <c r="D970" t="s">
        <v>140</v>
      </c>
    </row>
    <row r="971" spans="1:4">
      <c r="A971" t="s">
        <v>1109</v>
      </c>
      <c r="B971" t="s">
        <v>139</v>
      </c>
      <c r="C971">
        <v>0</v>
      </c>
      <c r="D971" t="s">
        <v>140</v>
      </c>
    </row>
    <row r="972" spans="1:4">
      <c r="A972" t="s">
        <v>1110</v>
      </c>
      <c r="B972" t="s">
        <v>139</v>
      </c>
      <c r="C972">
        <v>0</v>
      </c>
      <c r="D972" t="s">
        <v>140</v>
      </c>
    </row>
    <row r="973" spans="1:4">
      <c r="A973" t="s">
        <v>1111</v>
      </c>
      <c r="B973" t="s">
        <v>139</v>
      </c>
      <c r="C973">
        <v>0</v>
      </c>
      <c r="D973" t="s">
        <v>140</v>
      </c>
    </row>
    <row r="974" spans="1:4">
      <c r="A974" t="s">
        <v>1112</v>
      </c>
      <c r="B974" t="s">
        <v>139</v>
      </c>
      <c r="C974">
        <v>0</v>
      </c>
      <c r="D974" t="s">
        <v>140</v>
      </c>
    </row>
    <row r="975" spans="1:4">
      <c r="A975" t="s">
        <v>1113</v>
      </c>
      <c r="B975" t="s">
        <v>139</v>
      </c>
      <c r="C975">
        <v>0</v>
      </c>
      <c r="D975" t="s">
        <v>140</v>
      </c>
    </row>
    <row r="976" spans="1:4">
      <c r="A976" t="s">
        <v>1114</v>
      </c>
      <c r="B976" t="s">
        <v>139</v>
      </c>
      <c r="C976">
        <v>0</v>
      </c>
      <c r="D976" t="s">
        <v>140</v>
      </c>
    </row>
    <row r="977" spans="1:4">
      <c r="A977" t="s">
        <v>1115</v>
      </c>
      <c r="B977" t="s">
        <v>139</v>
      </c>
      <c r="C977">
        <v>0</v>
      </c>
      <c r="D977" t="s">
        <v>140</v>
      </c>
    </row>
    <row r="978" spans="1:4">
      <c r="A978" t="s">
        <v>1116</v>
      </c>
      <c r="B978" t="s">
        <v>139</v>
      </c>
      <c r="C978">
        <v>0</v>
      </c>
      <c r="D978" t="s">
        <v>140</v>
      </c>
    </row>
    <row r="979" spans="1:4">
      <c r="A979" t="s">
        <v>1117</v>
      </c>
      <c r="B979" t="s">
        <v>139</v>
      </c>
      <c r="C979">
        <v>0</v>
      </c>
      <c r="D979" t="s">
        <v>140</v>
      </c>
    </row>
    <row r="980" spans="1:4">
      <c r="A980" t="s">
        <v>1118</v>
      </c>
      <c r="B980" t="s">
        <v>139</v>
      </c>
      <c r="C980">
        <v>0</v>
      </c>
      <c r="D980" t="s">
        <v>140</v>
      </c>
    </row>
    <row r="981" spans="1:4">
      <c r="A981" t="s">
        <v>1119</v>
      </c>
      <c r="B981" t="s">
        <v>139</v>
      </c>
      <c r="C981">
        <v>0</v>
      </c>
      <c r="D981" t="s">
        <v>140</v>
      </c>
    </row>
    <row r="982" spans="1:4">
      <c r="A982" t="s">
        <v>1120</v>
      </c>
      <c r="B982" t="s">
        <v>139</v>
      </c>
      <c r="C982">
        <v>0</v>
      </c>
      <c r="D982" t="s">
        <v>140</v>
      </c>
    </row>
    <row r="983" spans="1:4">
      <c r="A983" t="s">
        <v>1121</v>
      </c>
      <c r="B983" t="s">
        <v>139</v>
      </c>
      <c r="C983">
        <v>0</v>
      </c>
      <c r="D983" t="s">
        <v>140</v>
      </c>
    </row>
    <row r="984" spans="1:4">
      <c r="A984" t="s">
        <v>1122</v>
      </c>
      <c r="B984" t="s">
        <v>139</v>
      </c>
      <c r="C984">
        <v>0</v>
      </c>
      <c r="D984" t="s">
        <v>140</v>
      </c>
    </row>
    <row r="985" spans="1:4">
      <c r="A985" t="s">
        <v>1123</v>
      </c>
      <c r="B985" t="s">
        <v>139</v>
      </c>
      <c r="C985">
        <v>0</v>
      </c>
      <c r="D985" t="s">
        <v>140</v>
      </c>
    </row>
    <row r="986" spans="1:4">
      <c r="A986" t="s">
        <v>1124</v>
      </c>
      <c r="B986" t="s">
        <v>139</v>
      </c>
      <c r="C986">
        <v>0</v>
      </c>
      <c r="D986" t="s">
        <v>140</v>
      </c>
    </row>
    <row r="987" spans="1:4">
      <c r="A987" t="s">
        <v>1125</v>
      </c>
      <c r="B987" t="s">
        <v>139</v>
      </c>
      <c r="C987">
        <v>0</v>
      </c>
      <c r="D987" t="s">
        <v>140</v>
      </c>
    </row>
    <row r="988" spans="1:4">
      <c r="A988" t="s">
        <v>1126</v>
      </c>
      <c r="B988" t="s">
        <v>139</v>
      </c>
      <c r="C988">
        <v>0</v>
      </c>
      <c r="D988" t="s">
        <v>140</v>
      </c>
    </row>
    <row r="989" spans="1:4">
      <c r="A989" t="s">
        <v>1127</v>
      </c>
      <c r="B989" t="s">
        <v>139</v>
      </c>
      <c r="C989">
        <v>0</v>
      </c>
      <c r="D989" t="s">
        <v>140</v>
      </c>
    </row>
    <row r="990" spans="1:4">
      <c r="A990" t="s">
        <v>1128</v>
      </c>
      <c r="B990" t="s">
        <v>139</v>
      </c>
      <c r="C990">
        <v>0</v>
      </c>
      <c r="D990" t="s">
        <v>140</v>
      </c>
    </row>
    <row r="991" spans="1:4">
      <c r="A991" t="s">
        <v>1129</v>
      </c>
      <c r="B991" t="s">
        <v>139</v>
      </c>
      <c r="C991">
        <v>0</v>
      </c>
      <c r="D991" t="s">
        <v>140</v>
      </c>
    </row>
    <row r="992" spans="1:4">
      <c r="A992" t="s">
        <v>1130</v>
      </c>
      <c r="B992" t="s">
        <v>139</v>
      </c>
      <c r="C992">
        <v>0</v>
      </c>
      <c r="D992" t="s">
        <v>140</v>
      </c>
    </row>
    <row r="993" spans="1:4">
      <c r="A993" t="s">
        <v>1131</v>
      </c>
      <c r="B993" t="s">
        <v>139</v>
      </c>
      <c r="C993">
        <v>0</v>
      </c>
      <c r="D993" t="s">
        <v>140</v>
      </c>
    </row>
    <row r="994" spans="1:4">
      <c r="A994" t="s">
        <v>1132</v>
      </c>
      <c r="B994" t="s">
        <v>139</v>
      </c>
      <c r="C994">
        <v>0</v>
      </c>
      <c r="D994" t="s">
        <v>140</v>
      </c>
    </row>
    <row r="995" spans="1:4">
      <c r="A995" t="s">
        <v>1133</v>
      </c>
      <c r="B995" t="s">
        <v>139</v>
      </c>
      <c r="C995">
        <v>0</v>
      </c>
      <c r="D995" t="s">
        <v>140</v>
      </c>
    </row>
    <row r="996" spans="1:4">
      <c r="A996" t="s">
        <v>1134</v>
      </c>
      <c r="B996" t="s">
        <v>139</v>
      </c>
      <c r="C996">
        <v>0</v>
      </c>
      <c r="D996" t="s">
        <v>140</v>
      </c>
    </row>
    <row r="997" spans="1:4">
      <c r="A997" t="s">
        <v>1135</v>
      </c>
      <c r="B997" t="s">
        <v>139</v>
      </c>
      <c r="C997">
        <v>0</v>
      </c>
      <c r="D997" t="s">
        <v>140</v>
      </c>
    </row>
    <row r="998" spans="1:4">
      <c r="A998" t="s">
        <v>1136</v>
      </c>
      <c r="B998" t="s">
        <v>139</v>
      </c>
      <c r="C998">
        <v>0</v>
      </c>
      <c r="D998" t="s">
        <v>140</v>
      </c>
    </row>
    <row r="999" spans="1:4">
      <c r="A999" t="s">
        <v>1137</v>
      </c>
      <c r="B999" t="s">
        <v>139</v>
      </c>
      <c r="C999">
        <v>0</v>
      </c>
      <c r="D999" t="s">
        <v>140</v>
      </c>
    </row>
    <row r="1000" spans="1:4">
      <c r="A1000" t="s">
        <v>1138</v>
      </c>
      <c r="B1000" t="s">
        <v>139</v>
      </c>
      <c r="C1000">
        <v>0</v>
      </c>
      <c r="D1000" t="s">
        <v>140</v>
      </c>
    </row>
    <row r="1001" spans="1:4">
      <c r="A1001" t="s">
        <v>1139</v>
      </c>
      <c r="B1001" t="s">
        <v>139</v>
      </c>
      <c r="C1001">
        <v>0</v>
      </c>
      <c r="D1001" t="s">
        <v>140</v>
      </c>
    </row>
    <row r="1002" spans="1:4">
      <c r="A1002" t="s">
        <v>1140</v>
      </c>
      <c r="B1002" t="s">
        <v>139</v>
      </c>
      <c r="C1002">
        <v>0</v>
      </c>
      <c r="D1002" t="s">
        <v>140</v>
      </c>
    </row>
    <row r="1003" spans="1:4">
      <c r="A1003" t="s">
        <v>1141</v>
      </c>
      <c r="B1003" t="s">
        <v>139</v>
      </c>
      <c r="C1003">
        <v>0</v>
      </c>
      <c r="D1003" t="s">
        <v>140</v>
      </c>
    </row>
    <row r="1004" spans="1:4">
      <c r="A1004" t="s">
        <v>1142</v>
      </c>
      <c r="B1004" t="s">
        <v>139</v>
      </c>
      <c r="C1004">
        <v>0</v>
      </c>
      <c r="D1004" t="s">
        <v>140</v>
      </c>
    </row>
    <row r="1005" spans="1:4">
      <c r="A1005" t="s">
        <v>1143</v>
      </c>
      <c r="B1005" t="s">
        <v>139</v>
      </c>
      <c r="C1005">
        <v>0</v>
      </c>
      <c r="D1005" t="s">
        <v>140</v>
      </c>
    </row>
    <row r="1006" spans="1:4">
      <c r="A1006" t="s">
        <v>1144</v>
      </c>
      <c r="B1006" t="s">
        <v>139</v>
      </c>
      <c r="C1006">
        <v>0</v>
      </c>
      <c r="D1006" t="s">
        <v>140</v>
      </c>
    </row>
    <row r="1007" spans="1:4">
      <c r="A1007" t="s">
        <v>1145</v>
      </c>
      <c r="B1007" t="s">
        <v>139</v>
      </c>
      <c r="C1007">
        <v>0</v>
      </c>
      <c r="D1007" t="s">
        <v>140</v>
      </c>
    </row>
    <row r="1008" spans="1:4">
      <c r="A1008" t="s">
        <v>1146</v>
      </c>
      <c r="B1008" t="s">
        <v>139</v>
      </c>
      <c r="C1008">
        <v>0</v>
      </c>
      <c r="D1008" t="s">
        <v>140</v>
      </c>
    </row>
    <row r="1009" spans="1:4">
      <c r="A1009" t="s">
        <v>1147</v>
      </c>
      <c r="B1009" t="s">
        <v>139</v>
      </c>
      <c r="C1009">
        <v>0</v>
      </c>
      <c r="D1009" t="s">
        <v>140</v>
      </c>
    </row>
    <row r="1010" spans="1:4">
      <c r="A1010" t="s">
        <v>1148</v>
      </c>
      <c r="B1010" t="s">
        <v>139</v>
      </c>
      <c r="C1010">
        <v>0</v>
      </c>
      <c r="D1010" t="s">
        <v>140</v>
      </c>
    </row>
    <row r="1011" spans="1:4">
      <c r="A1011" t="s">
        <v>1149</v>
      </c>
      <c r="B1011" t="s">
        <v>139</v>
      </c>
      <c r="C1011">
        <v>0</v>
      </c>
      <c r="D1011" t="s">
        <v>140</v>
      </c>
    </row>
    <row r="1012" spans="1:4">
      <c r="A1012" t="s">
        <v>1150</v>
      </c>
      <c r="B1012" t="s">
        <v>139</v>
      </c>
      <c r="C1012">
        <v>0</v>
      </c>
      <c r="D1012" t="s">
        <v>140</v>
      </c>
    </row>
    <row r="1013" spans="1:4">
      <c r="A1013" t="s">
        <v>1151</v>
      </c>
      <c r="B1013" t="s">
        <v>139</v>
      </c>
      <c r="C1013">
        <v>0</v>
      </c>
      <c r="D1013" t="s">
        <v>140</v>
      </c>
    </row>
    <row r="1014" spans="1:4">
      <c r="A1014" t="s">
        <v>1152</v>
      </c>
      <c r="B1014" t="s">
        <v>139</v>
      </c>
      <c r="C1014">
        <v>0</v>
      </c>
      <c r="D1014" t="s">
        <v>140</v>
      </c>
    </row>
    <row r="1015" spans="1:4">
      <c r="A1015" t="s">
        <v>1153</v>
      </c>
      <c r="B1015" t="s">
        <v>139</v>
      </c>
      <c r="C1015">
        <v>0</v>
      </c>
      <c r="D1015" t="s">
        <v>140</v>
      </c>
    </row>
    <row r="1016" spans="1:4">
      <c r="A1016" t="s">
        <v>1154</v>
      </c>
      <c r="B1016" t="s">
        <v>139</v>
      </c>
      <c r="C1016">
        <v>0</v>
      </c>
      <c r="D1016" t="s">
        <v>140</v>
      </c>
    </row>
    <row r="1017" spans="1:4">
      <c r="A1017" t="s">
        <v>1155</v>
      </c>
      <c r="B1017" t="s">
        <v>139</v>
      </c>
      <c r="C1017">
        <v>0</v>
      </c>
      <c r="D1017" t="s">
        <v>140</v>
      </c>
    </row>
    <row r="1018" spans="1:4">
      <c r="A1018" t="s">
        <v>1156</v>
      </c>
      <c r="B1018" t="s">
        <v>139</v>
      </c>
      <c r="C1018">
        <v>0</v>
      </c>
      <c r="D1018" t="s">
        <v>140</v>
      </c>
    </row>
    <row r="1019" spans="1:4">
      <c r="A1019" t="s">
        <v>1157</v>
      </c>
      <c r="B1019" t="s">
        <v>139</v>
      </c>
      <c r="C1019">
        <v>0</v>
      </c>
      <c r="D1019" t="s">
        <v>140</v>
      </c>
    </row>
    <row r="1020" spans="1:4">
      <c r="A1020" t="s">
        <v>1158</v>
      </c>
      <c r="B1020" t="s">
        <v>139</v>
      </c>
      <c r="C1020">
        <v>0</v>
      </c>
      <c r="D1020" t="s">
        <v>140</v>
      </c>
    </row>
    <row r="1021" spans="1:4">
      <c r="A1021" t="s">
        <v>1159</v>
      </c>
      <c r="B1021" t="s">
        <v>139</v>
      </c>
      <c r="C1021">
        <v>0</v>
      </c>
      <c r="D1021" t="s">
        <v>140</v>
      </c>
    </row>
    <row r="1022" spans="1:4">
      <c r="A1022" t="s">
        <v>1160</v>
      </c>
      <c r="B1022" t="s">
        <v>139</v>
      </c>
      <c r="C1022">
        <v>0</v>
      </c>
      <c r="D1022" t="s">
        <v>140</v>
      </c>
    </row>
    <row r="1023" spans="1:4">
      <c r="A1023" t="s">
        <v>1161</v>
      </c>
      <c r="B1023" t="s">
        <v>139</v>
      </c>
      <c r="C1023">
        <v>0</v>
      </c>
      <c r="D1023" t="s">
        <v>140</v>
      </c>
    </row>
    <row r="1024" spans="1:4">
      <c r="A1024" t="s">
        <v>1162</v>
      </c>
      <c r="B1024" t="s">
        <v>139</v>
      </c>
      <c r="C1024">
        <v>0</v>
      </c>
      <c r="D1024" t="s">
        <v>140</v>
      </c>
    </row>
    <row r="1025" spans="1:4">
      <c r="A1025" t="s">
        <v>1163</v>
      </c>
      <c r="B1025" t="s">
        <v>139</v>
      </c>
      <c r="C1025">
        <v>0</v>
      </c>
      <c r="D1025" t="s">
        <v>140</v>
      </c>
    </row>
    <row r="1026" spans="1:4">
      <c r="A1026" t="s">
        <v>1164</v>
      </c>
      <c r="B1026" t="s">
        <v>139</v>
      </c>
      <c r="C1026">
        <v>0</v>
      </c>
      <c r="D1026" t="s">
        <v>140</v>
      </c>
    </row>
    <row r="1027" spans="1:4">
      <c r="A1027" t="s">
        <v>1165</v>
      </c>
      <c r="B1027" t="s">
        <v>139</v>
      </c>
      <c r="C1027">
        <v>0</v>
      </c>
      <c r="D1027" t="s">
        <v>140</v>
      </c>
    </row>
    <row r="1028" spans="1:4">
      <c r="A1028" t="s">
        <v>1166</v>
      </c>
      <c r="B1028" t="s">
        <v>139</v>
      </c>
      <c r="C1028">
        <v>0</v>
      </c>
      <c r="D1028" t="s">
        <v>140</v>
      </c>
    </row>
    <row r="1029" spans="1:4">
      <c r="A1029" t="s">
        <v>1167</v>
      </c>
      <c r="B1029" t="s">
        <v>139</v>
      </c>
      <c r="C1029">
        <v>0</v>
      </c>
      <c r="D1029" t="s">
        <v>140</v>
      </c>
    </row>
    <row r="1030" spans="1:4">
      <c r="A1030" t="s">
        <v>1168</v>
      </c>
      <c r="B1030" t="s">
        <v>139</v>
      </c>
      <c r="C1030">
        <v>0</v>
      </c>
      <c r="D1030" t="s">
        <v>140</v>
      </c>
    </row>
    <row r="1031" spans="1:4">
      <c r="A1031" t="s">
        <v>1169</v>
      </c>
      <c r="B1031" t="s">
        <v>139</v>
      </c>
      <c r="C1031">
        <v>0</v>
      </c>
      <c r="D1031" t="s">
        <v>140</v>
      </c>
    </row>
    <row r="1032" spans="1:4">
      <c r="A1032" t="s">
        <v>1170</v>
      </c>
      <c r="B1032" t="s">
        <v>139</v>
      </c>
      <c r="C1032">
        <v>0</v>
      </c>
      <c r="D1032" t="s">
        <v>140</v>
      </c>
    </row>
    <row r="1033" spans="1:4">
      <c r="A1033" t="s">
        <v>1171</v>
      </c>
      <c r="B1033" t="s">
        <v>139</v>
      </c>
      <c r="C1033">
        <v>0</v>
      </c>
      <c r="D1033" t="s">
        <v>140</v>
      </c>
    </row>
    <row r="1034" spans="1:4">
      <c r="A1034" t="s">
        <v>1172</v>
      </c>
      <c r="B1034" t="s">
        <v>139</v>
      </c>
      <c r="C1034">
        <v>0</v>
      </c>
      <c r="D1034" t="s">
        <v>140</v>
      </c>
    </row>
    <row r="1035" spans="1:4">
      <c r="A1035" t="s">
        <v>1173</v>
      </c>
      <c r="B1035" t="s">
        <v>139</v>
      </c>
      <c r="C1035">
        <v>0</v>
      </c>
      <c r="D1035" t="s">
        <v>140</v>
      </c>
    </row>
    <row r="1036" spans="1:4">
      <c r="A1036" t="s">
        <v>1174</v>
      </c>
      <c r="B1036" t="s">
        <v>139</v>
      </c>
      <c r="C1036">
        <v>0</v>
      </c>
      <c r="D1036" t="s">
        <v>140</v>
      </c>
    </row>
    <row r="1037" spans="1:4">
      <c r="A1037" t="s">
        <v>1175</v>
      </c>
      <c r="B1037" t="s">
        <v>139</v>
      </c>
      <c r="C1037">
        <v>0</v>
      </c>
      <c r="D1037" t="s">
        <v>140</v>
      </c>
    </row>
    <row r="1038" spans="1:4">
      <c r="A1038" t="s">
        <v>1176</v>
      </c>
      <c r="B1038" t="s">
        <v>139</v>
      </c>
      <c r="C1038">
        <v>0</v>
      </c>
      <c r="D1038" t="s">
        <v>140</v>
      </c>
    </row>
    <row r="1039" spans="1:4">
      <c r="A1039" t="s">
        <v>1177</v>
      </c>
      <c r="B1039" t="s">
        <v>139</v>
      </c>
      <c r="C1039">
        <v>0</v>
      </c>
      <c r="D1039" t="s">
        <v>140</v>
      </c>
    </row>
    <row r="1040" spans="1:4">
      <c r="A1040" t="s">
        <v>1178</v>
      </c>
      <c r="B1040" t="s">
        <v>139</v>
      </c>
      <c r="C1040">
        <v>0</v>
      </c>
      <c r="D1040" t="s">
        <v>140</v>
      </c>
    </row>
    <row r="1041" spans="1:4">
      <c r="A1041" t="s">
        <v>1179</v>
      </c>
      <c r="B1041" t="s">
        <v>139</v>
      </c>
      <c r="C1041">
        <v>0</v>
      </c>
      <c r="D1041" t="s">
        <v>140</v>
      </c>
    </row>
    <row r="1042" spans="1:4">
      <c r="A1042" t="s">
        <v>1180</v>
      </c>
      <c r="B1042" t="s">
        <v>139</v>
      </c>
      <c r="C1042">
        <v>0</v>
      </c>
      <c r="D1042" t="s">
        <v>140</v>
      </c>
    </row>
    <row r="1043" spans="1:4">
      <c r="A1043" t="s">
        <v>1181</v>
      </c>
      <c r="B1043" t="s">
        <v>139</v>
      </c>
      <c r="C1043">
        <v>0</v>
      </c>
      <c r="D1043" t="s">
        <v>140</v>
      </c>
    </row>
    <row r="1044" spans="1:4">
      <c r="A1044" t="s">
        <v>1182</v>
      </c>
      <c r="B1044" t="s">
        <v>139</v>
      </c>
      <c r="C1044">
        <v>0</v>
      </c>
      <c r="D1044" t="s">
        <v>140</v>
      </c>
    </row>
    <row r="1045" spans="1:4">
      <c r="A1045" t="s">
        <v>1183</v>
      </c>
      <c r="B1045" t="s">
        <v>139</v>
      </c>
      <c r="C1045">
        <v>0</v>
      </c>
      <c r="D1045" t="s">
        <v>140</v>
      </c>
    </row>
    <row r="1046" spans="1:4">
      <c r="A1046" t="s">
        <v>1184</v>
      </c>
      <c r="B1046" t="s">
        <v>139</v>
      </c>
      <c r="C1046">
        <v>0</v>
      </c>
      <c r="D1046" t="s">
        <v>140</v>
      </c>
    </row>
    <row r="1047" spans="1:4">
      <c r="A1047" t="s">
        <v>1185</v>
      </c>
      <c r="B1047" t="s">
        <v>139</v>
      </c>
      <c r="C1047">
        <v>0</v>
      </c>
      <c r="D1047" t="s">
        <v>140</v>
      </c>
    </row>
    <row r="1048" spans="1:4">
      <c r="A1048" t="s">
        <v>1186</v>
      </c>
      <c r="B1048" t="s">
        <v>139</v>
      </c>
      <c r="C1048">
        <v>0</v>
      </c>
      <c r="D1048" t="s">
        <v>140</v>
      </c>
    </row>
    <row r="1049" spans="1:4">
      <c r="A1049" t="s">
        <v>1187</v>
      </c>
      <c r="B1049" t="s">
        <v>139</v>
      </c>
      <c r="C1049">
        <v>0</v>
      </c>
      <c r="D1049" t="s">
        <v>140</v>
      </c>
    </row>
    <row r="1050" spans="1:4">
      <c r="A1050" t="s">
        <v>1188</v>
      </c>
      <c r="B1050" t="s">
        <v>139</v>
      </c>
      <c r="C1050">
        <v>0</v>
      </c>
      <c r="D1050" t="s">
        <v>140</v>
      </c>
    </row>
    <row r="1051" spans="1:4">
      <c r="A1051" t="s">
        <v>1189</v>
      </c>
      <c r="B1051" t="s">
        <v>139</v>
      </c>
      <c r="C1051">
        <v>0</v>
      </c>
      <c r="D1051" t="s">
        <v>140</v>
      </c>
    </row>
    <row r="1052" spans="1:4">
      <c r="A1052" t="s">
        <v>1190</v>
      </c>
      <c r="B1052" t="s">
        <v>139</v>
      </c>
      <c r="C1052">
        <v>0</v>
      </c>
      <c r="D1052" t="s">
        <v>140</v>
      </c>
    </row>
    <row r="1053" spans="1:4">
      <c r="A1053" t="s">
        <v>1191</v>
      </c>
      <c r="B1053" t="s">
        <v>139</v>
      </c>
      <c r="C1053">
        <v>0</v>
      </c>
      <c r="D1053" t="s">
        <v>140</v>
      </c>
    </row>
    <row r="1054" spans="1:4">
      <c r="A1054" t="s">
        <v>1192</v>
      </c>
      <c r="B1054" t="s">
        <v>139</v>
      </c>
      <c r="C1054">
        <v>0</v>
      </c>
      <c r="D1054" t="s">
        <v>140</v>
      </c>
    </row>
    <row r="1055" spans="1:4">
      <c r="A1055" t="s">
        <v>1193</v>
      </c>
      <c r="B1055" t="s">
        <v>139</v>
      </c>
      <c r="C1055">
        <v>0</v>
      </c>
      <c r="D1055" t="s">
        <v>140</v>
      </c>
    </row>
    <row r="1056" spans="1:4">
      <c r="A1056" t="s">
        <v>1194</v>
      </c>
      <c r="B1056" t="s">
        <v>139</v>
      </c>
      <c r="C1056">
        <v>0</v>
      </c>
      <c r="D1056" t="s">
        <v>140</v>
      </c>
    </row>
    <row r="1057" spans="1:4">
      <c r="A1057" t="s">
        <v>1195</v>
      </c>
      <c r="B1057" t="s">
        <v>139</v>
      </c>
      <c r="C1057">
        <v>0</v>
      </c>
      <c r="D1057" t="s">
        <v>140</v>
      </c>
    </row>
    <row r="1058" spans="1:4">
      <c r="A1058" t="s">
        <v>1196</v>
      </c>
      <c r="B1058" t="s">
        <v>139</v>
      </c>
      <c r="C1058">
        <v>0</v>
      </c>
      <c r="D1058" t="s">
        <v>140</v>
      </c>
    </row>
    <row r="1059" spans="1:4">
      <c r="A1059" t="s">
        <v>1197</v>
      </c>
      <c r="B1059" t="s">
        <v>139</v>
      </c>
      <c r="C1059">
        <v>0</v>
      </c>
      <c r="D1059" t="s">
        <v>140</v>
      </c>
    </row>
    <row r="1060" spans="1:4">
      <c r="A1060" t="s">
        <v>1198</v>
      </c>
      <c r="B1060" t="s">
        <v>139</v>
      </c>
      <c r="C1060">
        <v>0</v>
      </c>
      <c r="D1060" t="s">
        <v>140</v>
      </c>
    </row>
    <row r="1061" spans="1:4">
      <c r="A1061" t="s">
        <v>1199</v>
      </c>
      <c r="B1061" t="s">
        <v>139</v>
      </c>
      <c r="C1061">
        <v>0</v>
      </c>
      <c r="D1061" t="s">
        <v>140</v>
      </c>
    </row>
    <row r="1062" spans="1:4">
      <c r="A1062" t="s">
        <v>1200</v>
      </c>
      <c r="B1062" t="s">
        <v>139</v>
      </c>
      <c r="C1062">
        <v>0</v>
      </c>
      <c r="D1062" t="s">
        <v>140</v>
      </c>
    </row>
    <row r="1063" spans="1:4">
      <c r="A1063" t="s">
        <v>1201</v>
      </c>
      <c r="B1063" t="s">
        <v>139</v>
      </c>
      <c r="C1063">
        <v>0</v>
      </c>
      <c r="D1063" t="s">
        <v>140</v>
      </c>
    </row>
    <row r="1064" spans="1:4">
      <c r="A1064" t="s">
        <v>1202</v>
      </c>
      <c r="B1064" t="s">
        <v>139</v>
      </c>
      <c r="C1064">
        <v>0</v>
      </c>
      <c r="D1064" t="s">
        <v>140</v>
      </c>
    </row>
    <row r="1065" spans="1:4">
      <c r="A1065" t="s">
        <v>1203</v>
      </c>
      <c r="B1065" t="s">
        <v>139</v>
      </c>
      <c r="C1065">
        <v>0</v>
      </c>
      <c r="D1065" t="s">
        <v>140</v>
      </c>
    </row>
    <row r="1066" spans="1:4">
      <c r="A1066" t="s">
        <v>1204</v>
      </c>
      <c r="B1066" t="s">
        <v>139</v>
      </c>
      <c r="C1066">
        <v>0</v>
      </c>
      <c r="D1066" t="s">
        <v>140</v>
      </c>
    </row>
    <row r="1067" spans="1:4">
      <c r="A1067" t="s">
        <v>1205</v>
      </c>
      <c r="B1067" t="s">
        <v>139</v>
      </c>
      <c r="C1067">
        <v>0</v>
      </c>
      <c r="D1067" t="s">
        <v>140</v>
      </c>
    </row>
    <row r="1068" spans="1:4">
      <c r="A1068" t="s">
        <v>1206</v>
      </c>
      <c r="B1068" t="s">
        <v>139</v>
      </c>
      <c r="C1068">
        <v>0</v>
      </c>
      <c r="D1068" t="s">
        <v>140</v>
      </c>
    </row>
    <row r="1069" spans="1:4">
      <c r="A1069" t="s">
        <v>1207</v>
      </c>
      <c r="B1069" t="s">
        <v>139</v>
      </c>
      <c r="C1069">
        <v>0</v>
      </c>
      <c r="D1069" t="s">
        <v>140</v>
      </c>
    </row>
    <row r="1070" spans="1:4">
      <c r="A1070" t="s">
        <v>1208</v>
      </c>
      <c r="B1070" t="s">
        <v>139</v>
      </c>
      <c r="C1070">
        <v>0</v>
      </c>
      <c r="D1070" t="s">
        <v>140</v>
      </c>
    </row>
    <row r="1071" spans="1:4">
      <c r="A1071" t="s">
        <v>1209</v>
      </c>
      <c r="B1071" t="s">
        <v>139</v>
      </c>
      <c r="C1071">
        <v>0</v>
      </c>
      <c r="D1071" t="s">
        <v>140</v>
      </c>
    </row>
    <row r="1072" spans="1:4">
      <c r="A1072" t="s">
        <v>1210</v>
      </c>
      <c r="B1072" t="s">
        <v>139</v>
      </c>
      <c r="C1072">
        <v>0</v>
      </c>
      <c r="D1072" t="s">
        <v>140</v>
      </c>
    </row>
    <row r="1073" spans="1:4">
      <c r="A1073" t="s">
        <v>1211</v>
      </c>
      <c r="B1073" t="s">
        <v>139</v>
      </c>
      <c r="C1073">
        <v>0</v>
      </c>
      <c r="D1073" t="s">
        <v>140</v>
      </c>
    </row>
    <row r="1074" spans="1:4">
      <c r="A1074" t="s">
        <v>1212</v>
      </c>
      <c r="B1074" t="s">
        <v>139</v>
      </c>
      <c r="C1074">
        <v>0</v>
      </c>
      <c r="D1074" t="s">
        <v>140</v>
      </c>
    </row>
    <row r="1075" spans="1:4">
      <c r="A1075" t="s">
        <v>1213</v>
      </c>
      <c r="B1075" t="s">
        <v>139</v>
      </c>
      <c r="C1075">
        <v>0</v>
      </c>
      <c r="D1075" t="s">
        <v>140</v>
      </c>
    </row>
    <row r="1076" spans="1:4">
      <c r="A1076" t="s">
        <v>1214</v>
      </c>
      <c r="B1076" t="s">
        <v>139</v>
      </c>
      <c r="C1076">
        <v>0</v>
      </c>
      <c r="D1076" t="s">
        <v>140</v>
      </c>
    </row>
    <row r="1077" spans="1:4">
      <c r="A1077" t="s">
        <v>1215</v>
      </c>
      <c r="B1077" t="s">
        <v>139</v>
      </c>
      <c r="C1077">
        <v>0</v>
      </c>
      <c r="D1077" t="s">
        <v>140</v>
      </c>
    </row>
    <row r="1078" spans="1:4">
      <c r="A1078" t="s">
        <v>1216</v>
      </c>
      <c r="B1078" t="s">
        <v>139</v>
      </c>
      <c r="C1078">
        <v>0</v>
      </c>
      <c r="D1078" t="s">
        <v>140</v>
      </c>
    </row>
    <row r="1079" spans="1:4">
      <c r="A1079" t="s">
        <v>1217</v>
      </c>
      <c r="B1079" t="s">
        <v>139</v>
      </c>
      <c r="C1079">
        <v>0</v>
      </c>
      <c r="D1079" t="s">
        <v>140</v>
      </c>
    </row>
    <row r="1080" spans="1:4">
      <c r="A1080" t="s">
        <v>1218</v>
      </c>
      <c r="B1080" t="s">
        <v>139</v>
      </c>
      <c r="C1080">
        <v>0</v>
      </c>
      <c r="D1080" t="s">
        <v>140</v>
      </c>
    </row>
    <row r="1081" spans="1:4">
      <c r="A1081" t="s">
        <v>1219</v>
      </c>
      <c r="B1081" t="s">
        <v>139</v>
      </c>
      <c r="C1081">
        <v>0</v>
      </c>
      <c r="D1081" t="s">
        <v>140</v>
      </c>
    </row>
    <row r="1082" spans="1:4">
      <c r="A1082" t="s">
        <v>1220</v>
      </c>
      <c r="B1082" t="s">
        <v>139</v>
      </c>
      <c r="C1082">
        <v>0</v>
      </c>
      <c r="D1082" t="s">
        <v>140</v>
      </c>
    </row>
    <row r="1083" spans="1:4">
      <c r="A1083" t="s">
        <v>1221</v>
      </c>
      <c r="B1083" t="s">
        <v>139</v>
      </c>
      <c r="C1083">
        <v>0</v>
      </c>
      <c r="D1083" t="s">
        <v>140</v>
      </c>
    </row>
    <row r="1084" spans="1:4">
      <c r="A1084" t="s">
        <v>1222</v>
      </c>
      <c r="B1084" t="s">
        <v>139</v>
      </c>
      <c r="C1084">
        <v>0</v>
      </c>
      <c r="D1084" t="s">
        <v>140</v>
      </c>
    </row>
    <row r="1085" spans="1:4">
      <c r="A1085" t="s">
        <v>1223</v>
      </c>
      <c r="B1085" t="s">
        <v>139</v>
      </c>
      <c r="C1085">
        <v>0</v>
      </c>
      <c r="D1085" t="s">
        <v>140</v>
      </c>
    </row>
    <row r="1086" spans="1:4">
      <c r="A1086" t="s">
        <v>1224</v>
      </c>
      <c r="B1086" t="s">
        <v>139</v>
      </c>
      <c r="C1086">
        <v>0</v>
      </c>
      <c r="D1086" t="s">
        <v>140</v>
      </c>
    </row>
    <row r="1087" spans="1:4">
      <c r="A1087" t="s">
        <v>1225</v>
      </c>
      <c r="B1087" t="s">
        <v>139</v>
      </c>
      <c r="C1087">
        <v>0</v>
      </c>
      <c r="D1087" t="s">
        <v>140</v>
      </c>
    </row>
    <row r="1088" spans="1:4">
      <c r="A1088" t="s">
        <v>1226</v>
      </c>
      <c r="B1088" t="s">
        <v>139</v>
      </c>
      <c r="C1088">
        <v>0</v>
      </c>
      <c r="D1088" t="s">
        <v>140</v>
      </c>
    </row>
    <row r="1089" spans="1:4">
      <c r="A1089" t="s">
        <v>1227</v>
      </c>
      <c r="B1089" t="s">
        <v>139</v>
      </c>
      <c r="C1089">
        <v>0</v>
      </c>
      <c r="D1089" t="s">
        <v>140</v>
      </c>
    </row>
    <row r="1090" spans="1:4">
      <c r="A1090" t="s">
        <v>1228</v>
      </c>
      <c r="B1090" t="s">
        <v>139</v>
      </c>
      <c r="C1090">
        <v>0</v>
      </c>
      <c r="D1090" t="s">
        <v>140</v>
      </c>
    </row>
    <row r="1091" spans="1:4">
      <c r="A1091" t="s">
        <v>1229</v>
      </c>
      <c r="B1091" t="s">
        <v>139</v>
      </c>
      <c r="C1091">
        <v>0</v>
      </c>
      <c r="D1091" t="s">
        <v>140</v>
      </c>
    </row>
    <row r="1092" spans="1:4">
      <c r="A1092" t="s">
        <v>1230</v>
      </c>
      <c r="B1092" t="s">
        <v>139</v>
      </c>
      <c r="C1092">
        <v>0</v>
      </c>
      <c r="D1092" t="s">
        <v>140</v>
      </c>
    </row>
    <row r="1093" spans="1:4">
      <c r="A1093" t="s">
        <v>1231</v>
      </c>
      <c r="B1093" t="s">
        <v>139</v>
      </c>
      <c r="C1093">
        <v>0</v>
      </c>
      <c r="D1093" t="s">
        <v>140</v>
      </c>
    </row>
    <row r="1094" spans="1:4">
      <c r="A1094" t="s">
        <v>1232</v>
      </c>
      <c r="B1094" t="s">
        <v>139</v>
      </c>
      <c r="C1094">
        <v>0</v>
      </c>
      <c r="D1094" t="s">
        <v>140</v>
      </c>
    </row>
    <row r="1095" spans="1:4">
      <c r="A1095" t="s">
        <v>1233</v>
      </c>
      <c r="B1095" t="s">
        <v>139</v>
      </c>
      <c r="C1095">
        <v>0</v>
      </c>
      <c r="D1095" t="s">
        <v>140</v>
      </c>
    </row>
    <row r="1096" spans="1:4">
      <c r="A1096" t="s">
        <v>1234</v>
      </c>
      <c r="B1096" t="s">
        <v>139</v>
      </c>
      <c r="C1096">
        <v>0</v>
      </c>
      <c r="D1096" t="s">
        <v>140</v>
      </c>
    </row>
    <row r="1097" spans="1:4">
      <c r="A1097" t="s">
        <v>1235</v>
      </c>
      <c r="B1097" t="s">
        <v>139</v>
      </c>
      <c r="C1097">
        <v>0</v>
      </c>
      <c r="D1097" t="s">
        <v>140</v>
      </c>
    </row>
    <row r="1098" spans="1:4">
      <c r="A1098" t="s">
        <v>1236</v>
      </c>
      <c r="B1098" t="s">
        <v>139</v>
      </c>
      <c r="C1098">
        <v>0</v>
      </c>
      <c r="D1098" t="s">
        <v>140</v>
      </c>
    </row>
    <row r="1099" spans="1:4">
      <c r="A1099" t="s">
        <v>1237</v>
      </c>
      <c r="B1099" t="s">
        <v>139</v>
      </c>
      <c r="C1099">
        <v>0</v>
      </c>
      <c r="D1099" t="s">
        <v>140</v>
      </c>
    </row>
    <row r="1100" spans="1:4">
      <c r="A1100" t="s">
        <v>1238</v>
      </c>
      <c r="B1100" t="s">
        <v>139</v>
      </c>
      <c r="C1100">
        <v>0</v>
      </c>
      <c r="D1100" t="s">
        <v>140</v>
      </c>
    </row>
    <row r="1101" spans="1:4">
      <c r="A1101" t="s">
        <v>1239</v>
      </c>
      <c r="B1101" t="s">
        <v>139</v>
      </c>
      <c r="C1101">
        <v>0</v>
      </c>
      <c r="D1101" t="s">
        <v>140</v>
      </c>
    </row>
    <row r="1102" spans="1:4">
      <c r="A1102" t="s">
        <v>1240</v>
      </c>
      <c r="B1102" t="s">
        <v>139</v>
      </c>
      <c r="C1102">
        <v>0</v>
      </c>
      <c r="D1102" t="s">
        <v>140</v>
      </c>
    </row>
    <row r="1103" spans="1:4">
      <c r="A1103" t="s">
        <v>1241</v>
      </c>
      <c r="B1103" t="s">
        <v>139</v>
      </c>
      <c r="C1103">
        <v>0</v>
      </c>
      <c r="D1103" t="s">
        <v>140</v>
      </c>
    </row>
    <row r="1104" spans="1:4">
      <c r="A1104" t="s">
        <v>1242</v>
      </c>
      <c r="B1104" t="s">
        <v>139</v>
      </c>
      <c r="C1104">
        <v>0</v>
      </c>
      <c r="D1104" t="s">
        <v>140</v>
      </c>
    </row>
    <row r="1105" spans="1:4">
      <c r="A1105" t="s">
        <v>1243</v>
      </c>
      <c r="B1105" t="s">
        <v>139</v>
      </c>
      <c r="C1105">
        <v>0</v>
      </c>
      <c r="D1105" t="s">
        <v>140</v>
      </c>
    </row>
    <row r="1106" spans="1:4">
      <c r="A1106" t="s">
        <v>1244</v>
      </c>
      <c r="B1106" t="s">
        <v>139</v>
      </c>
      <c r="C1106">
        <v>0</v>
      </c>
      <c r="D1106" t="s">
        <v>140</v>
      </c>
    </row>
    <row r="1107" spans="1:4">
      <c r="A1107" t="s">
        <v>1245</v>
      </c>
      <c r="B1107" t="s">
        <v>139</v>
      </c>
      <c r="C1107">
        <v>0</v>
      </c>
      <c r="D1107" t="s">
        <v>140</v>
      </c>
    </row>
    <row r="1108" spans="1:4">
      <c r="A1108" t="s">
        <v>1246</v>
      </c>
      <c r="B1108" t="s">
        <v>139</v>
      </c>
      <c r="C1108">
        <v>0</v>
      </c>
      <c r="D1108" t="s">
        <v>140</v>
      </c>
    </row>
    <row r="1109" spans="1:4">
      <c r="A1109" t="s">
        <v>1247</v>
      </c>
      <c r="B1109" t="s">
        <v>139</v>
      </c>
      <c r="C1109">
        <v>0</v>
      </c>
      <c r="D1109" t="s">
        <v>140</v>
      </c>
    </row>
    <row r="1110" spans="1:4">
      <c r="A1110" t="s">
        <v>1248</v>
      </c>
      <c r="B1110" t="s">
        <v>139</v>
      </c>
      <c r="C1110">
        <v>0</v>
      </c>
      <c r="D1110" t="s">
        <v>140</v>
      </c>
    </row>
    <row r="1111" spans="1:4">
      <c r="A1111" t="s">
        <v>1249</v>
      </c>
      <c r="B1111" t="s">
        <v>139</v>
      </c>
      <c r="C1111">
        <v>0</v>
      </c>
      <c r="D1111" t="s">
        <v>140</v>
      </c>
    </row>
    <row r="1112" spans="1:4">
      <c r="A1112" t="s">
        <v>1250</v>
      </c>
      <c r="B1112" t="s">
        <v>139</v>
      </c>
      <c r="C1112">
        <v>0</v>
      </c>
      <c r="D1112" t="s">
        <v>140</v>
      </c>
    </row>
    <row r="1113" spans="1:4">
      <c r="A1113" t="s">
        <v>1251</v>
      </c>
      <c r="B1113" t="s">
        <v>139</v>
      </c>
      <c r="C1113">
        <v>0</v>
      </c>
      <c r="D1113" t="s">
        <v>140</v>
      </c>
    </row>
    <row r="1114" spans="1:4">
      <c r="A1114" t="s">
        <v>1252</v>
      </c>
      <c r="B1114" t="s">
        <v>139</v>
      </c>
      <c r="C1114">
        <v>0</v>
      </c>
      <c r="D1114" t="s">
        <v>140</v>
      </c>
    </row>
    <row r="1115" spans="1:4">
      <c r="A1115" t="s">
        <v>1253</v>
      </c>
      <c r="B1115" t="s">
        <v>139</v>
      </c>
      <c r="C1115">
        <v>0</v>
      </c>
      <c r="D1115" t="s">
        <v>140</v>
      </c>
    </row>
    <row r="1116" spans="1:4">
      <c r="A1116" t="s">
        <v>1254</v>
      </c>
      <c r="B1116" t="s">
        <v>139</v>
      </c>
      <c r="C1116">
        <v>0</v>
      </c>
      <c r="D1116" t="s">
        <v>140</v>
      </c>
    </row>
    <row r="1117" spans="1:4">
      <c r="A1117" t="s">
        <v>1255</v>
      </c>
      <c r="B1117" t="s">
        <v>139</v>
      </c>
      <c r="C1117">
        <v>0</v>
      </c>
      <c r="D1117" t="s">
        <v>140</v>
      </c>
    </row>
    <row r="1118" spans="1:4">
      <c r="A1118" t="s">
        <v>1256</v>
      </c>
      <c r="B1118" t="s">
        <v>139</v>
      </c>
      <c r="C1118">
        <v>0</v>
      </c>
      <c r="D1118" t="s">
        <v>140</v>
      </c>
    </row>
    <row r="1119" spans="1:4">
      <c r="A1119" t="s">
        <v>1257</v>
      </c>
      <c r="B1119" t="s">
        <v>139</v>
      </c>
      <c r="C1119">
        <v>0</v>
      </c>
      <c r="D1119" t="s">
        <v>140</v>
      </c>
    </row>
    <row r="1120" spans="1:4">
      <c r="A1120" t="s">
        <v>1258</v>
      </c>
      <c r="B1120" t="s">
        <v>139</v>
      </c>
      <c r="C1120">
        <v>0</v>
      </c>
      <c r="D1120" t="s">
        <v>140</v>
      </c>
    </row>
    <row r="1121" spans="1:4">
      <c r="A1121" t="s">
        <v>1259</v>
      </c>
      <c r="B1121" t="s">
        <v>139</v>
      </c>
      <c r="C1121">
        <v>0</v>
      </c>
      <c r="D1121" t="s">
        <v>140</v>
      </c>
    </row>
    <row r="1122" spans="1:4">
      <c r="A1122" t="s">
        <v>1260</v>
      </c>
      <c r="B1122" t="s">
        <v>139</v>
      </c>
      <c r="C1122">
        <v>0</v>
      </c>
      <c r="D1122" t="s">
        <v>140</v>
      </c>
    </row>
    <row r="1123" spans="1:4">
      <c r="A1123" t="s">
        <v>1261</v>
      </c>
      <c r="B1123" t="s">
        <v>139</v>
      </c>
      <c r="C1123">
        <v>0</v>
      </c>
      <c r="D1123" t="s">
        <v>140</v>
      </c>
    </row>
    <row r="1124" spans="1:4">
      <c r="A1124" t="s">
        <v>1262</v>
      </c>
      <c r="B1124" t="s">
        <v>139</v>
      </c>
      <c r="C1124">
        <v>0</v>
      </c>
      <c r="D1124" t="s">
        <v>140</v>
      </c>
    </row>
    <row r="1125" spans="1:4">
      <c r="A1125" t="s">
        <v>1263</v>
      </c>
      <c r="B1125" t="s">
        <v>139</v>
      </c>
      <c r="C1125">
        <v>0</v>
      </c>
      <c r="D1125" t="s">
        <v>140</v>
      </c>
    </row>
    <row r="1126" spans="1:4">
      <c r="A1126" t="s">
        <v>1264</v>
      </c>
      <c r="B1126" t="s">
        <v>139</v>
      </c>
      <c r="C1126">
        <v>0</v>
      </c>
      <c r="D1126" t="s">
        <v>140</v>
      </c>
    </row>
    <row r="1127" spans="1:4">
      <c r="A1127" t="s">
        <v>1265</v>
      </c>
      <c r="B1127" t="s">
        <v>139</v>
      </c>
      <c r="C1127">
        <v>0</v>
      </c>
      <c r="D1127" t="s">
        <v>140</v>
      </c>
    </row>
    <row r="1128" spans="1:4">
      <c r="A1128" t="s">
        <v>1266</v>
      </c>
      <c r="B1128" t="s">
        <v>139</v>
      </c>
      <c r="C1128">
        <v>0</v>
      </c>
      <c r="D1128" t="s">
        <v>140</v>
      </c>
    </row>
    <row r="1129" spans="1:4">
      <c r="A1129" t="s">
        <v>1267</v>
      </c>
      <c r="B1129" t="s">
        <v>139</v>
      </c>
      <c r="C1129">
        <v>0</v>
      </c>
      <c r="D1129" t="s">
        <v>140</v>
      </c>
    </row>
    <row r="1130" spans="1:4">
      <c r="A1130" t="s">
        <v>1268</v>
      </c>
      <c r="B1130" t="s">
        <v>139</v>
      </c>
      <c r="C1130">
        <v>0</v>
      </c>
      <c r="D1130" t="s">
        <v>140</v>
      </c>
    </row>
    <row r="1131" spans="1:4">
      <c r="A1131" t="s">
        <v>1269</v>
      </c>
      <c r="B1131" t="s">
        <v>139</v>
      </c>
      <c r="C1131">
        <v>0</v>
      </c>
      <c r="D1131" t="s">
        <v>140</v>
      </c>
    </row>
    <row r="1132" spans="1:4">
      <c r="A1132" t="s">
        <v>1270</v>
      </c>
      <c r="B1132" t="s">
        <v>139</v>
      </c>
      <c r="C1132">
        <v>0</v>
      </c>
      <c r="D1132" t="s">
        <v>140</v>
      </c>
    </row>
    <row r="1133" spans="1:4">
      <c r="A1133" t="s">
        <v>1271</v>
      </c>
      <c r="B1133" t="s">
        <v>139</v>
      </c>
      <c r="C1133">
        <v>0</v>
      </c>
      <c r="D1133" t="s">
        <v>140</v>
      </c>
    </row>
    <row r="1134" spans="1:4">
      <c r="A1134" t="s">
        <v>1272</v>
      </c>
      <c r="B1134" t="s">
        <v>139</v>
      </c>
      <c r="C1134">
        <v>0</v>
      </c>
      <c r="D1134" t="s">
        <v>140</v>
      </c>
    </row>
    <row r="1135" spans="1:4">
      <c r="A1135" t="s">
        <v>1273</v>
      </c>
      <c r="B1135" t="s">
        <v>139</v>
      </c>
      <c r="C1135">
        <v>0</v>
      </c>
      <c r="D1135" t="s">
        <v>140</v>
      </c>
    </row>
    <row r="1136" spans="1:4">
      <c r="A1136" t="s">
        <v>1274</v>
      </c>
      <c r="B1136" t="s">
        <v>139</v>
      </c>
      <c r="C1136">
        <v>0</v>
      </c>
      <c r="D1136" t="s">
        <v>140</v>
      </c>
    </row>
    <row r="1137" spans="1:4">
      <c r="A1137" t="s">
        <v>1275</v>
      </c>
      <c r="B1137" t="s">
        <v>139</v>
      </c>
      <c r="C1137">
        <v>0</v>
      </c>
      <c r="D1137" t="s">
        <v>140</v>
      </c>
    </row>
    <row r="1138" spans="1:4">
      <c r="A1138" t="s">
        <v>1276</v>
      </c>
      <c r="B1138" t="s">
        <v>139</v>
      </c>
      <c r="C1138">
        <v>0</v>
      </c>
      <c r="D1138" t="s">
        <v>140</v>
      </c>
    </row>
    <row r="1139" spans="1:4">
      <c r="A1139" t="s">
        <v>1277</v>
      </c>
      <c r="B1139" t="s">
        <v>139</v>
      </c>
      <c r="C1139">
        <v>0</v>
      </c>
      <c r="D1139" t="s">
        <v>140</v>
      </c>
    </row>
    <row r="1140" spans="1:4">
      <c r="A1140" t="s">
        <v>1278</v>
      </c>
      <c r="B1140" t="s">
        <v>139</v>
      </c>
      <c r="C1140">
        <v>0</v>
      </c>
      <c r="D1140" t="s">
        <v>140</v>
      </c>
    </row>
    <row r="1141" spans="1:4">
      <c r="A1141" t="s">
        <v>1279</v>
      </c>
      <c r="B1141" t="s">
        <v>139</v>
      </c>
      <c r="C1141">
        <v>0</v>
      </c>
      <c r="D1141" t="s">
        <v>140</v>
      </c>
    </row>
    <row r="1142" spans="1:4">
      <c r="A1142" t="s">
        <v>1280</v>
      </c>
      <c r="B1142" t="s">
        <v>139</v>
      </c>
      <c r="C1142">
        <v>0</v>
      </c>
      <c r="D1142" t="s">
        <v>140</v>
      </c>
    </row>
    <row r="1143" spans="1:4">
      <c r="A1143" t="s">
        <v>1281</v>
      </c>
      <c r="B1143" t="s">
        <v>139</v>
      </c>
      <c r="C1143">
        <v>0</v>
      </c>
      <c r="D1143" t="s">
        <v>140</v>
      </c>
    </row>
    <row r="1144" spans="1:4">
      <c r="A1144" t="s">
        <v>1282</v>
      </c>
      <c r="B1144" t="s">
        <v>139</v>
      </c>
      <c r="C1144">
        <v>0</v>
      </c>
      <c r="D1144" t="s">
        <v>140</v>
      </c>
    </row>
    <row r="1145" spans="1:4">
      <c r="A1145" t="s">
        <v>1283</v>
      </c>
      <c r="B1145" t="s">
        <v>139</v>
      </c>
      <c r="C1145">
        <v>0</v>
      </c>
      <c r="D1145" t="s">
        <v>140</v>
      </c>
    </row>
    <row r="1146" spans="1:4">
      <c r="A1146" t="s">
        <v>1284</v>
      </c>
      <c r="B1146" t="s">
        <v>139</v>
      </c>
      <c r="C1146">
        <v>0</v>
      </c>
      <c r="D1146" t="s">
        <v>140</v>
      </c>
    </row>
    <row r="1147" spans="1:4">
      <c r="A1147" t="s">
        <v>1285</v>
      </c>
      <c r="B1147" t="s">
        <v>139</v>
      </c>
      <c r="C1147">
        <v>0</v>
      </c>
      <c r="D1147" t="s">
        <v>140</v>
      </c>
    </row>
    <row r="1148" spans="1:4">
      <c r="A1148" t="s">
        <v>1286</v>
      </c>
      <c r="B1148" t="s">
        <v>139</v>
      </c>
      <c r="C1148">
        <v>0</v>
      </c>
      <c r="D1148" t="s">
        <v>140</v>
      </c>
    </row>
    <row r="1149" spans="1:4">
      <c r="A1149" t="s">
        <v>1287</v>
      </c>
      <c r="B1149" t="s">
        <v>139</v>
      </c>
      <c r="C1149">
        <v>0</v>
      </c>
      <c r="D1149" t="s">
        <v>140</v>
      </c>
    </row>
    <row r="1150" spans="1:4">
      <c r="A1150" t="s">
        <v>1288</v>
      </c>
      <c r="B1150" t="s">
        <v>139</v>
      </c>
      <c r="C1150">
        <v>0</v>
      </c>
      <c r="D1150" t="s">
        <v>140</v>
      </c>
    </row>
    <row r="1151" spans="1:4">
      <c r="A1151" t="s">
        <v>1289</v>
      </c>
      <c r="B1151" t="s">
        <v>139</v>
      </c>
      <c r="C1151">
        <v>0</v>
      </c>
      <c r="D1151" t="s">
        <v>140</v>
      </c>
    </row>
    <row r="1152" spans="1:4">
      <c r="A1152" t="s">
        <v>1290</v>
      </c>
      <c r="B1152" t="s">
        <v>139</v>
      </c>
      <c r="C1152">
        <v>0</v>
      </c>
      <c r="D1152" t="s">
        <v>140</v>
      </c>
    </row>
    <row r="1153" spans="1:4">
      <c r="A1153" t="s">
        <v>1291</v>
      </c>
      <c r="B1153" t="s">
        <v>139</v>
      </c>
      <c r="C1153">
        <v>0</v>
      </c>
      <c r="D1153" t="s">
        <v>140</v>
      </c>
    </row>
    <row r="1154" spans="1:4">
      <c r="A1154" t="s">
        <v>1292</v>
      </c>
      <c r="B1154" t="s">
        <v>139</v>
      </c>
      <c r="C1154">
        <v>0</v>
      </c>
      <c r="D1154" t="s">
        <v>140</v>
      </c>
    </row>
    <row r="1155" spans="1:4">
      <c r="A1155" t="s">
        <v>1293</v>
      </c>
      <c r="B1155" t="s">
        <v>139</v>
      </c>
      <c r="C1155">
        <v>0</v>
      </c>
      <c r="D1155" t="s">
        <v>140</v>
      </c>
    </row>
    <row r="1156" spans="1:4">
      <c r="A1156" t="s">
        <v>1294</v>
      </c>
      <c r="B1156" t="s">
        <v>139</v>
      </c>
      <c r="C1156">
        <v>0</v>
      </c>
      <c r="D1156" t="s">
        <v>140</v>
      </c>
    </row>
    <row r="1157" spans="1:4">
      <c r="A1157" t="s">
        <v>1295</v>
      </c>
      <c r="B1157" t="s">
        <v>139</v>
      </c>
      <c r="C1157">
        <v>0</v>
      </c>
      <c r="D1157" t="s">
        <v>140</v>
      </c>
    </row>
    <row r="1158" spans="1:4">
      <c r="A1158" t="s">
        <v>1296</v>
      </c>
      <c r="B1158" t="s">
        <v>139</v>
      </c>
      <c r="C1158">
        <v>0</v>
      </c>
      <c r="D1158" t="s">
        <v>140</v>
      </c>
    </row>
    <row r="1159" spans="1:4">
      <c r="A1159" t="s">
        <v>1297</v>
      </c>
      <c r="B1159" t="s">
        <v>139</v>
      </c>
      <c r="C1159">
        <v>0</v>
      </c>
      <c r="D1159" t="s">
        <v>140</v>
      </c>
    </row>
    <row r="1160" spans="1:4">
      <c r="A1160" t="s">
        <v>1298</v>
      </c>
      <c r="B1160" t="s">
        <v>139</v>
      </c>
      <c r="C1160">
        <v>0</v>
      </c>
      <c r="D1160" t="s">
        <v>140</v>
      </c>
    </row>
    <row r="1161" spans="1:4">
      <c r="A1161" t="s">
        <v>1299</v>
      </c>
      <c r="B1161" t="s">
        <v>139</v>
      </c>
      <c r="C1161">
        <v>0</v>
      </c>
      <c r="D1161" t="s">
        <v>140</v>
      </c>
    </row>
    <row r="1162" spans="1:4">
      <c r="A1162" t="s">
        <v>1300</v>
      </c>
      <c r="B1162" t="s">
        <v>139</v>
      </c>
      <c r="C1162">
        <v>0</v>
      </c>
      <c r="D1162" t="s">
        <v>140</v>
      </c>
    </row>
    <row r="1163" spans="1:4">
      <c r="A1163" t="s">
        <v>1301</v>
      </c>
      <c r="B1163" t="s">
        <v>139</v>
      </c>
      <c r="C1163">
        <v>0</v>
      </c>
      <c r="D1163" t="s">
        <v>140</v>
      </c>
    </row>
    <row r="1164" spans="1:4">
      <c r="A1164" t="s">
        <v>1302</v>
      </c>
      <c r="B1164" t="s">
        <v>139</v>
      </c>
      <c r="C1164">
        <v>0</v>
      </c>
      <c r="D1164" t="s">
        <v>140</v>
      </c>
    </row>
    <row r="1165" spans="1:4">
      <c r="A1165" t="s">
        <v>1303</v>
      </c>
      <c r="B1165" t="s">
        <v>139</v>
      </c>
      <c r="C1165">
        <v>0</v>
      </c>
      <c r="D1165" t="s">
        <v>140</v>
      </c>
    </row>
    <row r="1166" spans="1:4">
      <c r="A1166" t="s">
        <v>1304</v>
      </c>
      <c r="B1166" t="s">
        <v>139</v>
      </c>
      <c r="C1166">
        <v>0</v>
      </c>
      <c r="D1166" t="s">
        <v>140</v>
      </c>
    </row>
    <row r="1167" spans="1:4">
      <c r="A1167" t="s">
        <v>1305</v>
      </c>
      <c r="B1167" t="s">
        <v>139</v>
      </c>
      <c r="C1167">
        <v>0</v>
      </c>
      <c r="D1167" t="s">
        <v>140</v>
      </c>
    </row>
    <row r="1168" spans="1:4">
      <c r="A1168" t="s">
        <v>1306</v>
      </c>
      <c r="B1168" t="s">
        <v>139</v>
      </c>
      <c r="C1168">
        <v>0</v>
      </c>
      <c r="D1168" t="s">
        <v>140</v>
      </c>
    </row>
    <row r="1169" spans="1:4">
      <c r="A1169" t="s">
        <v>1307</v>
      </c>
      <c r="B1169" t="s">
        <v>139</v>
      </c>
      <c r="C1169">
        <v>0</v>
      </c>
      <c r="D1169" t="s">
        <v>140</v>
      </c>
    </row>
    <row r="1170" spans="1:4">
      <c r="A1170" t="s">
        <v>1308</v>
      </c>
      <c r="B1170" t="s">
        <v>139</v>
      </c>
      <c r="C1170">
        <v>0</v>
      </c>
      <c r="D1170" t="s">
        <v>140</v>
      </c>
    </row>
    <row r="1171" spans="1:4">
      <c r="A1171" t="s">
        <v>1309</v>
      </c>
      <c r="B1171" t="s">
        <v>139</v>
      </c>
      <c r="C1171">
        <v>0</v>
      </c>
      <c r="D1171" t="s">
        <v>140</v>
      </c>
    </row>
    <row r="1172" spans="1:4">
      <c r="A1172" t="s">
        <v>1310</v>
      </c>
      <c r="B1172" t="s">
        <v>139</v>
      </c>
      <c r="C1172">
        <v>0</v>
      </c>
      <c r="D1172" t="s">
        <v>140</v>
      </c>
    </row>
    <row r="1173" spans="1:4">
      <c r="A1173" t="s">
        <v>1311</v>
      </c>
      <c r="B1173" t="s">
        <v>139</v>
      </c>
      <c r="C1173">
        <v>0</v>
      </c>
      <c r="D1173" t="s">
        <v>140</v>
      </c>
    </row>
    <row r="1174" spans="1:4">
      <c r="A1174" t="s">
        <v>1312</v>
      </c>
      <c r="B1174" t="s">
        <v>139</v>
      </c>
      <c r="C1174">
        <v>0</v>
      </c>
      <c r="D1174" t="s">
        <v>140</v>
      </c>
    </row>
    <row r="1175" spans="1:4">
      <c r="A1175" t="s">
        <v>1313</v>
      </c>
      <c r="B1175" t="s">
        <v>139</v>
      </c>
      <c r="C1175">
        <v>0</v>
      </c>
      <c r="D1175" t="s">
        <v>140</v>
      </c>
    </row>
    <row r="1176" spans="1:4">
      <c r="A1176" t="s">
        <v>1314</v>
      </c>
      <c r="B1176" t="s">
        <v>139</v>
      </c>
      <c r="C1176">
        <v>0</v>
      </c>
      <c r="D1176" t="s">
        <v>140</v>
      </c>
    </row>
    <row r="1177" spans="1:4">
      <c r="A1177" t="s">
        <v>1315</v>
      </c>
      <c r="B1177" t="s">
        <v>139</v>
      </c>
      <c r="C1177">
        <v>0</v>
      </c>
      <c r="D1177" t="s">
        <v>140</v>
      </c>
    </row>
    <row r="1178" spans="1:4">
      <c r="A1178" t="s">
        <v>1316</v>
      </c>
      <c r="B1178" t="s">
        <v>139</v>
      </c>
      <c r="C1178">
        <v>0</v>
      </c>
      <c r="D1178" t="s">
        <v>140</v>
      </c>
    </row>
    <row r="1179" spans="1:4">
      <c r="A1179" t="s">
        <v>1317</v>
      </c>
      <c r="B1179" t="s">
        <v>139</v>
      </c>
      <c r="C1179">
        <v>0</v>
      </c>
      <c r="D1179" t="s">
        <v>140</v>
      </c>
    </row>
    <row r="1180" spans="1:4">
      <c r="A1180" t="s">
        <v>1318</v>
      </c>
      <c r="B1180" t="s">
        <v>139</v>
      </c>
      <c r="C1180">
        <v>0</v>
      </c>
      <c r="D1180" t="s">
        <v>140</v>
      </c>
    </row>
    <row r="1181" spans="1:4">
      <c r="A1181" t="s">
        <v>1319</v>
      </c>
      <c r="B1181" t="s">
        <v>139</v>
      </c>
      <c r="C1181">
        <v>0</v>
      </c>
      <c r="D1181" t="s">
        <v>140</v>
      </c>
    </row>
    <row r="1182" spans="1:4">
      <c r="A1182" t="s">
        <v>1320</v>
      </c>
      <c r="B1182" t="s">
        <v>139</v>
      </c>
      <c r="C1182">
        <v>0</v>
      </c>
      <c r="D1182" t="s">
        <v>140</v>
      </c>
    </row>
    <row r="1183" spans="1:4">
      <c r="A1183" t="s">
        <v>1321</v>
      </c>
      <c r="B1183" t="s">
        <v>139</v>
      </c>
      <c r="C1183">
        <v>0</v>
      </c>
      <c r="D1183" t="s">
        <v>140</v>
      </c>
    </row>
    <row r="1184" spans="1:4">
      <c r="A1184" t="s">
        <v>1322</v>
      </c>
      <c r="B1184" t="s">
        <v>139</v>
      </c>
      <c r="C1184">
        <v>0</v>
      </c>
      <c r="D1184" t="s">
        <v>140</v>
      </c>
    </row>
    <row r="1185" spans="1:4">
      <c r="A1185" t="s">
        <v>1323</v>
      </c>
      <c r="B1185" t="s">
        <v>139</v>
      </c>
      <c r="C1185">
        <v>0</v>
      </c>
      <c r="D1185" t="s">
        <v>140</v>
      </c>
    </row>
    <row r="1186" spans="1:4">
      <c r="A1186" t="s">
        <v>1324</v>
      </c>
      <c r="B1186" t="s">
        <v>139</v>
      </c>
      <c r="C1186">
        <v>0</v>
      </c>
      <c r="D1186" t="s">
        <v>140</v>
      </c>
    </row>
    <row r="1187" spans="1:4">
      <c r="A1187" t="s">
        <v>1325</v>
      </c>
      <c r="B1187" t="s">
        <v>139</v>
      </c>
      <c r="C1187">
        <v>0</v>
      </c>
      <c r="D1187" t="s">
        <v>140</v>
      </c>
    </row>
    <row r="1188" spans="1:4">
      <c r="A1188" t="s">
        <v>1326</v>
      </c>
      <c r="B1188" t="s">
        <v>139</v>
      </c>
      <c r="C1188">
        <v>0</v>
      </c>
      <c r="D1188" t="s">
        <v>140</v>
      </c>
    </row>
    <row r="1189" spans="1:4">
      <c r="A1189" t="s">
        <v>1327</v>
      </c>
      <c r="B1189" t="s">
        <v>139</v>
      </c>
      <c r="C1189">
        <v>0</v>
      </c>
      <c r="D1189" t="s">
        <v>140</v>
      </c>
    </row>
    <row r="1190" spans="1:4">
      <c r="A1190" t="s">
        <v>1328</v>
      </c>
      <c r="B1190" t="s">
        <v>139</v>
      </c>
      <c r="C1190">
        <v>0</v>
      </c>
      <c r="D1190" t="s">
        <v>140</v>
      </c>
    </row>
    <row r="1191" spans="1:4">
      <c r="A1191" t="s">
        <v>1329</v>
      </c>
      <c r="B1191" t="s">
        <v>139</v>
      </c>
      <c r="C1191">
        <v>0</v>
      </c>
      <c r="D1191" t="s">
        <v>140</v>
      </c>
    </row>
    <row r="1192" spans="1:4">
      <c r="A1192" t="s">
        <v>1330</v>
      </c>
      <c r="B1192" t="s">
        <v>139</v>
      </c>
      <c r="C1192">
        <v>0</v>
      </c>
      <c r="D1192" t="s">
        <v>140</v>
      </c>
    </row>
    <row r="1193" spans="1:4">
      <c r="A1193" t="s">
        <v>1331</v>
      </c>
      <c r="B1193" t="s">
        <v>139</v>
      </c>
      <c r="C1193">
        <v>0</v>
      </c>
      <c r="D1193" t="s">
        <v>140</v>
      </c>
    </row>
    <row r="1194" spans="1:4">
      <c r="A1194" t="s">
        <v>1332</v>
      </c>
      <c r="B1194" t="s">
        <v>139</v>
      </c>
      <c r="C1194">
        <v>0</v>
      </c>
      <c r="D1194" t="s">
        <v>140</v>
      </c>
    </row>
    <row r="1195" spans="1:4">
      <c r="A1195" t="s">
        <v>1333</v>
      </c>
      <c r="B1195" t="s">
        <v>139</v>
      </c>
      <c r="C1195">
        <v>0</v>
      </c>
      <c r="D1195" t="s">
        <v>140</v>
      </c>
    </row>
    <row r="1196" spans="1:4">
      <c r="A1196" t="s">
        <v>1334</v>
      </c>
      <c r="B1196" t="s">
        <v>139</v>
      </c>
      <c r="C1196">
        <v>0</v>
      </c>
      <c r="D1196" t="s">
        <v>140</v>
      </c>
    </row>
    <row r="1197" spans="1:4">
      <c r="A1197" t="s">
        <v>1335</v>
      </c>
      <c r="B1197" t="s">
        <v>139</v>
      </c>
      <c r="C1197">
        <v>0</v>
      </c>
      <c r="D1197" t="s">
        <v>140</v>
      </c>
    </row>
    <row r="1198" spans="1:4">
      <c r="A1198" t="s">
        <v>1336</v>
      </c>
      <c r="B1198" t="s">
        <v>139</v>
      </c>
      <c r="C1198">
        <v>0</v>
      </c>
      <c r="D1198" t="s">
        <v>140</v>
      </c>
    </row>
    <row r="1199" spans="1:4">
      <c r="A1199" t="s">
        <v>1337</v>
      </c>
      <c r="B1199" t="s">
        <v>139</v>
      </c>
      <c r="C1199">
        <v>0</v>
      </c>
      <c r="D1199" t="s">
        <v>140</v>
      </c>
    </row>
    <row r="1200" spans="1:4">
      <c r="A1200" t="s">
        <v>1338</v>
      </c>
      <c r="B1200" t="s">
        <v>139</v>
      </c>
      <c r="C1200">
        <v>0</v>
      </c>
      <c r="D1200" t="s">
        <v>140</v>
      </c>
    </row>
    <row r="1201" spans="1:4">
      <c r="A1201" t="s">
        <v>1339</v>
      </c>
      <c r="B1201" t="s">
        <v>139</v>
      </c>
      <c r="C1201">
        <v>0</v>
      </c>
      <c r="D1201" t="s">
        <v>140</v>
      </c>
    </row>
    <row r="1202" spans="1:4">
      <c r="A1202" t="s">
        <v>1340</v>
      </c>
      <c r="B1202" t="s">
        <v>139</v>
      </c>
      <c r="C1202">
        <v>0</v>
      </c>
      <c r="D1202" t="s">
        <v>140</v>
      </c>
    </row>
    <row r="1203" spans="1:4">
      <c r="A1203" t="s">
        <v>1341</v>
      </c>
      <c r="B1203" t="s">
        <v>139</v>
      </c>
      <c r="C1203">
        <v>0</v>
      </c>
      <c r="D1203" t="s">
        <v>140</v>
      </c>
    </row>
    <row r="1204" spans="1:4">
      <c r="A1204" t="s">
        <v>1342</v>
      </c>
      <c r="B1204" t="s">
        <v>139</v>
      </c>
      <c r="C1204">
        <v>0</v>
      </c>
      <c r="D1204" t="s">
        <v>140</v>
      </c>
    </row>
    <row r="1205" spans="1:4">
      <c r="A1205" t="s">
        <v>1343</v>
      </c>
      <c r="B1205" t="s">
        <v>139</v>
      </c>
      <c r="C1205">
        <v>0</v>
      </c>
      <c r="D1205" t="s">
        <v>140</v>
      </c>
    </row>
    <row r="1206" spans="1:4">
      <c r="A1206" t="s">
        <v>1344</v>
      </c>
      <c r="B1206" t="s">
        <v>139</v>
      </c>
      <c r="C1206">
        <v>0</v>
      </c>
      <c r="D1206" t="s">
        <v>140</v>
      </c>
    </row>
    <row r="1207" spans="1:4">
      <c r="A1207" t="s">
        <v>1345</v>
      </c>
      <c r="B1207" t="s">
        <v>139</v>
      </c>
      <c r="C1207">
        <v>0</v>
      </c>
      <c r="D1207" t="s">
        <v>140</v>
      </c>
    </row>
    <row r="1208" spans="1:4">
      <c r="A1208" t="s">
        <v>1346</v>
      </c>
      <c r="B1208" t="s">
        <v>139</v>
      </c>
      <c r="C1208">
        <v>0</v>
      </c>
      <c r="D1208" t="s">
        <v>140</v>
      </c>
    </row>
    <row r="1209" spans="1:4">
      <c r="A1209" t="s">
        <v>1347</v>
      </c>
      <c r="B1209" t="s">
        <v>139</v>
      </c>
      <c r="C1209">
        <v>0</v>
      </c>
      <c r="D1209" t="s">
        <v>140</v>
      </c>
    </row>
    <row r="1210" spans="1:4">
      <c r="A1210" t="s">
        <v>1348</v>
      </c>
      <c r="B1210" t="s">
        <v>139</v>
      </c>
      <c r="C1210">
        <v>0</v>
      </c>
      <c r="D1210" t="s">
        <v>140</v>
      </c>
    </row>
    <row r="1211" spans="1:4">
      <c r="A1211" t="s">
        <v>1349</v>
      </c>
      <c r="B1211" t="s">
        <v>139</v>
      </c>
      <c r="C1211">
        <v>0</v>
      </c>
      <c r="D1211" t="s">
        <v>140</v>
      </c>
    </row>
    <row r="1212" spans="1:4">
      <c r="A1212" t="s">
        <v>1350</v>
      </c>
      <c r="B1212" t="s">
        <v>139</v>
      </c>
      <c r="C1212">
        <v>0</v>
      </c>
      <c r="D1212" t="s">
        <v>140</v>
      </c>
    </row>
    <row r="1213" spans="1:4">
      <c r="A1213" t="s">
        <v>1351</v>
      </c>
      <c r="B1213" t="s">
        <v>139</v>
      </c>
      <c r="C1213">
        <v>0</v>
      </c>
      <c r="D1213" t="s">
        <v>140</v>
      </c>
    </row>
    <row r="1214" spans="1:4">
      <c r="A1214" t="s">
        <v>1352</v>
      </c>
      <c r="B1214" t="s">
        <v>139</v>
      </c>
      <c r="C1214">
        <v>0</v>
      </c>
      <c r="D1214" t="s">
        <v>140</v>
      </c>
    </row>
    <row r="1215" spans="1:4">
      <c r="A1215" t="s">
        <v>1353</v>
      </c>
      <c r="B1215" t="s">
        <v>139</v>
      </c>
      <c r="C1215">
        <v>0</v>
      </c>
      <c r="D1215" t="s">
        <v>140</v>
      </c>
    </row>
    <row r="1216" spans="1:4">
      <c r="A1216" t="s">
        <v>1354</v>
      </c>
      <c r="B1216" t="s">
        <v>139</v>
      </c>
      <c r="C1216">
        <v>0</v>
      </c>
      <c r="D1216" t="s">
        <v>140</v>
      </c>
    </row>
    <row r="1217" spans="1:4">
      <c r="A1217" t="s">
        <v>1355</v>
      </c>
      <c r="B1217" t="s">
        <v>139</v>
      </c>
      <c r="C1217">
        <v>0</v>
      </c>
      <c r="D1217" t="s">
        <v>140</v>
      </c>
    </row>
    <row r="1218" spans="1:4">
      <c r="A1218" t="s">
        <v>1356</v>
      </c>
      <c r="B1218" t="s">
        <v>139</v>
      </c>
      <c r="C1218">
        <v>0</v>
      </c>
      <c r="D1218" t="s">
        <v>140</v>
      </c>
    </row>
    <row r="1219" spans="1:4">
      <c r="A1219" t="s">
        <v>1357</v>
      </c>
      <c r="B1219" t="s">
        <v>139</v>
      </c>
      <c r="C1219">
        <v>0</v>
      </c>
      <c r="D1219" t="s">
        <v>140</v>
      </c>
    </row>
    <row r="1220" spans="1:4">
      <c r="A1220" t="s">
        <v>1358</v>
      </c>
      <c r="B1220" t="s">
        <v>139</v>
      </c>
      <c r="C1220">
        <v>0</v>
      </c>
      <c r="D1220" t="s">
        <v>140</v>
      </c>
    </row>
    <row r="1221" spans="1:4">
      <c r="A1221" t="s">
        <v>1359</v>
      </c>
      <c r="B1221" t="s">
        <v>139</v>
      </c>
      <c r="C1221">
        <v>0</v>
      </c>
      <c r="D1221" t="s">
        <v>140</v>
      </c>
    </row>
    <row r="1222" spans="1:4">
      <c r="A1222" t="s">
        <v>1360</v>
      </c>
      <c r="B1222" t="s">
        <v>139</v>
      </c>
      <c r="C1222">
        <v>0</v>
      </c>
      <c r="D1222" t="s">
        <v>140</v>
      </c>
    </row>
    <row r="1223" spans="1:4">
      <c r="A1223" t="s">
        <v>1361</v>
      </c>
      <c r="B1223" t="s">
        <v>139</v>
      </c>
      <c r="C1223">
        <v>0</v>
      </c>
      <c r="D1223" t="s">
        <v>140</v>
      </c>
    </row>
    <row r="1224" spans="1:4">
      <c r="A1224" t="s">
        <v>1362</v>
      </c>
      <c r="B1224" t="s">
        <v>139</v>
      </c>
      <c r="C1224">
        <v>0</v>
      </c>
      <c r="D1224" t="s">
        <v>140</v>
      </c>
    </row>
    <row r="1225" spans="1:4">
      <c r="A1225" t="s">
        <v>1363</v>
      </c>
      <c r="B1225" t="s">
        <v>139</v>
      </c>
      <c r="C1225">
        <v>0</v>
      </c>
      <c r="D1225" t="s">
        <v>140</v>
      </c>
    </row>
    <row r="1226" spans="1:4">
      <c r="A1226" t="s">
        <v>1364</v>
      </c>
      <c r="B1226" t="s">
        <v>139</v>
      </c>
      <c r="C1226">
        <v>0</v>
      </c>
      <c r="D1226" t="s">
        <v>140</v>
      </c>
    </row>
    <row r="1227" spans="1:4">
      <c r="A1227" t="s">
        <v>1365</v>
      </c>
      <c r="B1227" t="s">
        <v>139</v>
      </c>
      <c r="C1227">
        <v>0</v>
      </c>
      <c r="D1227" t="s">
        <v>140</v>
      </c>
    </row>
    <row r="1228" spans="1:4">
      <c r="A1228" t="s">
        <v>1366</v>
      </c>
      <c r="B1228" t="s">
        <v>139</v>
      </c>
      <c r="C1228">
        <v>0</v>
      </c>
      <c r="D1228" t="s">
        <v>140</v>
      </c>
    </row>
    <row r="1229" spans="1:4">
      <c r="A1229" t="s">
        <v>1367</v>
      </c>
      <c r="B1229" t="s">
        <v>139</v>
      </c>
      <c r="C1229">
        <v>0</v>
      </c>
      <c r="D1229" t="s">
        <v>140</v>
      </c>
    </row>
    <row r="1230" spans="1:4">
      <c r="A1230" t="s">
        <v>1368</v>
      </c>
      <c r="B1230" t="s">
        <v>139</v>
      </c>
      <c r="C1230">
        <v>0</v>
      </c>
      <c r="D1230" t="s">
        <v>140</v>
      </c>
    </row>
    <row r="1231" spans="1:4">
      <c r="A1231" t="s">
        <v>1369</v>
      </c>
      <c r="B1231" t="s">
        <v>139</v>
      </c>
      <c r="C1231">
        <v>0</v>
      </c>
      <c r="D1231" t="s">
        <v>140</v>
      </c>
    </row>
    <row r="1232" spans="1:4">
      <c r="A1232" t="s">
        <v>1370</v>
      </c>
      <c r="B1232" t="s">
        <v>139</v>
      </c>
      <c r="C1232">
        <v>0</v>
      </c>
      <c r="D1232" t="s">
        <v>140</v>
      </c>
    </row>
    <row r="1233" spans="1:4">
      <c r="A1233" t="s">
        <v>1371</v>
      </c>
      <c r="B1233" t="s">
        <v>139</v>
      </c>
      <c r="C1233">
        <v>0</v>
      </c>
      <c r="D1233" t="s">
        <v>140</v>
      </c>
    </row>
    <row r="1234" spans="1:4">
      <c r="A1234" t="s">
        <v>1372</v>
      </c>
      <c r="B1234" t="s">
        <v>139</v>
      </c>
      <c r="C1234">
        <v>0</v>
      </c>
      <c r="D1234" t="s">
        <v>140</v>
      </c>
    </row>
    <row r="1235" spans="1:4">
      <c r="A1235" t="s">
        <v>1373</v>
      </c>
      <c r="B1235" t="s">
        <v>139</v>
      </c>
      <c r="C1235">
        <v>0</v>
      </c>
      <c r="D1235" t="s">
        <v>140</v>
      </c>
    </row>
    <row r="1236" spans="1:4">
      <c r="A1236" t="s">
        <v>1374</v>
      </c>
      <c r="B1236" t="s">
        <v>139</v>
      </c>
      <c r="C1236">
        <v>0</v>
      </c>
      <c r="D1236" t="s">
        <v>140</v>
      </c>
    </row>
    <row r="1237" spans="1:4">
      <c r="A1237" t="s">
        <v>1375</v>
      </c>
      <c r="B1237" t="s">
        <v>139</v>
      </c>
      <c r="C1237">
        <v>0</v>
      </c>
      <c r="D1237" t="s">
        <v>140</v>
      </c>
    </row>
    <row r="1238" spans="1:4">
      <c r="A1238" t="s">
        <v>1376</v>
      </c>
      <c r="B1238" t="s">
        <v>139</v>
      </c>
      <c r="C1238">
        <v>0</v>
      </c>
      <c r="D1238" t="s">
        <v>140</v>
      </c>
    </row>
    <row r="1239" spans="1:4">
      <c r="A1239" t="s">
        <v>1377</v>
      </c>
      <c r="B1239" t="s">
        <v>139</v>
      </c>
      <c r="C1239">
        <v>0</v>
      </c>
      <c r="D1239" t="s">
        <v>140</v>
      </c>
    </row>
    <row r="1240" spans="1:4">
      <c r="A1240" t="s">
        <v>1378</v>
      </c>
      <c r="B1240" t="s">
        <v>139</v>
      </c>
      <c r="C1240">
        <v>0</v>
      </c>
      <c r="D1240" t="s">
        <v>140</v>
      </c>
    </row>
    <row r="1241" spans="1:4">
      <c r="A1241" t="s">
        <v>1379</v>
      </c>
      <c r="B1241" t="s">
        <v>139</v>
      </c>
      <c r="C1241">
        <v>0</v>
      </c>
      <c r="D1241" t="s">
        <v>140</v>
      </c>
    </row>
    <row r="1242" spans="1:4">
      <c r="A1242" t="s">
        <v>1380</v>
      </c>
      <c r="B1242" t="s">
        <v>139</v>
      </c>
      <c r="C1242">
        <v>0</v>
      </c>
      <c r="D1242" t="s">
        <v>140</v>
      </c>
    </row>
    <row r="1243" spans="1:4">
      <c r="A1243" t="s">
        <v>1381</v>
      </c>
      <c r="B1243" t="s">
        <v>139</v>
      </c>
      <c r="C1243">
        <v>0</v>
      </c>
      <c r="D1243" t="s">
        <v>140</v>
      </c>
    </row>
    <row r="1244" spans="1:4">
      <c r="A1244" t="s">
        <v>1382</v>
      </c>
      <c r="B1244" t="s">
        <v>139</v>
      </c>
      <c r="C1244">
        <v>0</v>
      </c>
      <c r="D1244" t="s">
        <v>140</v>
      </c>
    </row>
    <row r="1245" spans="1:4">
      <c r="A1245" t="s">
        <v>1383</v>
      </c>
      <c r="B1245" t="s">
        <v>139</v>
      </c>
      <c r="C1245">
        <v>0</v>
      </c>
      <c r="D1245" t="s">
        <v>140</v>
      </c>
    </row>
    <row r="1246" spans="1:4">
      <c r="A1246" t="s">
        <v>1384</v>
      </c>
      <c r="B1246" t="s">
        <v>139</v>
      </c>
      <c r="C1246">
        <v>0</v>
      </c>
      <c r="D1246" t="s">
        <v>140</v>
      </c>
    </row>
    <row r="1247" spans="1:4">
      <c r="A1247" t="s">
        <v>1385</v>
      </c>
      <c r="B1247" t="s">
        <v>139</v>
      </c>
      <c r="C1247">
        <v>0</v>
      </c>
      <c r="D1247" t="s">
        <v>140</v>
      </c>
    </row>
    <row r="1248" spans="1:4">
      <c r="A1248" t="s">
        <v>1386</v>
      </c>
      <c r="B1248" t="s">
        <v>139</v>
      </c>
      <c r="C1248">
        <v>0</v>
      </c>
      <c r="D1248" t="s">
        <v>140</v>
      </c>
    </row>
    <row r="1249" spans="1:4">
      <c r="A1249" t="s">
        <v>1387</v>
      </c>
      <c r="B1249" t="s">
        <v>139</v>
      </c>
      <c r="C1249">
        <v>0</v>
      </c>
      <c r="D1249" t="s">
        <v>140</v>
      </c>
    </row>
    <row r="1250" spans="1:4">
      <c r="A1250" t="s">
        <v>1388</v>
      </c>
      <c r="B1250" t="s">
        <v>139</v>
      </c>
      <c r="C1250">
        <v>0</v>
      </c>
      <c r="D1250" t="s">
        <v>140</v>
      </c>
    </row>
    <row r="1251" spans="1:4">
      <c r="A1251" t="s">
        <v>1389</v>
      </c>
      <c r="B1251" t="s">
        <v>139</v>
      </c>
      <c r="C1251">
        <v>0</v>
      </c>
      <c r="D1251" t="s">
        <v>140</v>
      </c>
    </row>
    <row r="1252" spans="1:4">
      <c r="A1252" t="s">
        <v>1390</v>
      </c>
      <c r="B1252" t="s">
        <v>139</v>
      </c>
      <c r="C1252">
        <v>0</v>
      </c>
      <c r="D1252" t="s">
        <v>140</v>
      </c>
    </row>
    <row r="1253" spans="1:4">
      <c r="A1253" t="s">
        <v>1391</v>
      </c>
      <c r="B1253" t="s">
        <v>139</v>
      </c>
      <c r="C1253">
        <v>0</v>
      </c>
      <c r="D1253" t="s">
        <v>140</v>
      </c>
    </row>
    <row r="1254" spans="1:4">
      <c r="A1254" t="s">
        <v>1392</v>
      </c>
      <c r="B1254" t="s">
        <v>139</v>
      </c>
      <c r="C1254">
        <v>0</v>
      </c>
      <c r="D1254" t="s">
        <v>140</v>
      </c>
    </row>
    <row r="1255" spans="1:4">
      <c r="A1255" t="s">
        <v>1393</v>
      </c>
      <c r="B1255" t="s">
        <v>139</v>
      </c>
      <c r="C1255">
        <v>0</v>
      </c>
      <c r="D1255" t="s">
        <v>140</v>
      </c>
    </row>
    <row r="1256" spans="1:4">
      <c r="A1256" t="s">
        <v>1394</v>
      </c>
      <c r="B1256" t="s">
        <v>139</v>
      </c>
      <c r="C1256">
        <v>0</v>
      </c>
      <c r="D1256" t="s">
        <v>140</v>
      </c>
    </row>
    <row r="1257" spans="1:4">
      <c r="A1257" t="s">
        <v>1395</v>
      </c>
      <c r="B1257" t="s">
        <v>139</v>
      </c>
      <c r="C1257">
        <v>0</v>
      </c>
      <c r="D1257" t="s">
        <v>140</v>
      </c>
    </row>
    <row r="1258" spans="1:4">
      <c r="A1258" t="s">
        <v>1396</v>
      </c>
      <c r="B1258" t="s">
        <v>139</v>
      </c>
      <c r="C1258">
        <v>0</v>
      </c>
      <c r="D1258" t="s">
        <v>140</v>
      </c>
    </row>
    <row r="1259" spans="1:4">
      <c r="A1259" t="s">
        <v>1397</v>
      </c>
      <c r="B1259" t="s">
        <v>139</v>
      </c>
      <c r="C1259">
        <v>0</v>
      </c>
      <c r="D1259" t="s">
        <v>140</v>
      </c>
    </row>
    <row r="1260" spans="1:4">
      <c r="A1260" t="s">
        <v>1398</v>
      </c>
      <c r="B1260" t="s">
        <v>139</v>
      </c>
      <c r="C1260">
        <v>0</v>
      </c>
      <c r="D1260" t="s">
        <v>140</v>
      </c>
    </row>
    <row r="1261" spans="1:4">
      <c r="A1261" t="s">
        <v>1399</v>
      </c>
      <c r="B1261" t="s">
        <v>139</v>
      </c>
      <c r="C1261">
        <v>0</v>
      </c>
      <c r="D1261" t="s">
        <v>140</v>
      </c>
    </row>
    <row r="1262" spans="1:4">
      <c r="A1262" t="s">
        <v>1400</v>
      </c>
      <c r="B1262" t="s">
        <v>139</v>
      </c>
      <c r="C1262">
        <v>0</v>
      </c>
      <c r="D1262" t="s">
        <v>140</v>
      </c>
    </row>
    <row r="1263" spans="1:4">
      <c r="A1263" t="s">
        <v>1401</v>
      </c>
      <c r="B1263" t="s">
        <v>139</v>
      </c>
      <c r="C1263">
        <v>0</v>
      </c>
      <c r="D1263" t="s">
        <v>140</v>
      </c>
    </row>
    <row r="1264" spans="1:4">
      <c r="A1264" t="s">
        <v>1402</v>
      </c>
      <c r="B1264" t="s">
        <v>139</v>
      </c>
      <c r="C1264">
        <v>0</v>
      </c>
      <c r="D1264" t="s">
        <v>140</v>
      </c>
    </row>
    <row r="1265" spans="1:4">
      <c r="A1265" t="s">
        <v>1403</v>
      </c>
      <c r="B1265" t="s">
        <v>139</v>
      </c>
      <c r="C1265">
        <v>0</v>
      </c>
      <c r="D1265" t="s">
        <v>140</v>
      </c>
    </row>
    <row r="1266" spans="1:4">
      <c r="A1266" t="s">
        <v>1404</v>
      </c>
      <c r="B1266" t="s">
        <v>139</v>
      </c>
      <c r="C1266">
        <v>0</v>
      </c>
      <c r="D1266" t="s">
        <v>140</v>
      </c>
    </row>
    <row r="1267" spans="1:4">
      <c r="A1267" t="s">
        <v>1405</v>
      </c>
      <c r="B1267" t="s">
        <v>139</v>
      </c>
      <c r="C1267">
        <v>0</v>
      </c>
      <c r="D1267" t="s">
        <v>140</v>
      </c>
    </row>
    <row r="1268" spans="1:4">
      <c r="A1268" t="s">
        <v>1406</v>
      </c>
      <c r="B1268" t="s">
        <v>139</v>
      </c>
      <c r="C1268">
        <v>0</v>
      </c>
      <c r="D1268" t="s">
        <v>140</v>
      </c>
    </row>
    <row r="1269" spans="1:4">
      <c r="A1269" t="s">
        <v>1407</v>
      </c>
      <c r="B1269" t="s">
        <v>139</v>
      </c>
      <c r="C1269">
        <v>0</v>
      </c>
      <c r="D1269" t="s">
        <v>140</v>
      </c>
    </row>
    <row r="1270" spans="1:4">
      <c r="A1270" t="s">
        <v>1408</v>
      </c>
      <c r="B1270" t="s">
        <v>139</v>
      </c>
      <c r="C1270">
        <v>0</v>
      </c>
      <c r="D1270" t="s">
        <v>140</v>
      </c>
    </row>
    <row r="1271" spans="1:4">
      <c r="A1271" t="s">
        <v>1409</v>
      </c>
      <c r="B1271" t="s">
        <v>139</v>
      </c>
      <c r="C1271">
        <v>0</v>
      </c>
      <c r="D1271" t="s">
        <v>140</v>
      </c>
    </row>
    <row r="1272" spans="1:4">
      <c r="A1272" t="s">
        <v>1410</v>
      </c>
      <c r="B1272" t="s">
        <v>139</v>
      </c>
      <c r="C1272">
        <v>0</v>
      </c>
      <c r="D1272" t="s">
        <v>140</v>
      </c>
    </row>
    <row r="1273" spans="1:4">
      <c r="A1273" t="s">
        <v>1411</v>
      </c>
      <c r="B1273" t="s">
        <v>139</v>
      </c>
      <c r="C1273">
        <v>0</v>
      </c>
      <c r="D1273" t="s">
        <v>140</v>
      </c>
    </row>
    <row r="1274" spans="1:4">
      <c r="A1274" t="s">
        <v>1412</v>
      </c>
      <c r="B1274" t="s">
        <v>139</v>
      </c>
      <c r="C1274">
        <v>0</v>
      </c>
      <c r="D1274" t="s">
        <v>140</v>
      </c>
    </row>
    <row r="1275" spans="1:4">
      <c r="A1275" t="s">
        <v>1413</v>
      </c>
      <c r="B1275" t="s">
        <v>139</v>
      </c>
      <c r="C1275">
        <v>0</v>
      </c>
      <c r="D1275" t="s">
        <v>140</v>
      </c>
    </row>
    <row r="1276" spans="1:4">
      <c r="A1276" t="s">
        <v>1414</v>
      </c>
      <c r="B1276" t="s">
        <v>139</v>
      </c>
      <c r="C1276">
        <v>0</v>
      </c>
      <c r="D1276" t="s">
        <v>140</v>
      </c>
    </row>
    <row r="1277" spans="1:4">
      <c r="A1277" t="s">
        <v>1415</v>
      </c>
      <c r="B1277" t="s">
        <v>139</v>
      </c>
      <c r="C1277">
        <v>0</v>
      </c>
      <c r="D1277" t="s">
        <v>140</v>
      </c>
    </row>
    <row r="1278" spans="1:4">
      <c r="A1278" t="s">
        <v>1416</v>
      </c>
      <c r="B1278" t="s">
        <v>139</v>
      </c>
      <c r="C1278">
        <v>0</v>
      </c>
      <c r="D1278" t="s">
        <v>140</v>
      </c>
    </row>
    <row r="1279" spans="1:4">
      <c r="A1279" t="s">
        <v>1417</v>
      </c>
      <c r="B1279" t="s">
        <v>139</v>
      </c>
      <c r="C1279">
        <v>0</v>
      </c>
      <c r="D1279" t="s">
        <v>140</v>
      </c>
    </row>
    <row r="1280" spans="1:4">
      <c r="A1280" t="s">
        <v>1418</v>
      </c>
      <c r="B1280" t="s">
        <v>139</v>
      </c>
      <c r="C1280">
        <v>0</v>
      </c>
      <c r="D1280" t="s">
        <v>140</v>
      </c>
    </row>
    <row r="1281" spans="1:4">
      <c r="A1281" t="s">
        <v>1419</v>
      </c>
      <c r="B1281" t="s">
        <v>139</v>
      </c>
      <c r="C1281">
        <v>0</v>
      </c>
      <c r="D1281" t="s">
        <v>140</v>
      </c>
    </row>
    <row r="1282" spans="1:4">
      <c r="A1282" t="s">
        <v>1420</v>
      </c>
      <c r="B1282" t="s">
        <v>139</v>
      </c>
      <c r="C1282">
        <v>0</v>
      </c>
      <c r="D1282" t="s">
        <v>140</v>
      </c>
    </row>
    <row r="1283" spans="1:4">
      <c r="A1283" t="s">
        <v>1421</v>
      </c>
      <c r="B1283" t="s">
        <v>139</v>
      </c>
      <c r="C1283">
        <v>0</v>
      </c>
      <c r="D1283" t="s">
        <v>140</v>
      </c>
    </row>
    <row r="1284" spans="1:4">
      <c r="A1284" t="s">
        <v>1422</v>
      </c>
      <c r="B1284" t="s">
        <v>139</v>
      </c>
      <c r="C1284">
        <v>0</v>
      </c>
      <c r="D1284" t="s">
        <v>140</v>
      </c>
    </row>
    <row r="1285" spans="1:4">
      <c r="A1285" t="s">
        <v>1423</v>
      </c>
      <c r="B1285" t="s">
        <v>139</v>
      </c>
      <c r="C1285">
        <v>0</v>
      </c>
      <c r="D1285" t="s">
        <v>140</v>
      </c>
    </row>
    <row r="1286" spans="1:4">
      <c r="A1286" t="s">
        <v>1424</v>
      </c>
      <c r="B1286" t="s">
        <v>139</v>
      </c>
      <c r="C1286">
        <v>0</v>
      </c>
      <c r="D1286" t="s">
        <v>140</v>
      </c>
    </row>
    <row r="1287" spans="1:4">
      <c r="A1287" t="s">
        <v>1425</v>
      </c>
      <c r="B1287" t="s">
        <v>139</v>
      </c>
      <c r="C1287">
        <v>0</v>
      </c>
      <c r="D1287" t="s">
        <v>140</v>
      </c>
    </row>
    <row r="1288" spans="1:4">
      <c r="A1288" t="s">
        <v>1426</v>
      </c>
      <c r="B1288" t="s">
        <v>139</v>
      </c>
      <c r="C1288">
        <v>0</v>
      </c>
      <c r="D1288" t="s">
        <v>140</v>
      </c>
    </row>
    <row r="1289" spans="1:4">
      <c r="A1289" t="s">
        <v>1427</v>
      </c>
      <c r="B1289" t="s">
        <v>139</v>
      </c>
      <c r="C1289">
        <v>0</v>
      </c>
      <c r="D1289" t="s">
        <v>140</v>
      </c>
    </row>
    <row r="1290" spans="1:4">
      <c r="A1290" t="s">
        <v>1428</v>
      </c>
      <c r="B1290" t="s">
        <v>139</v>
      </c>
      <c r="C1290">
        <v>0</v>
      </c>
      <c r="D1290" t="s">
        <v>140</v>
      </c>
    </row>
    <row r="1291" spans="1:4">
      <c r="A1291" t="s">
        <v>1429</v>
      </c>
      <c r="B1291" t="s">
        <v>139</v>
      </c>
      <c r="C1291">
        <v>0</v>
      </c>
      <c r="D1291" t="s">
        <v>140</v>
      </c>
    </row>
    <row r="1292" spans="1:4">
      <c r="A1292" t="s">
        <v>1430</v>
      </c>
      <c r="B1292" t="s">
        <v>139</v>
      </c>
      <c r="C1292">
        <v>0</v>
      </c>
      <c r="D1292" t="s">
        <v>140</v>
      </c>
    </row>
    <row r="1293" spans="1:4">
      <c r="A1293" t="s">
        <v>1431</v>
      </c>
      <c r="B1293" t="s">
        <v>139</v>
      </c>
      <c r="C1293">
        <v>0</v>
      </c>
      <c r="D1293" t="s">
        <v>140</v>
      </c>
    </row>
    <row r="1294" spans="1:4">
      <c r="A1294" t="s">
        <v>1432</v>
      </c>
      <c r="B1294" t="s">
        <v>139</v>
      </c>
      <c r="C1294">
        <v>0</v>
      </c>
      <c r="D1294" t="s">
        <v>140</v>
      </c>
    </row>
    <row r="1295" spans="1:4">
      <c r="A1295" t="s">
        <v>1433</v>
      </c>
      <c r="B1295" t="s">
        <v>139</v>
      </c>
      <c r="C1295">
        <v>0</v>
      </c>
      <c r="D1295" t="s">
        <v>140</v>
      </c>
    </row>
    <row r="1296" spans="1:4">
      <c r="A1296" t="s">
        <v>1434</v>
      </c>
      <c r="B1296" t="s">
        <v>139</v>
      </c>
      <c r="C1296">
        <v>0</v>
      </c>
      <c r="D1296" t="s">
        <v>140</v>
      </c>
    </row>
    <row r="1297" spans="1:4">
      <c r="A1297" t="s">
        <v>1435</v>
      </c>
      <c r="B1297" t="s">
        <v>139</v>
      </c>
      <c r="C1297">
        <v>0</v>
      </c>
      <c r="D1297" t="s">
        <v>140</v>
      </c>
    </row>
    <row r="1298" spans="1:4">
      <c r="A1298" t="s">
        <v>1436</v>
      </c>
      <c r="B1298" t="s">
        <v>139</v>
      </c>
      <c r="C1298">
        <v>0</v>
      </c>
      <c r="D1298" t="s">
        <v>140</v>
      </c>
    </row>
    <row r="1299" spans="1:4">
      <c r="A1299" t="s">
        <v>1437</v>
      </c>
      <c r="B1299" t="s">
        <v>139</v>
      </c>
      <c r="C1299">
        <v>0</v>
      </c>
      <c r="D1299" t="s">
        <v>140</v>
      </c>
    </row>
    <row r="1300" spans="1:4">
      <c r="A1300" t="s">
        <v>1438</v>
      </c>
      <c r="B1300" t="s">
        <v>139</v>
      </c>
      <c r="C1300">
        <v>0</v>
      </c>
      <c r="D1300" t="s">
        <v>140</v>
      </c>
    </row>
    <row r="1301" spans="1:4">
      <c r="A1301" t="s">
        <v>1439</v>
      </c>
      <c r="B1301" t="s">
        <v>139</v>
      </c>
      <c r="C1301">
        <v>0</v>
      </c>
      <c r="D1301" t="s">
        <v>140</v>
      </c>
    </row>
    <row r="1302" spans="1:4">
      <c r="A1302" t="s">
        <v>1440</v>
      </c>
      <c r="B1302" t="s">
        <v>139</v>
      </c>
      <c r="C1302">
        <v>0</v>
      </c>
      <c r="D1302" t="s">
        <v>140</v>
      </c>
    </row>
    <row r="1303" spans="1:4">
      <c r="A1303" t="s">
        <v>1441</v>
      </c>
      <c r="B1303" t="s">
        <v>139</v>
      </c>
      <c r="C1303">
        <v>0</v>
      </c>
      <c r="D1303" t="s">
        <v>140</v>
      </c>
    </row>
    <row r="1304" spans="1:4">
      <c r="A1304" t="s">
        <v>1442</v>
      </c>
      <c r="B1304" t="s">
        <v>139</v>
      </c>
      <c r="C1304">
        <v>0</v>
      </c>
      <c r="D1304" t="s">
        <v>140</v>
      </c>
    </row>
    <row r="1305" spans="1:4">
      <c r="A1305" t="s">
        <v>1443</v>
      </c>
      <c r="B1305" t="s">
        <v>139</v>
      </c>
      <c r="C1305">
        <v>0</v>
      </c>
      <c r="D1305" t="s">
        <v>140</v>
      </c>
    </row>
    <row r="1306" spans="1:4">
      <c r="A1306" t="s">
        <v>1444</v>
      </c>
      <c r="B1306" t="s">
        <v>139</v>
      </c>
      <c r="C1306">
        <v>0</v>
      </c>
      <c r="D1306" t="s">
        <v>140</v>
      </c>
    </row>
    <row r="1307" spans="1:4">
      <c r="A1307" t="s">
        <v>1445</v>
      </c>
      <c r="B1307" t="s">
        <v>139</v>
      </c>
      <c r="C1307">
        <v>0</v>
      </c>
      <c r="D1307" t="s">
        <v>140</v>
      </c>
    </row>
    <row r="1308" spans="1:4">
      <c r="A1308" t="s">
        <v>1446</v>
      </c>
      <c r="B1308" t="s">
        <v>139</v>
      </c>
      <c r="C1308">
        <v>0</v>
      </c>
      <c r="D1308" t="s">
        <v>140</v>
      </c>
    </row>
    <row r="1309" spans="1:4">
      <c r="A1309" t="s">
        <v>1447</v>
      </c>
      <c r="B1309" t="s">
        <v>139</v>
      </c>
      <c r="C1309">
        <v>0</v>
      </c>
      <c r="D1309" t="s">
        <v>140</v>
      </c>
    </row>
    <row r="1310" spans="1:4">
      <c r="A1310" t="s">
        <v>1448</v>
      </c>
      <c r="B1310" t="s">
        <v>139</v>
      </c>
      <c r="C1310">
        <v>0</v>
      </c>
      <c r="D1310" t="s">
        <v>140</v>
      </c>
    </row>
    <row r="1311" spans="1:4">
      <c r="A1311" t="s">
        <v>1449</v>
      </c>
      <c r="B1311" t="s">
        <v>139</v>
      </c>
      <c r="C1311">
        <v>0</v>
      </c>
      <c r="D1311" t="s">
        <v>140</v>
      </c>
    </row>
    <row r="1312" spans="1:4">
      <c r="A1312" t="s">
        <v>1450</v>
      </c>
      <c r="B1312" t="s">
        <v>139</v>
      </c>
      <c r="C1312">
        <v>0</v>
      </c>
      <c r="D1312" t="s">
        <v>140</v>
      </c>
    </row>
    <row r="1313" spans="1:4">
      <c r="A1313" t="s">
        <v>1451</v>
      </c>
      <c r="B1313" t="s">
        <v>139</v>
      </c>
      <c r="C1313">
        <v>0</v>
      </c>
      <c r="D1313" t="s">
        <v>140</v>
      </c>
    </row>
    <row r="1314" spans="1:4">
      <c r="A1314" t="s">
        <v>1452</v>
      </c>
      <c r="B1314" t="s">
        <v>139</v>
      </c>
      <c r="C1314">
        <v>0</v>
      </c>
      <c r="D1314" t="s">
        <v>140</v>
      </c>
    </row>
    <row r="1315" spans="1:4">
      <c r="A1315" t="s">
        <v>1453</v>
      </c>
      <c r="B1315" t="s">
        <v>139</v>
      </c>
      <c r="C1315">
        <v>0</v>
      </c>
      <c r="D1315" t="s">
        <v>140</v>
      </c>
    </row>
    <row r="1316" spans="1:4">
      <c r="A1316" t="s">
        <v>1454</v>
      </c>
      <c r="B1316" t="s">
        <v>139</v>
      </c>
      <c r="C1316">
        <v>0</v>
      </c>
      <c r="D1316" t="s">
        <v>140</v>
      </c>
    </row>
    <row r="1317" spans="1:4">
      <c r="A1317" t="s">
        <v>1455</v>
      </c>
      <c r="B1317" t="s">
        <v>139</v>
      </c>
      <c r="C1317">
        <v>0</v>
      </c>
      <c r="D1317" t="s">
        <v>140</v>
      </c>
    </row>
    <row r="1318" spans="1:4">
      <c r="A1318" t="s">
        <v>1456</v>
      </c>
      <c r="B1318" t="s">
        <v>139</v>
      </c>
      <c r="C1318">
        <v>0</v>
      </c>
      <c r="D1318" t="s">
        <v>140</v>
      </c>
    </row>
    <row r="1319" spans="1:4">
      <c r="A1319" t="s">
        <v>1457</v>
      </c>
      <c r="B1319" t="s">
        <v>139</v>
      </c>
      <c r="C1319">
        <v>0</v>
      </c>
      <c r="D1319" t="s">
        <v>140</v>
      </c>
    </row>
    <row r="1320" spans="1:4">
      <c r="A1320" t="s">
        <v>1458</v>
      </c>
      <c r="B1320" t="s">
        <v>139</v>
      </c>
      <c r="C1320">
        <v>0</v>
      </c>
      <c r="D1320" t="s">
        <v>140</v>
      </c>
    </row>
    <row r="1321" spans="1:4">
      <c r="A1321" t="s">
        <v>1459</v>
      </c>
      <c r="B1321" t="s">
        <v>139</v>
      </c>
      <c r="C1321">
        <v>0</v>
      </c>
      <c r="D1321" t="s">
        <v>140</v>
      </c>
    </row>
    <row r="1322" spans="1:4">
      <c r="A1322" t="s">
        <v>1460</v>
      </c>
      <c r="B1322" t="s">
        <v>139</v>
      </c>
      <c r="C1322">
        <v>0</v>
      </c>
      <c r="D1322" t="s">
        <v>140</v>
      </c>
    </row>
    <row r="1323" spans="1:4">
      <c r="A1323" t="s">
        <v>1461</v>
      </c>
      <c r="B1323" t="s">
        <v>139</v>
      </c>
      <c r="C1323">
        <v>0</v>
      </c>
      <c r="D1323" t="s">
        <v>140</v>
      </c>
    </row>
    <row r="1324" spans="1:4">
      <c r="A1324" t="s">
        <v>1462</v>
      </c>
      <c r="B1324" t="s">
        <v>139</v>
      </c>
      <c r="C1324">
        <v>0</v>
      </c>
      <c r="D1324" t="s">
        <v>140</v>
      </c>
    </row>
    <row r="1325" spans="1:4">
      <c r="A1325" t="s">
        <v>1463</v>
      </c>
      <c r="B1325" t="s">
        <v>139</v>
      </c>
      <c r="C1325">
        <v>0</v>
      </c>
      <c r="D1325" t="s">
        <v>140</v>
      </c>
    </row>
    <row r="1326" spans="1:4">
      <c r="A1326" t="s">
        <v>1464</v>
      </c>
      <c r="B1326" t="s">
        <v>139</v>
      </c>
      <c r="C1326">
        <v>0</v>
      </c>
      <c r="D1326" t="s">
        <v>140</v>
      </c>
    </row>
    <row r="1327" spans="1:4">
      <c r="A1327" t="s">
        <v>1465</v>
      </c>
      <c r="B1327" t="s">
        <v>139</v>
      </c>
      <c r="C1327">
        <v>0</v>
      </c>
      <c r="D1327" t="s">
        <v>140</v>
      </c>
    </row>
    <row r="1328" spans="1:4">
      <c r="A1328" t="s">
        <v>1466</v>
      </c>
      <c r="B1328" t="s">
        <v>139</v>
      </c>
      <c r="C1328">
        <v>0</v>
      </c>
      <c r="D1328" t="s">
        <v>140</v>
      </c>
    </row>
    <row r="1329" spans="1:4">
      <c r="A1329" t="s">
        <v>1467</v>
      </c>
      <c r="B1329" t="s">
        <v>139</v>
      </c>
      <c r="C1329">
        <v>0</v>
      </c>
      <c r="D1329" t="s">
        <v>140</v>
      </c>
    </row>
    <row r="1330" spans="1:4">
      <c r="A1330" t="s">
        <v>1468</v>
      </c>
      <c r="B1330" t="s">
        <v>139</v>
      </c>
      <c r="C1330">
        <v>0</v>
      </c>
      <c r="D1330" t="s">
        <v>140</v>
      </c>
    </row>
    <row r="1331" spans="1:4">
      <c r="A1331" t="s">
        <v>1469</v>
      </c>
      <c r="B1331" t="s">
        <v>139</v>
      </c>
      <c r="C1331">
        <v>0</v>
      </c>
      <c r="D1331" t="s">
        <v>140</v>
      </c>
    </row>
    <row r="1332" spans="1:4">
      <c r="A1332" t="s">
        <v>1470</v>
      </c>
      <c r="B1332" t="s">
        <v>139</v>
      </c>
      <c r="C1332">
        <v>0</v>
      </c>
      <c r="D1332" t="s">
        <v>140</v>
      </c>
    </row>
    <row r="1333" spans="1:4">
      <c r="A1333" t="s">
        <v>1471</v>
      </c>
      <c r="B1333" t="s">
        <v>139</v>
      </c>
      <c r="C1333">
        <v>0</v>
      </c>
      <c r="D1333" t="s">
        <v>140</v>
      </c>
    </row>
    <row r="1334" spans="1:4">
      <c r="A1334" t="s">
        <v>1472</v>
      </c>
      <c r="B1334" t="s">
        <v>139</v>
      </c>
      <c r="C1334">
        <v>0</v>
      </c>
      <c r="D1334" t="s">
        <v>140</v>
      </c>
    </row>
    <row r="1335" spans="1:4">
      <c r="A1335" t="s">
        <v>1473</v>
      </c>
      <c r="B1335" t="s">
        <v>139</v>
      </c>
      <c r="C1335">
        <v>0</v>
      </c>
      <c r="D1335" t="s">
        <v>140</v>
      </c>
    </row>
    <row r="1336" spans="1:4">
      <c r="A1336" t="s">
        <v>1474</v>
      </c>
      <c r="B1336" t="s">
        <v>139</v>
      </c>
      <c r="C1336">
        <v>0</v>
      </c>
      <c r="D1336" t="s">
        <v>140</v>
      </c>
    </row>
    <row r="1337" spans="1:4">
      <c r="A1337" t="s">
        <v>1475</v>
      </c>
      <c r="B1337" t="s">
        <v>139</v>
      </c>
      <c r="C1337">
        <v>0</v>
      </c>
      <c r="D1337" t="s">
        <v>140</v>
      </c>
    </row>
    <row r="1338" spans="1:4">
      <c r="A1338" t="s">
        <v>1476</v>
      </c>
      <c r="B1338" t="s">
        <v>139</v>
      </c>
      <c r="C1338">
        <v>0</v>
      </c>
      <c r="D1338" t="s">
        <v>140</v>
      </c>
    </row>
    <row r="1339" spans="1:4">
      <c r="A1339" t="s">
        <v>1477</v>
      </c>
      <c r="B1339" t="s">
        <v>139</v>
      </c>
      <c r="C1339">
        <v>0</v>
      </c>
      <c r="D1339" t="s">
        <v>140</v>
      </c>
    </row>
    <row r="1340" spans="1:4">
      <c r="A1340" t="s">
        <v>1478</v>
      </c>
      <c r="B1340" t="s">
        <v>139</v>
      </c>
      <c r="C1340">
        <v>0</v>
      </c>
      <c r="D1340" t="s">
        <v>140</v>
      </c>
    </row>
    <row r="1341" spans="1:4">
      <c r="A1341" t="s">
        <v>1479</v>
      </c>
      <c r="B1341" t="s">
        <v>139</v>
      </c>
      <c r="C1341">
        <v>0</v>
      </c>
      <c r="D1341" t="s">
        <v>140</v>
      </c>
    </row>
    <row r="1342" spans="1:4">
      <c r="A1342" t="s">
        <v>1480</v>
      </c>
      <c r="B1342" t="s">
        <v>139</v>
      </c>
      <c r="C1342">
        <v>0</v>
      </c>
      <c r="D1342" t="s">
        <v>140</v>
      </c>
    </row>
    <row r="1343" spans="1:4">
      <c r="A1343" t="s">
        <v>1481</v>
      </c>
      <c r="B1343" t="s">
        <v>139</v>
      </c>
      <c r="C1343">
        <v>0</v>
      </c>
      <c r="D1343" t="s">
        <v>140</v>
      </c>
    </row>
    <row r="1344" spans="1:4">
      <c r="A1344" t="s">
        <v>1482</v>
      </c>
      <c r="B1344" t="s">
        <v>139</v>
      </c>
      <c r="C1344">
        <v>0</v>
      </c>
      <c r="D1344" t="s">
        <v>140</v>
      </c>
    </row>
    <row r="1345" spans="1:4">
      <c r="A1345" t="s">
        <v>1483</v>
      </c>
      <c r="B1345" t="s">
        <v>139</v>
      </c>
      <c r="C1345">
        <v>0</v>
      </c>
      <c r="D1345" t="s">
        <v>140</v>
      </c>
    </row>
    <row r="1346" spans="1:4">
      <c r="A1346" t="s">
        <v>1484</v>
      </c>
      <c r="B1346" t="s">
        <v>139</v>
      </c>
      <c r="C1346">
        <v>0</v>
      </c>
      <c r="D1346" t="s">
        <v>140</v>
      </c>
    </row>
    <row r="1347" spans="1:4">
      <c r="A1347" t="s">
        <v>1485</v>
      </c>
      <c r="B1347" t="s">
        <v>139</v>
      </c>
      <c r="C1347">
        <v>0</v>
      </c>
      <c r="D1347" t="s">
        <v>140</v>
      </c>
    </row>
    <row r="1348" spans="1:4">
      <c r="A1348" t="s">
        <v>1486</v>
      </c>
      <c r="B1348" t="s">
        <v>139</v>
      </c>
      <c r="C1348">
        <v>0</v>
      </c>
      <c r="D1348" t="s">
        <v>140</v>
      </c>
    </row>
    <row r="1349" spans="1:4">
      <c r="A1349" t="s">
        <v>1487</v>
      </c>
      <c r="B1349" t="s">
        <v>139</v>
      </c>
      <c r="C1349">
        <v>0</v>
      </c>
      <c r="D1349" t="s">
        <v>140</v>
      </c>
    </row>
    <row r="1350" spans="1:4">
      <c r="A1350" t="s">
        <v>1488</v>
      </c>
      <c r="B1350" t="s">
        <v>139</v>
      </c>
      <c r="C1350">
        <v>0</v>
      </c>
      <c r="D1350" t="s">
        <v>140</v>
      </c>
    </row>
    <row r="1351" spans="1:4">
      <c r="A1351" t="s">
        <v>1489</v>
      </c>
      <c r="B1351" t="s">
        <v>139</v>
      </c>
      <c r="C1351">
        <v>0</v>
      </c>
      <c r="D1351" t="s">
        <v>140</v>
      </c>
    </row>
    <row r="1352" spans="1:4">
      <c r="A1352" t="s">
        <v>1490</v>
      </c>
      <c r="B1352" t="s">
        <v>139</v>
      </c>
      <c r="C1352">
        <v>0</v>
      </c>
      <c r="D1352" t="s">
        <v>140</v>
      </c>
    </row>
    <row r="1353" spans="1:4">
      <c r="A1353" t="s">
        <v>1491</v>
      </c>
      <c r="B1353" t="s">
        <v>139</v>
      </c>
      <c r="C1353">
        <v>0</v>
      </c>
      <c r="D1353" t="s">
        <v>140</v>
      </c>
    </row>
    <row r="1354" spans="1:4">
      <c r="A1354" t="s">
        <v>1492</v>
      </c>
      <c r="B1354" t="s">
        <v>139</v>
      </c>
      <c r="C1354">
        <v>0</v>
      </c>
      <c r="D1354" t="s">
        <v>140</v>
      </c>
    </row>
    <row r="1355" spans="1:4">
      <c r="A1355" t="s">
        <v>1493</v>
      </c>
      <c r="B1355" t="s">
        <v>139</v>
      </c>
      <c r="C1355">
        <v>0</v>
      </c>
      <c r="D1355" t="s">
        <v>140</v>
      </c>
    </row>
    <row r="1356" spans="1:4">
      <c r="A1356" t="s">
        <v>1494</v>
      </c>
      <c r="B1356" t="s">
        <v>139</v>
      </c>
      <c r="C1356">
        <v>0</v>
      </c>
      <c r="D1356" t="s">
        <v>140</v>
      </c>
    </row>
    <row r="1357" spans="1:4">
      <c r="A1357" t="s">
        <v>1495</v>
      </c>
      <c r="B1357" t="s">
        <v>139</v>
      </c>
      <c r="C1357">
        <v>0</v>
      </c>
      <c r="D1357" t="s">
        <v>140</v>
      </c>
    </row>
    <row r="1358" spans="1:4">
      <c r="A1358" t="s">
        <v>1496</v>
      </c>
      <c r="B1358" t="s">
        <v>139</v>
      </c>
      <c r="C1358">
        <v>0</v>
      </c>
      <c r="D1358" t="s">
        <v>140</v>
      </c>
    </row>
    <row r="1359" spans="1:4">
      <c r="A1359" t="s">
        <v>1497</v>
      </c>
      <c r="B1359" t="s">
        <v>139</v>
      </c>
      <c r="C1359">
        <v>0</v>
      </c>
      <c r="D1359" t="s">
        <v>140</v>
      </c>
    </row>
    <row r="1360" spans="1:4">
      <c r="A1360" t="s">
        <v>1498</v>
      </c>
      <c r="B1360" t="s">
        <v>139</v>
      </c>
      <c r="C1360">
        <v>0</v>
      </c>
      <c r="D1360" t="s">
        <v>140</v>
      </c>
    </row>
    <row r="1361" spans="1:4">
      <c r="A1361" t="s">
        <v>1499</v>
      </c>
      <c r="B1361" t="s">
        <v>139</v>
      </c>
      <c r="C1361">
        <v>0</v>
      </c>
      <c r="D1361" t="s">
        <v>140</v>
      </c>
    </row>
    <row r="1362" spans="1:4">
      <c r="A1362" t="s">
        <v>1500</v>
      </c>
      <c r="B1362" t="s">
        <v>139</v>
      </c>
      <c r="C1362">
        <v>0</v>
      </c>
      <c r="D1362" t="s">
        <v>140</v>
      </c>
    </row>
    <row r="1363" spans="1:4">
      <c r="A1363" t="s">
        <v>1501</v>
      </c>
      <c r="B1363" t="s">
        <v>139</v>
      </c>
      <c r="C1363">
        <v>0</v>
      </c>
      <c r="D1363" t="s">
        <v>140</v>
      </c>
    </row>
    <row r="1364" spans="1:4">
      <c r="A1364" t="s">
        <v>1502</v>
      </c>
      <c r="B1364" t="s">
        <v>139</v>
      </c>
      <c r="C1364">
        <v>0</v>
      </c>
      <c r="D1364" t="s">
        <v>140</v>
      </c>
    </row>
    <row r="1365" spans="1:4">
      <c r="A1365" t="s">
        <v>1503</v>
      </c>
      <c r="B1365" t="s">
        <v>139</v>
      </c>
      <c r="C1365">
        <v>0</v>
      </c>
      <c r="D1365" t="s">
        <v>140</v>
      </c>
    </row>
    <row r="1366" spans="1:4">
      <c r="A1366" t="s">
        <v>1504</v>
      </c>
      <c r="B1366" t="s">
        <v>139</v>
      </c>
      <c r="C1366">
        <v>0</v>
      </c>
      <c r="D1366" t="s">
        <v>140</v>
      </c>
    </row>
    <row r="1367" spans="1:4">
      <c r="A1367" t="s">
        <v>1505</v>
      </c>
      <c r="B1367" t="s">
        <v>139</v>
      </c>
      <c r="C1367">
        <v>0</v>
      </c>
      <c r="D1367" t="s">
        <v>140</v>
      </c>
    </row>
    <row r="1368" spans="1:4">
      <c r="A1368" t="s">
        <v>1506</v>
      </c>
      <c r="B1368" t="s">
        <v>139</v>
      </c>
      <c r="C1368">
        <v>0</v>
      </c>
      <c r="D1368" t="s">
        <v>140</v>
      </c>
    </row>
    <row r="1369" spans="1:4">
      <c r="A1369" t="s">
        <v>1507</v>
      </c>
      <c r="B1369" t="s">
        <v>139</v>
      </c>
      <c r="C1369">
        <v>0</v>
      </c>
      <c r="D1369" t="s">
        <v>140</v>
      </c>
    </row>
    <row r="1370" spans="1:4">
      <c r="A1370" t="s">
        <v>1508</v>
      </c>
      <c r="B1370" t="s">
        <v>139</v>
      </c>
      <c r="C1370">
        <v>0</v>
      </c>
      <c r="D1370" t="s">
        <v>140</v>
      </c>
    </row>
    <row r="1371" spans="1:4">
      <c r="A1371" t="s">
        <v>1509</v>
      </c>
      <c r="B1371" t="s">
        <v>139</v>
      </c>
      <c r="C1371">
        <v>0</v>
      </c>
      <c r="D1371" t="s">
        <v>140</v>
      </c>
    </row>
    <row r="1372" spans="1:4">
      <c r="A1372" t="s">
        <v>1510</v>
      </c>
      <c r="B1372" t="s">
        <v>139</v>
      </c>
      <c r="C1372">
        <v>0</v>
      </c>
      <c r="D1372" t="s">
        <v>140</v>
      </c>
    </row>
    <row r="1373" spans="1:4">
      <c r="A1373" t="s">
        <v>1511</v>
      </c>
      <c r="B1373" t="s">
        <v>139</v>
      </c>
      <c r="C1373">
        <v>0</v>
      </c>
      <c r="D1373" t="s">
        <v>140</v>
      </c>
    </row>
    <row r="1374" spans="1:4">
      <c r="A1374" t="s">
        <v>1512</v>
      </c>
      <c r="B1374" t="s">
        <v>139</v>
      </c>
      <c r="C1374">
        <v>0</v>
      </c>
      <c r="D1374" t="s">
        <v>140</v>
      </c>
    </row>
    <row r="1375" spans="1:4">
      <c r="A1375" t="s">
        <v>1513</v>
      </c>
      <c r="B1375" t="s">
        <v>139</v>
      </c>
      <c r="C1375">
        <v>0</v>
      </c>
      <c r="D1375" t="s">
        <v>140</v>
      </c>
    </row>
    <row r="1376" spans="1:4">
      <c r="A1376" t="s">
        <v>1514</v>
      </c>
      <c r="B1376" t="s">
        <v>139</v>
      </c>
      <c r="C1376">
        <v>0</v>
      </c>
      <c r="D1376" t="s">
        <v>140</v>
      </c>
    </row>
    <row r="1377" spans="1:4">
      <c r="A1377" t="s">
        <v>1515</v>
      </c>
      <c r="B1377" t="s">
        <v>139</v>
      </c>
      <c r="C1377">
        <v>0</v>
      </c>
      <c r="D1377" t="s">
        <v>140</v>
      </c>
    </row>
    <row r="1378" spans="1:4">
      <c r="A1378" t="s">
        <v>1516</v>
      </c>
      <c r="B1378" t="s">
        <v>139</v>
      </c>
      <c r="C1378">
        <v>0</v>
      </c>
      <c r="D1378" t="s">
        <v>140</v>
      </c>
    </row>
    <row r="1379" spans="1:4">
      <c r="A1379" t="s">
        <v>1517</v>
      </c>
      <c r="B1379" t="s">
        <v>139</v>
      </c>
      <c r="C1379">
        <v>0</v>
      </c>
      <c r="D1379" t="s">
        <v>140</v>
      </c>
    </row>
    <row r="1380" spans="1:4">
      <c r="A1380" t="s">
        <v>1518</v>
      </c>
      <c r="B1380" t="s">
        <v>139</v>
      </c>
      <c r="C1380">
        <v>0</v>
      </c>
      <c r="D1380" t="s">
        <v>140</v>
      </c>
    </row>
    <row r="1381" spans="1:4">
      <c r="A1381" t="s">
        <v>1519</v>
      </c>
      <c r="B1381" t="s">
        <v>139</v>
      </c>
      <c r="C1381">
        <v>0</v>
      </c>
      <c r="D1381" t="s">
        <v>140</v>
      </c>
    </row>
    <row r="1382" spans="1:4">
      <c r="A1382" t="s">
        <v>1520</v>
      </c>
      <c r="B1382" t="s">
        <v>139</v>
      </c>
      <c r="C1382">
        <v>0</v>
      </c>
      <c r="D1382" t="s">
        <v>140</v>
      </c>
    </row>
    <row r="1383" spans="1:4">
      <c r="A1383" t="s">
        <v>1521</v>
      </c>
      <c r="B1383" t="s">
        <v>139</v>
      </c>
      <c r="C1383">
        <v>0</v>
      </c>
      <c r="D1383" t="s">
        <v>140</v>
      </c>
    </row>
    <row r="1384" spans="1:4">
      <c r="A1384" t="s">
        <v>1522</v>
      </c>
      <c r="B1384" t="s">
        <v>139</v>
      </c>
      <c r="C1384">
        <v>0</v>
      </c>
      <c r="D1384" t="s">
        <v>140</v>
      </c>
    </row>
    <row r="1385" spans="1:4">
      <c r="A1385" t="s">
        <v>1523</v>
      </c>
      <c r="B1385" t="s">
        <v>139</v>
      </c>
      <c r="C1385">
        <v>0</v>
      </c>
      <c r="D1385" t="s">
        <v>140</v>
      </c>
    </row>
    <row r="1386" spans="1:4">
      <c r="A1386" t="s">
        <v>1524</v>
      </c>
      <c r="B1386" t="s">
        <v>139</v>
      </c>
      <c r="C1386">
        <v>0</v>
      </c>
      <c r="D1386" t="s">
        <v>140</v>
      </c>
    </row>
    <row r="1387" spans="1:4">
      <c r="A1387" t="s">
        <v>1525</v>
      </c>
      <c r="B1387" t="s">
        <v>139</v>
      </c>
      <c r="C1387">
        <v>0</v>
      </c>
      <c r="D1387" t="s">
        <v>140</v>
      </c>
    </row>
    <row r="1388" spans="1:4">
      <c r="A1388" t="s">
        <v>1526</v>
      </c>
      <c r="B1388" t="s">
        <v>139</v>
      </c>
      <c r="C1388">
        <v>0</v>
      </c>
      <c r="D1388" t="s">
        <v>140</v>
      </c>
    </row>
    <row r="1389" spans="1:4">
      <c r="A1389" t="s">
        <v>1527</v>
      </c>
      <c r="B1389" t="s">
        <v>139</v>
      </c>
      <c r="C1389">
        <v>0</v>
      </c>
      <c r="D1389" t="s">
        <v>140</v>
      </c>
    </row>
    <row r="1390" spans="1:4">
      <c r="A1390" t="s">
        <v>1528</v>
      </c>
      <c r="B1390" t="s">
        <v>139</v>
      </c>
      <c r="C1390">
        <v>0</v>
      </c>
      <c r="D1390" t="s">
        <v>140</v>
      </c>
    </row>
    <row r="1391" spans="1:4">
      <c r="A1391" t="s">
        <v>1529</v>
      </c>
      <c r="B1391" t="s">
        <v>139</v>
      </c>
      <c r="C1391">
        <v>0</v>
      </c>
      <c r="D1391" t="s">
        <v>140</v>
      </c>
    </row>
    <row r="1392" spans="1:4">
      <c r="A1392" t="s">
        <v>1530</v>
      </c>
      <c r="B1392" t="s">
        <v>139</v>
      </c>
      <c r="C1392">
        <v>0</v>
      </c>
      <c r="D1392" t="s">
        <v>140</v>
      </c>
    </row>
    <row r="1393" spans="1:4">
      <c r="A1393" t="s">
        <v>1531</v>
      </c>
      <c r="B1393" t="s">
        <v>139</v>
      </c>
      <c r="C1393">
        <v>0</v>
      </c>
      <c r="D1393" t="s">
        <v>140</v>
      </c>
    </row>
    <row r="1394" spans="1:4">
      <c r="A1394" t="s">
        <v>1532</v>
      </c>
      <c r="B1394" t="s">
        <v>139</v>
      </c>
      <c r="C1394">
        <v>0</v>
      </c>
      <c r="D1394" t="s">
        <v>140</v>
      </c>
    </row>
    <row r="1395" spans="1:4">
      <c r="A1395" t="s">
        <v>1533</v>
      </c>
      <c r="B1395" t="s">
        <v>139</v>
      </c>
      <c r="C1395">
        <v>0</v>
      </c>
      <c r="D1395" t="s">
        <v>140</v>
      </c>
    </row>
    <row r="1396" spans="1:4">
      <c r="A1396" t="s">
        <v>1534</v>
      </c>
      <c r="B1396" t="s">
        <v>139</v>
      </c>
      <c r="C1396">
        <v>0</v>
      </c>
      <c r="D1396" t="s">
        <v>140</v>
      </c>
    </row>
    <row r="1397" spans="1:4">
      <c r="A1397" t="s">
        <v>1535</v>
      </c>
      <c r="B1397" t="s">
        <v>139</v>
      </c>
      <c r="C1397">
        <v>0</v>
      </c>
      <c r="D1397" t="s">
        <v>140</v>
      </c>
    </row>
    <row r="1398" spans="1:4">
      <c r="A1398" t="s">
        <v>1536</v>
      </c>
      <c r="B1398" t="s">
        <v>139</v>
      </c>
      <c r="C1398">
        <v>0</v>
      </c>
      <c r="D1398" t="s">
        <v>140</v>
      </c>
    </row>
    <row r="1399" spans="1:4">
      <c r="A1399" t="s">
        <v>1537</v>
      </c>
      <c r="B1399" t="s">
        <v>139</v>
      </c>
      <c r="C1399">
        <v>0</v>
      </c>
      <c r="D1399" t="s">
        <v>140</v>
      </c>
    </row>
    <row r="1400" spans="1:4">
      <c r="A1400" t="s">
        <v>1538</v>
      </c>
      <c r="B1400" t="s">
        <v>139</v>
      </c>
      <c r="C1400">
        <v>0</v>
      </c>
      <c r="D1400" t="s">
        <v>140</v>
      </c>
    </row>
    <row r="1401" spans="1:4">
      <c r="A1401" t="s">
        <v>1539</v>
      </c>
      <c r="B1401" t="s">
        <v>139</v>
      </c>
      <c r="C1401">
        <v>0</v>
      </c>
      <c r="D1401" t="s">
        <v>140</v>
      </c>
    </row>
    <row r="1402" spans="1:4">
      <c r="A1402" t="s">
        <v>1540</v>
      </c>
      <c r="B1402" t="s">
        <v>139</v>
      </c>
      <c r="C1402">
        <v>0</v>
      </c>
      <c r="D1402" t="s">
        <v>140</v>
      </c>
    </row>
    <row r="1403" spans="1:4">
      <c r="A1403" t="s">
        <v>1541</v>
      </c>
      <c r="B1403" t="s">
        <v>139</v>
      </c>
      <c r="C1403">
        <v>0</v>
      </c>
      <c r="D1403" t="s">
        <v>140</v>
      </c>
    </row>
    <row r="1404" spans="1:4">
      <c r="A1404" t="s">
        <v>1542</v>
      </c>
      <c r="B1404" t="s">
        <v>139</v>
      </c>
      <c r="C1404">
        <v>0</v>
      </c>
      <c r="D1404" t="s">
        <v>140</v>
      </c>
    </row>
    <row r="1405" spans="1:4">
      <c r="A1405" t="s">
        <v>1543</v>
      </c>
      <c r="B1405" t="s">
        <v>139</v>
      </c>
      <c r="C1405">
        <v>0</v>
      </c>
      <c r="D1405" t="s">
        <v>140</v>
      </c>
    </row>
    <row r="1406" spans="1:4">
      <c r="A1406" t="s">
        <v>1544</v>
      </c>
      <c r="B1406" t="s">
        <v>139</v>
      </c>
      <c r="C1406">
        <v>0</v>
      </c>
      <c r="D1406" t="s">
        <v>140</v>
      </c>
    </row>
    <row r="1407" spans="1:4">
      <c r="A1407" t="s">
        <v>1545</v>
      </c>
      <c r="B1407" t="s">
        <v>139</v>
      </c>
      <c r="C1407">
        <v>0</v>
      </c>
      <c r="D1407" t="s">
        <v>140</v>
      </c>
    </row>
    <row r="1408" spans="1:4">
      <c r="A1408" t="s">
        <v>1546</v>
      </c>
      <c r="B1408" t="s">
        <v>139</v>
      </c>
      <c r="C1408">
        <v>0</v>
      </c>
      <c r="D1408" t="s">
        <v>140</v>
      </c>
    </row>
    <row r="1409" spans="1:4">
      <c r="A1409" t="s">
        <v>1547</v>
      </c>
      <c r="B1409" t="s">
        <v>139</v>
      </c>
      <c r="C1409">
        <v>0</v>
      </c>
      <c r="D1409" t="s">
        <v>140</v>
      </c>
    </row>
    <row r="1410" spans="1:4">
      <c r="A1410" t="s">
        <v>1548</v>
      </c>
      <c r="B1410" t="s">
        <v>139</v>
      </c>
      <c r="C1410">
        <v>0</v>
      </c>
      <c r="D1410" t="s">
        <v>140</v>
      </c>
    </row>
    <row r="1411" spans="1:4">
      <c r="A1411" t="s">
        <v>1549</v>
      </c>
      <c r="B1411" t="s">
        <v>139</v>
      </c>
      <c r="C1411">
        <v>0</v>
      </c>
      <c r="D1411" t="s">
        <v>140</v>
      </c>
    </row>
    <row r="1412" spans="1:4">
      <c r="A1412" t="s">
        <v>1550</v>
      </c>
      <c r="B1412" t="s">
        <v>139</v>
      </c>
      <c r="C1412">
        <v>0</v>
      </c>
      <c r="D1412" t="s">
        <v>140</v>
      </c>
    </row>
    <row r="1413" spans="1:4">
      <c r="A1413" t="s">
        <v>1551</v>
      </c>
      <c r="B1413" t="s">
        <v>139</v>
      </c>
      <c r="C1413">
        <v>0</v>
      </c>
      <c r="D1413" t="s">
        <v>140</v>
      </c>
    </row>
    <row r="1414" spans="1:4">
      <c r="A1414" t="s">
        <v>1552</v>
      </c>
      <c r="B1414" t="s">
        <v>139</v>
      </c>
      <c r="C1414">
        <v>0</v>
      </c>
      <c r="D1414" t="s">
        <v>140</v>
      </c>
    </row>
    <row r="1415" spans="1:4">
      <c r="A1415" t="s">
        <v>1553</v>
      </c>
      <c r="B1415" t="s">
        <v>139</v>
      </c>
      <c r="C1415">
        <v>0</v>
      </c>
      <c r="D1415" t="s">
        <v>140</v>
      </c>
    </row>
    <row r="1416" spans="1:4">
      <c r="A1416" t="s">
        <v>1554</v>
      </c>
      <c r="B1416" t="s">
        <v>139</v>
      </c>
      <c r="C1416">
        <v>0</v>
      </c>
      <c r="D1416" t="s">
        <v>140</v>
      </c>
    </row>
    <row r="1417" spans="1:4">
      <c r="A1417" t="s">
        <v>1555</v>
      </c>
      <c r="B1417" t="s">
        <v>139</v>
      </c>
      <c r="C1417">
        <v>0</v>
      </c>
      <c r="D1417" t="s">
        <v>140</v>
      </c>
    </row>
    <row r="1418" spans="1:4">
      <c r="A1418" t="s">
        <v>1556</v>
      </c>
      <c r="B1418" t="s">
        <v>139</v>
      </c>
      <c r="C1418">
        <v>0</v>
      </c>
      <c r="D1418" t="s">
        <v>140</v>
      </c>
    </row>
    <row r="1419" spans="1:4">
      <c r="A1419" t="s">
        <v>1557</v>
      </c>
      <c r="B1419" t="s">
        <v>139</v>
      </c>
      <c r="C1419">
        <v>0</v>
      </c>
      <c r="D1419" t="s">
        <v>140</v>
      </c>
    </row>
    <row r="1420" spans="1:4">
      <c r="A1420" t="s">
        <v>1558</v>
      </c>
      <c r="B1420" t="s">
        <v>139</v>
      </c>
      <c r="C1420">
        <v>0</v>
      </c>
      <c r="D1420" t="s">
        <v>140</v>
      </c>
    </row>
    <row r="1421" spans="1:4">
      <c r="A1421" t="s">
        <v>1559</v>
      </c>
      <c r="B1421" t="s">
        <v>139</v>
      </c>
      <c r="C1421">
        <v>0</v>
      </c>
      <c r="D1421" t="s">
        <v>140</v>
      </c>
    </row>
    <row r="1422" spans="1:4">
      <c r="A1422" t="s">
        <v>1560</v>
      </c>
      <c r="B1422" t="s">
        <v>139</v>
      </c>
      <c r="C1422">
        <v>0</v>
      </c>
      <c r="D1422" t="s">
        <v>140</v>
      </c>
    </row>
    <row r="1423" spans="1:4">
      <c r="A1423" t="s">
        <v>1561</v>
      </c>
      <c r="B1423" t="s">
        <v>139</v>
      </c>
      <c r="C1423">
        <v>0</v>
      </c>
      <c r="D1423" t="s">
        <v>140</v>
      </c>
    </row>
    <row r="1424" spans="1:4">
      <c r="A1424" t="s">
        <v>1562</v>
      </c>
      <c r="B1424" t="s">
        <v>139</v>
      </c>
      <c r="C1424">
        <v>0</v>
      </c>
      <c r="D1424" t="s">
        <v>140</v>
      </c>
    </row>
    <row r="1425" spans="1:4">
      <c r="A1425" t="s">
        <v>1563</v>
      </c>
      <c r="B1425" t="s">
        <v>139</v>
      </c>
      <c r="C1425">
        <v>0</v>
      </c>
      <c r="D1425" t="s">
        <v>140</v>
      </c>
    </row>
    <row r="1426" spans="1:4">
      <c r="A1426" t="s">
        <v>1564</v>
      </c>
      <c r="B1426" t="s">
        <v>139</v>
      </c>
      <c r="C1426">
        <v>0</v>
      </c>
      <c r="D1426" t="s">
        <v>140</v>
      </c>
    </row>
    <row r="1427" spans="1:4">
      <c r="A1427" t="s">
        <v>1565</v>
      </c>
      <c r="B1427" t="s">
        <v>139</v>
      </c>
      <c r="C1427">
        <v>0</v>
      </c>
      <c r="D1427" t="s">
        <v>140</v>
      </c>
    </row>
    <row r="1428" spans="1:4">
      <c r="A1428" t="s">
        <v>1566</v>
      </c>
      <c r="B1428" t="s">
        <v>139</v>
      </c>
      <c r="C1428">
        <v>0</v>
      </c>
      <c r="D1428" t="s">
        <v>140</v>
      </c>
    </row>
    <row r="1429" spans="1:4">
      <c r="A1429" t="s">
        <v>1567</v>
      </c>
      <c r="B1429" t="s">
        <v>139</v>
      </c>
      <c r="C1429">
        <v>0</v>
      </c>
      <c r="D1429" t="s">
        <v>140</v>
      </c>
    </row>
    <row r="1430" spans="1:4">
      <c r="A1430" t="s">
        <v>1568</v>
      </c>
      <c r="B1430" t="s">
        <v>139</v>
      </c>
      <c r="C1430">
        <v>0</v>
      </c>
      <c r="D1430" t="s">
        <v>140</v>
      </c>
    </row>
    <row r="1431" spans="1:4">
      <c r="A1431" t="s">
        <v>1569</v>
      </c>
      <c r="B1431" t="s">
        <v>139</v>
      </c>
      <c r="C1431">
        <v>0</v>
      </c>
      <c r="D1431" t="s">
        <v>140</v>
      </c>
    </row>
    <row r="1432" spans="1:4">
      <c r="A1432" t="s">
        <v>1570</v>
      </c>
      <c r="B1432" t="s">
        <v>139</v>
      </c>
      <c r="C1432">
        <v>0</v>
      </c>
      <c r="D1432" t="s">
        <v>140</v>
      </c>
    </row>
    <row r="1433" spans="1:4">
      <c r="A1433" t="s">
        <v>1571</v>
      </c>
      <c r="B1433" t="s">
        <v>139</v>
      </c>
      <c r="C1433">
        <v>0</v>
      </c>
      <c r="D1433" t="s">
        <v>140</v>
      </c>
    </row>
    <row r="1434" spans="1:4">
      <c r="A1434" t="s">
        <v>1572</v>
      </c>
      <c r="B1434" t="s">
        <v>139</v>
      </c>
      <c r="C1434">
        <v>0</v>
      </c>
      <c r="D1434" t="s">
        <v>140</v>
      </c>
    </row>
    <row r="1435" spans="1:4">
      <c r="A1435" t="s">
        <v>1573</v>
      </c>
      <c r="B1435" t="s">
        <v>139</v>
      </c>
      <c r="C1435">
        <v>0</v>
      </c>
      <c r="D1435" t="s">
        <v>140</v>
      </c>
    </row>
    <row r="1436" spans="1:4">
      <c r="A1436" t="s">
        <v>1574</v>
      </c>
      <c r="B1436" t="s">
        <v>139</v>
      </c>
      <c r="C1436">
        <v>0</v>
      </c>
      <c r="D1436" t="s">
        <v>140</v>
      </c>
    </row>
    <row r="1437" spans="1:4">
      <c r="A1437" t="s">
        <v>1575</v>
      </c>
      <c r="B1437" t="s">
        <v>139</v>
      </c>
      <c r="C1437">
        <v>0</v>
      </c>
      <c r="D1437" t="s">
        <v>140</v>
      </c>
    </row>
    <row r="1438" spans="1:4">
      <c r="A1438" t="s">
        <v>1576</v>
      </c>
      <c r="B1438" t="s">
        <v>139</v>
      </c>
      <c r="C1438">
        <v>0</v>
      </c>
      <c r="D1438" t="s">
        <v>140</v>
      </c>
    </row>
    <row r="1439" spans="1:4">
      <c r="A1439" t="s">
        <v>1577</v>
      </c>
      <c r="B1439" t="s">
        <v>139</v>
      </c>
      <c r="C1439">
        <v>0</v>
      </c>
      <c r="D1439" t="s">
        <v>140</v>
      </c>
    </row>
    <row r="1440" spans="1:4">
      <c r="A1440" t="s">
        <v>1578</v>
      </c>
      <c r="B1440" t="s">
        <v>139</v>
      </c>
      <c r="C1440">
        <v>0</v>
      </c>
      <c r="D1440" t="s">
        <v>140</v>
      </c>
    </row>
    <row r="1441" spans="1:4">
      <c r="A1441" t="s">
        <v>1579</v>
      </c>
      <c r="B1441" t="s">
        <v>139</v>
      </c>
      <c r="C1441">
        <v>0</v>
      </c>
      <c r="D1441" t="s">
        <v>140</v>
      </c>
    </row>
    <row r="1442" spans="1:4">
      <c r="A1442" t="s">
        <v>1580</v>
      </c>
      <c r="B1442" t="s">
        <v>139</v>
      </c>
      <c r="C1442">
        <v>0</v>
      </c>
      <c r="D1442" t="s">
        <v>140</v>
      </c>
    </row>
    <row r="1443" spans="1:4">
      <c r="A1443" t="s">
        <v>1581</v>
      </c>
      <c r="B1443" t="s">
        <v>139</v>
      </c>
      <c r="C1443">
        <v>0</v>
      </c>
      <c r="D1443" t="s">
        <v>140</v>
      </c>
    </row>
    <row r="1444" spans="1:4">
      <c r="A1444" t="s">
        <v>1582</v>
      </c>
      <c r="B1444" t="s">
        <v>139</v>
      </c>
      <c r="C1444">
        <v>0</v>
      </c>
      <c r="D1444" t="s">
        <v>140</v>
      </c>
    </row>
    <row r="1445" spans="1:4">
      <c r="A1445" t="s">
        <v>1583</v>
      </c>
      <c r="B1445" t="s">
        <v>139</v>
      </c>
      <c r="C1445">
        <v>0</v>
      </c>
      <c r="D1445" t="s">
        <v>140</v>
      </c>
    </row>
    <row r="1446" spans="1:4">
      <c r="A1446" t="s">
        <v>1584</v>
      </c>
      <c r="B1446" t="s">
        <v>139</v>
      </c>
      <c r="C1446">
        <v>0</v>
      </c>
      <c r="D1446" t="s">
        <v>140</v>
      </c>
    </row>
    <row r="1447" spans="1:4">
      <c r="A1447" t="s">
        <v>1585</v>
      </c>
      <c r="B1447" t="s">
        <v>139</v>
      </c>
      <c r="C1447">
        <v>0</v>
      </c>
      <c r="D1447" t="s">
        <v>140</v>
      </c>
    </row>
    <row r="1448" spans="1:4">
      <c r="A1448" t="s">
        <v>1586</v>
      </c>
      <c r="B1448" t="s">
        <v>139</v>
      </c>
      <c r="C1448">
        <v>0</v>
      </c>
      <c r="D1448" t="s">
        <v>140</v>
      </c>
    </row>
    <row r="1449" spans="1:4">
      <c r="A1449" t="s">
        <v>1587</v>
      </c>
      <c r="B1449" t="s">
        <v>139</v>
      </c>
      <c r="C1449">
        <v>0</v>
      </c>
      <c r="D1449" t="s">
        <v>140</v>
      </c>
    </row>
    <row r="1450" spans="1:4">
      <c r="A1450" t="s">
        <v>1588</v>
      </c>
      <c r="B1450" t="s">
        <v>139</v>
      </c>
      <c r="C1450">
        <v>0</v>
      </c>
      <c r="D1450" t="s">
        <v>140</v>
      </c>
    </row>
    <row r="1451" spans="1:4">
      <c r="A1451" t="s">
        <v>1589</v>
      </c>
      <c r="B1451" t="s">
        <v>139</v>
      </c>
      <c r="C1451">
        <v>0</v>
      </c>
      <c r="D1451" t="s">
        <v>140</v>
      </c>
    </row>
    <row r="1452" spans="1:4">
      <c r="A1452" t="s">
        <v>1590</v>
      </c>
      <c r="B1452" t="s">
        <v>139</v>
      </c>
      <c r="C1452">
        <v>0</v>
      </c>
      <c r="D1452" t="s">
        <v>140</v>
      </c>
    </row>
    <row r="1453" spans="1:4">
      <c r="A1453" t="s">
        <v>1591</v>
      </c>
      <c r="B1453" t="s">
        <v>139</v>
      </c>
      <c r="C1453">
        <v>0</v>
      </c>
      <c r="D1453" t="s">
        <v>140</v>
      </c>
    </row>
    <row r="1454" spans="1:4">
      <c r="A1454" t="s">
        <v>1592</v>
      </c>
      <c r="B1454" t="s">
        <v>139</v>
      </c>
      <c r="C1454">
        <v>0</v>
      </c>
      <c r="D1454" t="s">
        <v>140</v>
      </c>
    </row>
    <row r="1455" spans="1:4">
      <c r="A1455" t="s">
        <v>1593</v>
      </c>
      <c r="B1455" t="s">
        <v>139</v>
      </c>
      <c r="C1455">
        <v>0</v>
      </c>
      <c r="D1455" t="s">
        <v>140</v>
      </c>
    </row>
    <row r="1456" spans="1:4">
      <c r="A1456" t="s">
        <v>1594</v>
      </c>
      <c r="B1456" t="s">
        <v>139</v>
      </c>
      <c r="C1456">
        <v>0</v>
      </c>
      <c r="D1456" t="s">
        <v>140</v>
      </c>
    </row>
    <row r="1457" spans="1:4">
      <c r="A1457" t="s">
        <v>1595</v>
      </c>
      <c r="B1457" t="s">
        <v>139</v>
      </c>
      <c r="C1457">
        <v>0</v>
      </c>
      <c r="D1457" t="s">
        <v>140</v>
      </c>
    </row>
    <row r="1458" spans="1:4">
      <c r="A1458" t="s">
        <v>1596</v>
      </c>
      <c r="B1458" t="s">
        <v>139</v>
      </c>
      <c r="C1458">
        <v>0</v>
      </c>
      <c r="D1458" t="s">
        <v>140</v>
      </c>
    </row>
    <row r="1459" spans="1:4">
      <c r="A1459" t="s">
        <v>1597</v>
      </c>
      <c r="B1459" t="s">
        <v>139</v>
      </c>
      <c r="C1459">
        <v>0</v>
      </c>
      <c r="D1459" t="s">
        <v>140</v>
      </c>
    </row>
    <row r="1460" spans="1:4">
      <c r="A1460" t="s">
        <v>1598</v>
      </c>
      <c r="B1460" t="s">
        <v>139</v>
      </c>
      <c r="C1460">
        <v>0</v>
      </c>
      <c r="D1460" t="s">
        <v>140</v>
      </c>
    </row>
    <row r="1461" spans="1:4">
      <c r="A1461" t="s">
        <v>1599</v>
      </c>
      <c r="B1461" t="s">
        <v>139</v>
      </c>
      <c r="C1461">
        <v>0</v>
      </c>
      <c r="D1461" t="s">
        <v>140</v>
      </c>
    </row>
    <row r="1462" spans="1:4">
      <c r="A1462" t="s">
        <v>1600</v>
      </c>
      <c r="B1462" t="s">
        <v>139</v>
      </c>
      <c r="C1462">
        <v>0</v>
      </c>
      <c r="D1462" t="s">
        <v>140</v>
      </c>
    </row>
    <row r="1463" spans="1:4">
      <c r="A1463" t="s">
        <v>1601</v>
      </c>
      <c r="B1463" t="s">
        <v>139</v>
      </c>
      <c r="C1463">
        <v>0</v>
      </c>
      <c r="D1463" t="s">
        <v>140</v>
      </c>
    </row>
    <row r="1464" spans="1:4">
      <c r="A1464" t="s">
        <v>1602</v>
      </c>
      <c r="B1464" t="s">
        <v>139</v>
      </c>
      <c r="C1464">
        <v>0</v>
      </c>
      <c r="D1464" t="s">
        <v>140</v>
      </c>
    </row>
    <row r="1465" spans="1:4">
      <c r="A1465" t="s">
        <v>1603</v>
      </c>
      <c r="B1465" t="s">
        <v>139</v>
      </c>
      <c r="C1465">
        <v>0</v>
      </c>
      <c r="D1465" t="s">
        <v>140</v>
      </c>
    </row>
    <row r="1466" spans="1:4">
      <c r="A1466" t="s">
        <v>1604</v>
      </c>
      <c r="B1466" t="s">
        <v>139</v>
      </c>
      <c r="C1466">
        <v>0</v>
      </c>
      <c r="D1466" t="s">
        <v>140</v>
      </c>
    </row>
    <row r="1467" spans="1:4">
      <c r="A1467" t="s">
        <v>1605</v>
      </c>
      <c r="B1467" t="s">
        <v>139</v>
      </c>
      <c r="C1467">
        <v>0</v>
      </c>
      <c r="D1467" t="s">
        <v>140</v>
      </c>
    </row>
    <row r="1468" spans="1:4">
      <c r="A1468" t="s">
        <v>1606</v>
      </c>
      <c r="B1468" t="s">
        <v>139</v>
      </c>
      <c r="C1468">
        <v>0</v>
      </c>
      <c r="D1468" t="s">
        <v>140</v>
      </c>
    </row>
    <row r="1469" spans="1:4">
      <c r="A1469" t="s">
        <v>1607</v>
      </c>
      <c r="B1469" t="s">
        <v>139</v>
      </c>
      <c r="C1469">
        <v>0</v>
      </c>
      <c r="D1469" t="s">
        <v>140</v>
      </c>
    </row>
    <row r="1470" spans="1:4">
      <c r="A1470" t="s">
        <v>1608</v>
      </c>
      <c r="B1470" t="s">
        <v>139</v>
      </c>
      <c r="C1470">
        <v>0</v>
      </c>
      <c r="D1470" t="s">
        <v>140</v>
      </c>
    </row>
    <row r="1471" spans="1:4">
      <c r="A1471" t="s">
        <v>1609</v>
      </c>
      <c r="B1471" t="s">
        <v>139</v>
      </c>
      <c r="C1471">
        <v>0</v>
      </c>
      <c r="D1471" t="s">
        <v>140</v>
      </c>
    </row>
    <row r="1472" spans="1:4">
      <c r="A1472" t="s">
        <v>1610</v>
      </c>
      <c r="B1472" t="s">
        <v>139</v>
      </c>
      <c r="C1472">
        <v>0</v>
      </c>
      <c r="D1472" t="s">
        <v>140</v>
      </c>
    </row>
    <row r="1473" spans="1:4">
      <c r="A1473" t="s">
        <v>1611</v>
      </c>
      <c r="B1473" t="s">
        <v>139</v>
      </c>
      <c r="C1473">
        <v>0</v>
      </c>
      <c r="D1473" t="s">
        <v>140</v>
      </c>
    </row>
    <row r="1474" spans="1:4">
      <c r="A1474" t="s">
        <v>1612</v>
      </c>
      <c r="B1474" t="s">
        <v>139</v>
      </c>
      <c r="C1474">
        <v>0</v>
      </c>
      <c r="D1474" t="s">
        <v>140</v>
      </c>
    </row>
    <row r="1475" spans="1:4">
      <c r="A1475" t="s">
        <v>1613</v>
      </c>
      <c r="B1475" t="s">
        <v>139</v>
      </c>
      <c r="C1475">
        <v>0</v>
      </c>
      <c r="D1475" t="s">
        <v>140</v>
      </c>
    </row>
    <row r="1476" spans="1:4">
      <c r="A1476" t="s">
        <v>1614</v>
      </c>
      <c r="B1476" t="s">
        <v>139</v>
      </c>
      <c r="C1476">
        <v>0</v>
      </c>
      <c r="D1476" t="s">
        <v>140</v>
      </c>
    </row>
    <row r="1477" spans="1:4">
      <c r="A1477" t="s">
        <v>1615</v>
      </c>
      <c r="B1477" t="s">
        <v>139</v>
      </c>
      <c r="C1477">
        <v>0</v>
      </c>
      <c r="D1477" t="s">
        <v>140</v>
      </c>
    </row>
    <row r="1478" spans="1:4">
      <c r="A1478" t="s">
        <v>1616</v>
      </c>
      <c r="B1478" t="s">
        <v>139</v>
      </c>
      <c r="C1478">
        <v>0</v>
      </c>
      <c r="D1478" t="s">
        <v>140</v>
      </c>
    </row>
    <row r="1479" spans="1:4">
      <c r="A1479" t="s">
        <v>1617</v>
      </c>
      <c r="B1479" t="s">
        <v>139</v>
      </c>
      <c r="C1479">
        <v>0</v>
      </c>
      <c r="D1479" t="s">
        <v>140</v>
      </c>
    </row>
    <row r="1480" spans="1:4">
      <c r="A1480" t="s">
        <v>1618</v>
      </c>
      <c r="B1480" t="s">
        <v>139</v>
      </c>
      <c r="C1480">
        <v>0</v>
      </c>
      <c r="D1480" t="s">
        <v>140</v>
      </c>
    </row>
    <row r="1481" spans="1:4">
      <c r="A1481" t="s">
        <v>1619</v>
      </c>
      <c r="B1481" t="s">
        <v>139</v>
      </c>
      <c r="C1481">
        <v>0</v>
      </c>
      <c r="D1481" t="s">
        <v>140</v>
      </c>
    </row>
    <row r="1482" spans="1:4">
      <c r="A1482" t="s">
        <v>1620</v>
      </c>
      <c r="B1482" t="s">
        <v>139</v>
      </c>
      <c r="C1482">
        <v>0</v>
      </c>
      <c r="D1482" t="s">
        <v>140</v>
      </c>
    </row>
    <row r="1483" spans="1:4">
      <c r="A1483" t="s">
        <v>1621</v>
      </c>
      <c r="B1483" t="s">
        <v>139</v>
      </c>
      <c r="C1483">
        <v>0</v>
      </c>
      <c r="D1483" t="s">
        <v>140</v>
      </c>
    </row>
    <row r="1484" spans="1:4">
      <c r="A1484" t="s">
        <v>1622</v>
      </c>
      <c r="B1484" t="s">
        <v>139</v>
      </c>
      <c r="C1484">
        <v>0</v>
      </c>
      <c r="D1484" t="s">
        <v>140</v>
      </c>
    </row>
    <row r="1485" spans="1:4">
      <c r="A1485" t="s">
        <v>1623</v>
      </c>
      <c r="B1485" t="s">
        <v>139</v>
      </c>
      <c r="C1485">
        <v>0</v>
      </c>
      <c r="D1485" t="s">
        <v>140</v>
      </c>
    </row>
    <row r="1486" spans="1:4">
      <c r="A1486" t="s">
        <v>1624</v>
      </c>
      <c r="B1486" t="s">
        <v>139</v>
      </c>
      <c r="C1486">
        <v>0</v>
      </c>
      <c r="D1486" t="s">
        <v>140</v>
      </c>
    </row>
    <row r="1487" spans="1:4">
      <c r="A1487" t="s">
        <v>1625</v>
      </c>
      <c r="B1487" t="s">
        <v>139</v>
      </c>
      <c r="C1487">
        <v>0</v>
      </c>
      <c r="D1487" t="s">
        <v>140</v>
      </c>
    </row>
    <row r="1488" spans="1:4">
      <c r="A1488" t="s">
        <v>1626</v>
      </c>
      <c r="B1488" t="s">
        <v>139</v>
      </c>
      <c r="C1488">
        <v>0</v>
      </c>
      <c r="D1488" t="s">
        <v>140</v>
      </c>
    </row>
    <row r="1489" spans="1:4">
      <c r="A1489" t="s">
        <v>1627</v>
      </c>
      <c r="B1489" t="s">
        <v>139</v>
      </c>
      <c r="C1489">
        <v>0</v>
      </c>
      <c r="D1489" t="s">
        <v>140</v>
      </c>
    </row>
    <row r="1490" spans="1:4">
      <c r="A1490" t="s">
        <v>1628</v>
      </c>
      <c r="B1490" t="s">
        <v>139</v>
      </c>
      <c r="C1490">
        <v>0</v>
      </c>
      <c r="D1490" t="s">
        <v>140</v>
      </c>
    </row>
    <row r="1491" spans="1:4">
      <c r="A1491" t="s">
        <v>1629</v>
      </c>
      <c r="B1491" t="s">
        <v>139</v>
      </c>
      <c r="C1491">
        <v>0</v>
      </c>
      <c r="D1491" t="s">
        <v>140</v>
      </c>
    </row>
    <row r="1492" spans="1:4">
      <c r="A1492" t="s">
        <v>1630</v>
      </c>
      <c r="B1492" t="s">
        <v>139</v>
      </c>
      <c r="C1492">
        <v>0</v>
      </c>
      <c r="D1492" t="s">
        <v>140</v>
      </c>
    </row>
    <row r="1493" spans="1:4">
      <c r="A1493" t="s">
        <v>1631</v>
      </c>
      <c r="B1493" t="s">
        <v>139</v>
      </c>
      <c r="C1493">
        <v>0</v>
      </c>
      <c r="D1493" t="s">
        <v>140</v>
      </c>
    </row>
    <row r="1494" spans="1:4">
      <c r="A1494" t="s">
        <v>1632</v>
      </c>
      <c r="B1494" t="s">
        <v>139</v>
      </c>
      <c r="C1494">
        <v>0</v>
      </c>
      <c r="D1494" t="s">
        <v>140</v>
      </c>
    </row>
    <row r="1495" spans="1:4">
      <c r="A1495" t="s">
        <v>1633</v>
      </c>
      <c r="B1495" t="s">
        <v>139</v>
      </c>
      <c r="C1495">
        <v>0</v>
      </c>
      <c r="D1495" t="s">
        <v>140</v>
      </c>
    </row>
    <row r="1496" spans="1:4">
      <c r="A1496" t="s">
        <v>1634</v>
      </c>
      <c r="B1496" t="s">
        <v>139</v>
      </c>
      <c r="C1496">
        <v>0</v>
      </c>
      <c r="D1496" t="s">
        <v>140</v>
      </c>
    </row>
    <row r="1497" spans="1:4">
      <c r="A1497" t="s">
        <v>1635</v>
      </c>
      <c r="B1497" t="s">
        <v>139</v>
      </c>
      <c r="C1497">
        <v>0</v>
      </c>
      <c r="D1497" t="s">
        <v>140</v>
      </c>
    </row>
    <row r="1498" spans="1:4">
      <c r="A1498" t="s">
        <v>1636</v>
      </c>
      <c r="B1498" t="s">
        <v>139</v>
      </c>
      <c r="C1498">
        <v>0</v>
      </c>
      <c r="D1498" t="s">
        <v>140</v>
      </c>
    </row>
    <row r="1499" spans="1:4">
      <c r="A1499" t="s">
        <v>1637</v>
      </c>
      <c r="B1499" t="s">
        <v>139</v>
      </c>
      <c r="C1499">
        <v>0</v>
      </c>
      <c r="D1499" t="s">
        <v>140</v>
      </c>
    </row>
    <row r="1500" spans="1:4">
      <c r="A1500" t="s">
        <v>1638</v>
      </c>
      <c r="B1500" t="s">
        <v>139</v>
      </c>
      <c r="C1500">
        <v>0</v>
      </c>
      <c r="D1500" t="s">
        <v>140</v>
      </c>
    </row>
    <row r="1501" spans="1:4">
      <c r="A1501" t="s">
        <v>1639</v>
      </c>
      <c r="B1501" t="s">
        <v>139</v>
      </c>
      <c r="C1501">
        <v>0</v>
      </c>
      <c r="D1501" t="s">
        <v>140</v>
      </c>
    </row>
    <row r="1502" spans="1:4">
      <c r="A1502" t="s">
        <v>1640</v>
      </c>
      <c r="B1502" t="s">
        <v>139</v>
      </c>
      <c r="C1502">
        <v>0</v>
      </c>
      <c r="D1502" t="s">
        <v>140</v>
      </c>
    </row>
    <row r="1503" spans="1:4">
      <c r="A1503" t="s">
        <v>1641</v>
      </c>
      <c r="B1503" t="s">
        <v>139</v>
      </c>
      <c r="C1503">
        <v>0</v>
      </c>
      <c r="D1503" t="s">
        <v>140</v>
      </c>
    </row>
    <row r="1504" spans="1:4">
      <c r="A1504" t="s">
        <v>1642</v>
      </c>
      <c r="B1504" t="s">
        <v>139</v>
      </c>
      <c r="C1504">
        <v>0</v>
      </c>
      <c r="D1504" t="s">
        <v>140</v>
      </c>
    </row>
    <row r="1505" spans="1:4">
      <c r="A1505" t="s">
        <v>1643</v>
      </c>
      <c r="B1505" t="s">
        <v>139</v>
      </c>
      <c r="C1505">
        <v>0</v>
      </c>
      <c r="D1505" t="s">
        <v>140</v>
      </c>
    </row>
    <row r="1506" spans="1:4">
      <c r="A1506" t="s">
        <v>1644</v>
      </c>
      <c r="B1506" t="s">
        <v>139</v>
      </c>
      <c r="C1506">
        <v>0</v>
      </c>
      <c r="D1506" t="s">
        <v>140</v>
      </c>
    </row>
    <row r="1507" spans="1:4">
      <c r="A1507" t="s">
        <v>1645</v>
      </c>
      <c r="B1507" t="s">
        <v>139</v>
      </c>
      <c r="C1507">
        <v>0</v>
      </c>
      <c r="D1507" t="s">
        <v>140</v>
      </c>
    </row>
    <row r="1508" spans="1:4">
      <c r="A1508" t="s">
        <v>1646</v>
      </c>
      <c r="B1508" t="s">
        <v>139</v>
      </c>
      <c r="C1508">
        <v>0</v>
      </c>
      <c r="D1508" t="s">
        <v>140</v>
      </c>
    </row>
    <row r="1509" spans="1:4">
      <c r="A1509" t="s">
        <v>1647</v>
      </c>
      <c r="B1509" t="s">
        <v>139</v>
      </c>
      <c r="C1509">
        <v>0</v>
      </c>
      <c r="D1509" t="s">
        <v>140</v>
      </c>
    </row>
    <row r="1510" spans="1:4">
      <c r="A1510" t="s">
        <v>1648</v>
      </c>
      <c r="B1510" t="s">
        <v>139</v>
      </c>
      <c r="C1510">
        <v>0</v>
      </c>
      <c r="D1510" t="s">
        <v>140</v>
      </c>
    </row>
    <row r="1511" spans="1:4">
      <c r="A1511" t="s">
        <v>1649</v>
      </c>
      <c r="B1511" t="s">
        <v>139</v>
      </c>
      <c r="C1511">
        <v>0</v>
      </c>
      <c r="D1511" t="s">
        <v>140</v>
      </c>
    </row>
    <row r="1512" spans="1:4">
      <c r="A1512" t="s">
        <v>1650</v>
      </c>
      <c r="B1512" t="s">
        <v>139</v>
      </c>
      <c r="C1512">
        <v>0</v>
      </c>
      <c r="D1512" t="s">
        <v>140</v>
      </c>
    </row>
    <row r="1513" spans="1:4">
      <c r="A1513" t="s">
        <v>1651</v>
      </c>
      <c r="B1513" t="s">
        <v>139</v>
      </c>
      <c r="C1513">
        <v>0</v>
      </c>
      <c r="D1513" t="s">
        <v>140</v>
      </c>
    </row>
    <row r="1514" spans="1:4">
      <c r="A1514" t="s">
        <v>1652</v>
      </c>
      <c r="B1514" t="s">
        <v>139</v>
      </c>
      <c r="C1514">
        <v>0</v>
      </c>
      <c r="D1514" t="s">
        <v>140</v>
      </c>
    </row>
    <row r="1515" spans="1:4">
      <c r="A1515" t="s">
        <v>1653</v>
      </c>
      <c r="B1515" t="s">
        <v>139</v>
      </c>
      <c r="C1515">
        <v>0</v>
      </c>
      <c r="D1515" t="s">
        <v>140</v>
      </c>
    </row>
    <row r="1516" spans="1:4">
      <c r="A1516" t="s">
        <v>1654</v>
      </c>
      <c r="B1516" t="s">
        <v>139</v>
      </c>
      <c r="C1516">
        <v>0</v>
      </c>
      <c r="D1516" t="s">
        <v>140</v>
      </c>
    </row>
    <row r="1517" spans="1:4">
      <c r="A1517" t="s">
        <v>1655</v>
      </c>
      <c r="B1517" t="s">
        <v>139</v>
      </c>
      <c r="C1517">
        <v>0</v>
      </c>
      <c r="D1517" t="s">
        <v>140</v>
      </c>
    </row>
    <row r="1518" spans="1:4">
      <c r="A1518" t="s">
        <v>1656</v>
      </c>
      <c r="B1518" t="s">
        <v>139</v>
      </c>
      <c r="C1518">
        <v>0</v>
      </c>
      <c r="D1518" t="s">
        <v>140</v>
      </c>
    </row>
    <row r="1519" spans="1:4">
      <c r="A1519" t="s">
        <v>1657</v>
      </c>
      <c r="B1519" t="s">
        <v>139</v>
      </c>
      <c r="C1519">
        <v>0</v>
      </c>
      <c r="D1519" t="s">
        <v>140</v>
      </c>
    </row>
    <row r="1520" spans="1:4">
      <c r="A1520" t="s">
        <v>1658</v>
      </c>
      <c r="B1520" t="s">
        <v>139</v>
      </c>
      <c r="C1520">
        <v>0</v>
      </c>
      <c r="D1520" t="s">
        <v>140</v>
      </c>
    </row>
    <row r="1521" spans="1:4">
      <c r="A1521" t="s">
        <v>1659</v>
      </c>
      <c r="B1521" t="s">
        <v>139</v>
      </c>
      <c r="C1521">
        <v>0</v>
      </c>
      <c r="D1521" t="s">
        <v>140</v>
      </c>
    </row>
    <row r="1522" spans="1:4">
      <c r="A1522" t="s">
        <v>1660</v>
      </c>
      <c r="B1522" t="s">
        <v>139</v>
      </c>
      <c r="C1522">
        <v>0</v>
      </c>
      <c r="D1522" t="s">
        <v>140</v>
      </c>
    </row>
    <row r="1523" spans="1:4">
      <c r="A1523" t="s">
        <v>1661</v>
      </c>
      <c r="B1523" t="s">
        <v>139</v>
      </c>
      <c r="C1523">
        <v>0</v>
      </c>
      <c r="D1523" t="s">
        <v>140</v>
      </c>
    </row>
    <row r="1524" spans="1:4">
      <c r="A1524" t="s">
        <v>1662</v>
      </c>
      <c r="B1524" t="s">
        <v>139</v>
      </c>
      <c r="C1524">
        <v>0</v>
      </c>
      <c r="D1524" t="s">
        <v>140</v>
      </c>
    </row>
    <row r="1525" spans="1:4">
      <c r="A1525" t="s">
        <v>1663</v>
      </c>
      <c r="B1525" t="s">
        <v>139</v>
      </c>
      <c r="C1525">
        <v>0</v>
      </c>
      <c r="D1525" t="s">
        <v>140</v>
      </c>
    </row>
    <row r="1526" spans="1:4">
      <c r="A1526" t="s">
        <v>1664</v>
      </c>
      <c r="B1526" t="s">
        <v>139</v>
      </c>
      <c r="C1526">
        <v>0</v>
      </c>
      <c r="D1526" t="s">
        <v>140</v>
      </c>
    </row>
    <row r="1527" spans="1:4">
      <c r="A1527" t="s">
        <v>1665</v>
      </c>
      <c r="B1527" t="s">
        <v>139</v>
      </c>
      <c r="C1527">
        <v>0</v>
      </c>
      <c r="D1527" t="s">
        <v>140</v>
      </c>
    </row>
    <row r="1528" spans="1:4">
      <c r="A1528" t="s">
        <v>1666</v>
      </c>
      <c r="B1528" t="s">
        <v>139</v>
      </c>
      <c r="C1528">
        <v>0</v>
      </c>
      <c r="D1528" t="s">
        <v>140</v>
      </c>
    </row>
    <row r="1529" spans="1:4">
      <c r="A1529" t="s">
        <v>1667</v>
      </c>
      <c r="B1529" t="s">
        <v>139</v>
      </c>
      <c r="C1529">
        <v>0</v>
      </c>
      <c r="D1529" t="s">
        <v>140</v>
      </c>
    </row>
    <row r="1530" spans="1:4">
      <c r="A1530" t="s">
        <v>1668</v>
      </c>
      <c r="B1530" t="s">
        <v>139</v>
      </c>
      <c r="C1530">
        <v>0</v>
      </c>
      <c r="D1530" t="s">
        <v>140</v>
      </c>
    </row>
    <row r="1531" spans="1:4">
      <c r="A1531" t="s">
        <v>1669</v>
      </c>
      <c r="B1531" t="s">
        <v>139</v>
      </c>
      <c r="C1531">
        <v>0</v>
      </c>
      <c r="D1531" t="s">
        <v>140</v>
      </c>
    </row>
    <row r="1532" spans="1:4">
      <c r="A1532" t="s">
        <v>1670</v>
      </c>
      <c r="B1532" t="s">
        <v>139</v>
      </c>
      <c r="C1532">
        <v>0</v>
      </c>
      <c r="D1532" t="s">
        <v>140</v>
      </c>
    </row>
    <row r="1533" spans="1:4">
      <c r="A1533" t="s">
        <v>1671</v>
      </c>
      <c r="B1533" t="s">
        <v>139</v>
      </c>
      <c r="C1533">
        <v>0</v>
      </c>
      <c r="D1533" t="s">
        <v>140</v>
      </c>
    </row>
    <row r="1534" spans="1:4">
      <c r="A1534" t="s">
        <v>1672</v>
      </c>
      <c r="B1534" t="s">
        <v>139</v>
      </c>
      <c r="C1534">
        <v>0</v>
      </c>
      <c r="D1534" t="s">
        <v>140</v>
      </c>
    </row>
    <row r="1535" spans="1:4">
      <c r="A1535" t="s">
        <v>1673</v>
      </c>
      <c r="B1535" t="s">
        <v>139</v>
      </c>
      <c r="C1535">
        <v>0</v>
      </c>
      <c r="D1535" t="s">
        <v>140</v>
      </c>
    </row>
    <row r="1536" spans="1:4">
      <c r="A1536" t="s">
        <v>1674</v>
      </c>
      <c r="B1536" t="s">
        <v>139</v>
      </c>
      <c r="C1536">
        <v>0</v>
      </c>
      <c r="D1536" t="s">
        <v>140</v>
      </c>
    </row>
    <row r="1537" spans="1:4">
      <c r="A1537" t="s">
        <v>1675</v>
      </c>
      <c r="B1537" t="s">
        <v>139</v>
      </c>
      <c r="C1537">
        <v>0</v>
      </c>
      <c r="D1537" t="s">
        <v>140</v>
      </c>
    </row>
    <row r="1538" spans="1:4">
      <c r="A1538" t="s">
        <v>1676</v>
      </c>
      <c r="B1538" t="s">
        <v>139</v>
      </c>
      <c r="C1538">
        <v>0</v>
      </c>
      <c r="D1538" t="s">
        <v>140</v>
      </c>
    </row>
    <row r="1539" spans="1:4">
      <c r="A1539" t="s">
        <v>1677</v>
      </c>
      <c r="B1539" t="s">
        <v>139</v>
      </c>
      <c r="C1539">
        <v>0</v>
      </c>
      <c r="D1539" t="s">
        <v>140</v>
      </c>
    </row>
    <row r="1540" spans="1:4">
      <c r="A1540" t="s">
        <v>1678</v>
      </c>
      <c r="B1540" t="s">
        <v>139</v>
      </c>
      <c r="C1540">
        <v>0</v>
      </c>
      <c r="D1540" t="s">
        <v>140</v>
      </c>
    </row>
    <row r="1541" spans="1:4">
      <c r="A1541" t="s">
        <v>1679</v>
      </c>
      <c r="B1541" t="s">
        <v>139</v>
      </c>
      <c r="C1541">
        <v>0</v>
      </c>
      <c r="D1541" t="s">
        <v>140</v>
      </c>
    </row>
    <row r="1542" spans="1:4">
      <c r="A1542" t="s">
        <v>1680</v>
      </c>
      <c r="B1542" t="s">
        <v>139</v>
      </c>
      <c r="C1542">
        <v>0</v>
      </c>
      <c r="D1542" t="s">
        <v>140</v>
      </c>
    </row>
    <row r="1543" spans="1:4">
      <c r="A1543" t="s">
        <v>1681</v>
      </c>
      <c r="B1543" t="s">
        <v>139</v>
      </c>
      <c r="C1543">
        <v>0</v>
      </c>
      <c r="D1543" t="s">
        <v>140</v>
      </c>
    </row>
    <row r="1544" spans="1:4">
      <c r="A1544" t="s">
        <v>1682</v>
      </c>
      <c r="B1544" t="s">
        <v>139</v>
      </c>
      <c r="C1544">
        <v>0</v>
      </c>
      <c r="D1544" t="s">
        <v>140</v>
      </c>
    </row>
    <row r="1545" spans="1:4">
      <c r="A1545" t="s">
        <v>1683</v>
      </c>
      <c r="B1545" t="s">
        <v>139</v>
      </c>
      <c r="C1545">
        <v>0</v>
      </c>
      <c r="D1545" t="s">
        <v>140</v>
      </c>
    </row>
    <row r="1546" spans="1:4">
      <c r="A1546" t="s">
        <v>1684</v>
      </c>
      <c r="B1546" t="s">
        <v>139</v>
      </c>
      <c r="C1546">
        <v>0</v>
      </c>
      <c r="D1546" t="s">
        <v>140</v>
      </c>
    </row>
    <row r="1547" spans="1:4">
      <c r="A1547" t="s">
        <v>1685</v>
      </c>
      <c r="B1547" t="s">
        <v>139</v>
      </c>
      <c r="C1547">
        <v>0</v>
      </c>
      <c r="D1547" t="s">
        <v>140</v>
      </c>
    </row>
    <row r="1548" spans="1:4">
      <c r="A1548" t="s">
        <v>1686</v>
      </c>
      <c r="B1548" t="s">
        <v>139</v>
      </c>
      <c r="C1548">
        <v>0</v>
      </c>
      <c r="D1548" t="s">
        <v>140</v>
      </c>
    </row>
    <row r="1549" spans="1:4">
      <c r="A1549" t="s">
        <v>1687</v>
      </c>
      <c r="B1549" t="s">
        <v>139</v>
      </c>
      <c r="C1549">
        <v>0</v>
      </c>
      <c r="D1549" t="s">
        <v>140</v>
      </c>
    </row>
    <row r="1550" spans="1:4">
      <c r="A1550" t="s">
        <v>1688</v>
      </c>
      <c r="B1550" t="s">
        <v>139</v>
      </c>
      <c r="C1550">
        <v>0</v>
      </c>
      <c r="D1550" t="s">
        <v>140</v>
      </c>
    </row>
    <row r="1551" spans="1:4">
      <c r="A1551" t="s">
        <v>1689</v>
      </c>
      <c r="B1551" t="s">
        <v>139</v>
      </c>
      <c r="C1551">
        <v>0</v>
      </c>
      <c r="D1551" t="s">
        <v>140</v>
      </c>
    </row>
    <row r="1552" spans="1:4">
      <c r="A1552" t="s">
        <v>1690</v>
      </c>
      <c r="B1552" t="s">
        <v>139</v>
      </c>
      <c r="C1552">
        <v>0</v>
      </c>
      <c r="D1552" t="s">
        <v>140</v>
      </c>
    </row>
    <row r="1553" spans="1:4">
      <c r="A1553" t="s">
        <v>1691</v>
      </c>
      <c r="B1553" t="s">
        <v>139</v>
      </c>
      <c r="C1553">
        <v>0</v>
      </c>
      <c r="D1553" t="s">
        <v>140</v>
      </c>
    </row>
    <row r="1554" spans="1:4">
      <c r="A1554" t="s">
        <v>1692</v>
      </c>
      <c r="B1554" t="s">
        <v>139</v>
      </c>
      <c r="C1554">
        <v>0</v>
      </c>
      <c r="D1554" t="s">
        <v>140</v>
      </c>
    </row>
    <row r="1555" spans="1:4">
      <c r="A1555" t="s">
        <v>1693</v>
      </c>
      <c r="B1555" t="s">
        <v>139</v>
      </c>
      <c r="C1555">
        <v>0</v>
      </c>
      <c r="D1555" t="s">
        <v>140</v>
      </c>
    </row>
    <row r="1556" spans="1:4">
      <c r="A1556" t="s">
        <v>1694</v>
      </c>
      <c r="B1556" t="s">
        <v>139</v>
      </c>
      <c r="C1556">
        <v>0</v>
      </c>
      <c r="D1556" t="s">
        <v>140</v>
      </c>
    </row>
    <row r="1557" spans="1:4">
      <c r="A1557" t="s">
        <v>1695</v>
      </c>
      <c r="B1557" t="s">
        <v>139</v>
      </c>
      <c r="C1557">
        <v>0</v>
      </c>
      <c r="D1557" t="s">
        <v>140</v>
      </c>
    </row>
    <row r="1558" spans="1:4">
      <c r="A1558" t="s">
        <v>1696</v>
      </c>
      <c r="B1558" t="s">
        <v>139</v>
      </c>
      <c r="C1558">
        <v>0</v>
      </c>
      <c r="D1558" t="s">
        <v>140</v>
      </c>
    </row>
    <row r="1559" spans="1:4">
      <c r="A1559" t="s">
        <v>1697</v>
      </c>
      <c r="B1559" t="s">
        <v>139</v>
      </c>
      <c r="C1559">
        <v>0</v>
      </c>
      <c r="D1559" t="s">
        <v>140</v>
      </c>
    </row>
    <row r="1560" spans="1:4">
      <c r="A1560" t="s">
        <v>1698</v>
      </c>
      <c r="B1560" t="s">
        <v>139</v>
      </c>
      <c r="C1560">
        <v>0</v>
      </c>
      <c r="D1560" t="s">
        <v>140</v>
      </c>
    </row>
    <row r="1561" spans="1:4">
      <c r="A1561" t="s">
        <v>1699</v>
      </c>
      <c r="B1561" t="s">
        <v>139</v>
      </c>
      <c r="C1561">
        <v>0</v>
      </c>
      <c r="D1561" t="s">
        <v>140</v>
      </c>
    </row>
    <row r="1562" spans="1:4">
      <c r="A1562" t="s">
        <v>1700</v>
      </c>
      <c r="B1562" t="s">
        <v>139</v>
      </c>
      <c r="C1562">
        <v>0</v>
      </c>
      <c r="D1562" t="s">
        <v>140</v>
      </c>
    </row>
    <row r="1563" spans="1:4">
      <c r="A1563" t="s">
        <v>1701</v>
      </c>
      <c r="B1563" t="s">
        <v>139</v>
      </c>
      <c r="C1563">
        <v>0</v>
      </c>
      <c r="D1563" t="s">
        <v>140</v>
      </c>
    </row>
    <row r="1564" spans="1:4">
      <c r="A1564" t="s">
        <v>1702</v>
      </c>
      <c r="B1564" t="s">
        <v>139</v>
      </c>
      <c r="C1564">
        <v>0</v>
      </c>
      <c r="D1564" t="s">
        <v>140</v>
      </c>
    </row>
    <row r="1565" spans="1:4">
      <c r="A1565" t="s">
        <v>1703</v>
      </c>
      <c r="B1565" t="s">
        <v>139</v>
      </c>
      <c r="C1565">
        <v>0</v>
      </c>
      <c r="D1565" t="s">
        <v>140</v>
      </c>
    </row>
    <row r="1566" spans="1:4">
      <c r="A1566" t="s">
        <v>1704</v>
      </c>
      <c r="B1566" t="s">
        <v>139</v>
      </c>
      <c r="C1566">
        <v>0</v>
      </c>
      <c r="D1566" t="s">
        <v>140</v>
      </c>
    </row>
    <row r="1567" spans="1:4">
      <c r="A1567" t="s">
        <v>1705</v>
      </c>
      <c r="B1567" t="s">
        <v>139</v>
      </c>
      <c r="C1567">
        <v>0</v>
      </c>
      <c r="D1567" t="s">
        <v>140</v>
      </c>
    </row>
    <row r="1568" spans="1:4">
      <c r="A1568" t="s">
        <v>1706</v>
      </c>
      <c r="B1568" t="s">
        <v>139</v>
      </c>
      <c r="C1568">
        <v>0</v>
      </c>
      <c r="D1568" t="s">
        <v>140</v>
      </c>
    </row>
    <row r="1569" spans="1:4">
      <c r="A1569" t="s">
        <v>1707</v>
      </c>
      <c r="B1569" t="s">
        <v>139</v>
      </c>
      <c r="C1569">
        <v>0</v>
      </c>
      <c r="D1569" t="s">
        <v>140</v>
      </c>
    </row>
    <row r="1570" spans="1:4">
      <c r="A1570" t="s">
        <v>1708</v>
      </c>
      <c r="B1570" t="s">
        <v>139</v>
      </c>
      <c r="C1570">
        <v>0</v>
      </c>
      <c r="D1570" t="s">
        <v>140</v>
      </c>
    </row>
    <row r="1571" spans="1:4">
      <c r="A1571" t="s">
        <v>1709</v>
      </c>
      <c r="B1571" t="s">
        <v>139</v>
      </c>
      <c r="C1571">
        <v>0</v>
      </c>
      <c r="D1571" t="s">
        <v>140</v>
      </c>
    </row>
    <row r="1572" spans="1:4">
      <c r="A1572" t="s">
        <v>1710</v>
      </c>
      <c r="B1572" t="s">
        <v>139</v>
      </c>
      <c r="C1572">
        <v>0</v>
      </c>
      <c r="D1572" t="s">
        <v>140</v>
      </c>
    </row>
    <row r="1573" spans="1:4">
      <c r="A1573" t="s">
        <v>1711</v>
      </c>
      <c r="B1573" t="s">
        <v>139</v>
      </c>
      <c r="C1573">
        <v>0</v>
      </c>
      <c r="D1573" t="s">
        <v>140</v>
      </c>
    </row>
    <row r="1574" spans="1:4">
      <c r="A1574" t="s">
        <v>1712</v>
      </c>
      <c r="B1574" t="s">
        <v>139</v>
      </c>
      <c r="C1574">
        <v>0</v>
      </c>
      <c r="D1574" t="s">
        <v>140</v>
      </c>
    </row>
    <row r="1575" spans="1:4">
      <c r="A1575" t="s">
        <v>1713</v>
      </c>
      <c r="B1575" t="s">
        <v>139</v>
      </c>
      <c r="C1575">
        <v>0</v>
      </c>
      <c r="D1575" t="s">
        <v>140</v>
      </c>
    </row>
    <row r="1576" spans="1:4">
      <c r="A1576" t="s">
        <v>1714</v>
      </c>
      <c r="B1576" t="s">
        <v>139</v>
      </c>
      <c r="C1576">
        <v>0</v>
      </c>
      <c r="D1576" t="s">
        <v>140</v>
      </c>
    </row>
    <row r="1577" spans="1:4">
      <c r="A1577" t="s">
        <v>1715</v>
      </c>
      <c r="B1577" t="s">
        <v>139</v>
      </c>
      <c r="C1577">
        <v>0</v>
      </c>
      <c r="D1577" t="s">
        <v>140</v>
      </c>
    </row>
    <row r="1578" spans="1:4">
      <c r="A1578" t="s">
        <v>1716</v>
      </c>
      <c r="B1578" t="s">
        <v>139</v>
      </c>
      <c r="C1578">
        <v>0</v>
      </c>
      <c r="D1578" t="s">
        <v>140</v>
      </c>
    </row>
    <row r="1579" spans="1:4">
      <c r="A1579" t="s">
        <v>1717</v>
      </c>
      <c r="B1579" t="s">
        <v>139</v>
      </c>
      <c r="C1579">
        <v>0</v>
      </c>
      <c r="D1579" t="s">
        <v>140</v>
      </c>
    </row>
    <row r="1580" spans="1:4">
      <c r="A1580" t="s">
        <v>1718</v>
      </c>
      <c r="B1580" t="s">
        <v>139</v>
      </c>
      <c r="C1580">
        <v>0</v>
      </c>
      <c r="D1580" t="s">
        <v>140</v>
      </c>
    </row>
    <row r="1581" spans="1:4">
      <c r="A1581" t="s">
        <v>1719</v>
      </c>
      <c r="B1581" t="s">
        <v>139</v>
      </c>
      <c r="C1581">
        <v>0</v>
      </c>
      <c r="D1581" t="s">
        <v>140</v>
      </c>
    </row>
    <row r="1582" spans="1:4">
      <c r="A1582" t="s">
        <v>1720</v>
      </c>
      <c r="B1582" t="s">
        <v>139</v>
      </c>
      <c r="C1582">
        <v>0</v>
      </c>
      <c r="D1582" t="s">
        <v>140</v>
      </c>
    </row>
    <row r="1583" spans="1:4">
      <c r="A1583" t="s">
        <v>1721</v>
      </c>
      <c r="B1583" t="s">
        <v>139</v>
      </c>
      <c r="C1583">
        <v>0</v>
      </c>
      <c r="D1583" t="s">
        <v>140</v>
      </c>
    </row>
    <row r="1584" spans="1:4">
      <c r="A1584" t="s">
        <v>1722</v>
      </c>
      <c r="B1584" t="s">
        <v>139</v>
      </c>
      <c r="C1584">
        <v>0</v>
      </c>
      <c r="D1584" t="s">
        <v>140</v>
      </c>
    </row>
    <row r="1585" spans="1:4">
      <c r="A1585" t="s">
        <v>1723</v>
      </c>
      <c r="B1585" t="s">
        <v>139</v>
      </c>
      <c r="C1585">
        <v>0</v>
      </c>
      <c r="D1585" t="s">
        <v>140</v>
      </c>
    </row>
    <row r="1586" spans="1:4">
      <c r="A1586" t="s">
        <v>1724</v>
      </c>
      <c r="B1586" t="s">
        <v>139</v>
      </c>
      <c r="C1586">
        <v>0</v>
      </c>
      <c r="D1586" t="s">
        <v>140</v>
      </c>
    </row>
    <row r="1587" spans="1:4">
      <c r="A1587" t="s">
        <v>1725</v>
      </c>
      <c r="B1587" t="s">
        <v>139</v>
      </c>
      <c r="C1587">
        <v>0</v>
      </c>
      <c r="D1587" t="s">
        <v>140</v>
      </c>
    </row>
    <row r="1588" spans="1:4">
      <c r="A1588" t="s">
        <v>1726</v>
      </c>
      <c r="B1588" t="s">
        <v>139</v>
      </c>
      <c r="C1588">
        <v>0</v>
      </c>
      <c r="D1588" t="s">
        <v>140</v>
      </c>
    </row>
    <row r="1589" spans="1:4">
      <c r="A1589" t="s">
        <v>1727</v>
      </c>
      <c r="B1589" t="s">
        <v>139</v>
      </c>
      <c r="C1589">
        <v>0</v>
      </c>
      <c r="D1589" t="s">
        <v>140</v>
      </c>
    </row>
    <row r="1590" spans="1:4">
      <c r="A1590" t="s">
        <v>1728</v>
      </c>
      <c r="B1590" t="s">
        <v>139</v>
      </c>
      <c r="C1590">
        <v>0</v>
      </c>
      <c r="D1590" t="s">
        <v>140</v>
      </c>
    </row>
    <row r="1591" spans="1:4">
      <c r="A1591" t="s">
        <v>1729</v>
      </c>
      <c r="B1591" t="s">
        <v>139</v>
      </c>
      <c r="C1591">
        <v>0</v>
      </c>
      <c r="D1591" t="s">
        <v>140</v>
      </c>
    </row>
    <row r="1592" spans="1:4">
      <c r="A1592" t="s">
        <v>1730</v>
      </c>
      <c r="B1592" t="s">
        <v>139</v>
      </c>
      <c r="C1592">
        <v>0</v>
      </c>
      <c r="D1592" t="s">
        <v>140</v>
      </c>
    </row>
    <row r="1593" spans="1:4">
      <c r="A1593" t="s">
        <v>1731</v>
      </c>
      <c r="B1593" t="s">
        <v>139</v>
      </c>
      <c r="C1593">
        <v>0</v>
      </c>
      <c r="D1593" t="s">
        <v>140</v>
      </c>
    </row>
    <row r="1594" spans="1:4">
      <c r="A1594" t="s">
        <v>1732</v>
      </c>
      <c r="B1594" t="s">
        <v>139</v>
      </c>
      <c r="C1594">
        <v>0</v>
      </c>
      <c r="D1594" t="s">
        <v>140</v>
      </c>
    </row>
    <row r="1595" spans="1:4">
      <c r="A1595" t="s">
        <v>1733</v>
      </c>
      <c r="B1595" t="s">
        <v>139</v>
      </c>
      <c r="C1595">
        <v>0</v>
      </c>
      <c r="D1595" t="s">
        <v>140</v>
      </c>
    </row>
    <row r="1596" spans="1:4">
      <c r="A1596" t="s">
        <v>1734</v>
      </c>
      <c r="B1596" t="s">
        <v>139</v>
      </c>
      <c r="C1596">
        <v>0</v>
      </c>
      <c r="D1596" t="s">
        <v>140</v>
      </c>
    </row>
    <row r="1597" spans="1:4">
      <c r="A1597" t="s">
        <v>1735</v>
      </c>
      <c r="B1597" t="s">
        <v>139</v>
      </c>
      <c r="C1597">
        <v>0</v>
      </c>
      <c r="D1597" t="s">
        <v>140</v>
      </c>
    </row>
    <row r="1598" spans="1:4">
      <c r="A1598" t="s">
        <v>1736</v>
      </c>
      <c r="B1598" t="s">
        <v>139</v>
      </c>
      <c r="C1598">
        <v>0</v>
      </c>
      <c r="D1598" t="s">
        <v>140</v>
      </c>
    </row>
    <row r="1599" spans="1:4">
      <c r="A1599" t="s">
        <v>1737</v>
      </c>
      <c r="B1599" t="s">
        <v>139</v>
      </c>
      <c r="C1599">
        <v>0</v>
      </c>
      <c r="D1599" t="s">
        <v>140</v>
      </c>
    </row>
    <row r="1600" spans="1:4">
      <c r="A1600" t="s">
        <v>1738</v>
      </c>
      <c r="B1600" t="s">
        <v>139</v>
      </c>
      <c r="C1600">
        <v>0</v>
      </c>
      <c r="D1600" t="s">
        <v>140</v>
      </c>
    </row>
    <row r="1601" spans="1:4">
      <c r="A1601" t="s">
        <v>1739</v>
      </c>
      <c r="B1601" t="s">
        <v>139</v>
      </c>
      <c r="C1601">
        <v>0</v>
      </c>
      <c r="D1601" t="s">
        <v>140</v>
      </c>
    </row>
    <row r="1602" spans="1:4">
      <c r="A1602" t="s">
        <v>1740</v>
      </c>
      <c r="B1602" t="s">
        <v>139</v>
      </c>
      <c r="C1602">
        <v>0</v>
      </c>
      <c r="D1602" t="s">
        <v>140</v>
      </c>
    </row>
    <row r="1603" spans="1:4">
      <c r="A1603" t="s">
        <v>1741</v>
      </c>
      <c r="B1603" t="s">
        <v>139</v>
      </c>
      <c r="C1603">
        <v>0</v>
      </c>
      <c r="D1603" t="s">
        <v>140</v>
      </c>
    </row>
    <row r="1604" spans="1:4">
      <c r="A1604" t="s">
        <v>1742</v>
      </c>
      <c r="B1604" t="s">
        <v>139</v>
      </c>
      <c r="C1604">
        <v>0</v>
      </c>
      <c r="D1604" t="s">
        <v>140</v>
      </c>
    </row>
    <row r="1605" spans="1:4">
      <c r="A1605" t="s">
        <v>1743</v>
      </c>
      <c r="B1605" t="s">
        <v>139</v>
      </c>
      <c r="C1605">
        <v>0</v>
      </c>
      <c r="D1605" t="s">
        <v>140</v>
      </c>
    </row>
    <row r="1606" spans="1:4">
      <c r="A1606" t="s">
        <v>1744</v>
      </c>
      <c r="B1606" t="s">
        <v>139</v>
      </c>
      <c r="C1606">
        <v>0</v>
      </c>
      <c r="D1606" t="s">
        <v>140</v>
      </c>
    </row>
    <row r="1607" spans="1:4">
      <c r="A1607" t="s">
        <v>1745</v>
      </c>
      <c r="B1607" t="s">
        <v>139</v>
      </c>
      <c r="C1607">
        <v>0</v>
      </c>
      <c r="D1607" t="s">
        <v>140</v>
      </c>
    </row>
    <row r="1608" spans="1:4">
      <c r="A1608" t="s">
        <v>1746</v>
      </c>
      <c r="B1608" t="s">
        <v>139</v>
      </c>
      <c r="C1608">
        <v>0</v>
      </c>
      <c r="D1608" t="s">
        <v>140</v>
      </c>
    </row>
    <row r="1609" spans="1:4">
      <c r="A1609" t="s">
        <v>1747</v>
      </c>
      <c r="B1609" t="s">
        <v>139</v>
      </c>
      <c r="C1609">
        <v>0</v>
      </c>
      <c r="D1609" t="s">
        <v>140</v>
      </c>
    </row>
    <row r="1610" spans="1:4">
      <c r="A1610" t="s">
        <v>1748</v>
      </c>
      <c r="B1610" t="s">
        <v>139</v>
      </c>
      <c r="C1610">
        <v>0</v>
      </c>
      <c r="D1610" t="s">
        <v>140</v>
      </c>
    </row>
    <row r="1611" spans="1:4">
      <c r="A1611" t="s">
        <v>1749</v>
      </c>
      <c r="B1611" t="s">
        <v>139</v>
      </c>
      <c r="C1611">
        <v>0</v>
      </c>
      <c r="D1611" t="s">
        <v>140</v>
      </c>
    </row>
    <row r="1612" spans="1:4">
      <c r="A1612" t="s">
        <v>1750</v>
      </c>
      <c r="B1612" t="s">
        <v>139</v>
      </c>
      <c r="C1612">
        <v>0</v>
      </c>
      <c r="D1612" t="s">
        <v>140</v>
      </c>
    </row>
    <row r="1613" spans="1:4">
      <c r="A1613" t="s">
        <v>1751</v>
      </c>
      <c r="B1613" t="s">
        <v>139</v>
      </c>
      <c r="C1613">
        <v>0</v>
      </c>
      <c r="D1613" t="s">
        <v>140</v>
      </c>
    </row>
    <row r="1614" spans="1:4">
      <c r="A1614" t="s">
        <v>1752</v>
      </c>
      <c r="B1614" t="s">
        <v>139</v>
      </c>
      <c r="C1614">
        <v>0</v>
      </c>
      <c r="D1614" t="s">
        <v>140</v>
      </c>
    </row>
    <row r="1615" spans="1:4">
      <c r="A1615" t="s">
        <v>1753</v>
      </c>
      <c r="B1615" t="s">
        <v>139</v>
      </c>
      <c r="C1615">
        <v>0</v>
      </c>
      <c r="D1615" t="s">
        <v>140</v>
      </c>
    </row>
    <row r="1616" spans="1:4">
      <c r="A1616" t="s">
        <v>1754</v>
      </c>
      <c r="B1616" t="s">
        <v>139</v>
      </c>
      <c r="C1616">
        <v>0</v>
      </c>
      <c r="D1616" t="s">
        <v>140</v>
      </c>
    </row>
    <row r="1617" spans="1:4">
      <c r="A1617" t="s">
        <v>1755</v>
      </c>
      <c r="B1617" t="s">
        <v>139</v>
      </c>
      <c r="C1617">
        <v>0</v>
      </c>
      <c r="D1617" t="s">
        <v>140</v>
      </c>
    </row>
    <row r="1618" spans="1:4">
      <c r="A1618" t="s">
        <v>1756</v>
      </c>
      <c r="B1618" t="s">
        <v>139</v>
      </c>
      <c r="C1618">
        <v>0</v>
      </c>
      <c r="D1618" t="s">
        <v>140</v>
      </c>
    </row>
    <row r="1619" spans="1:4">
      <c r="A1619" t="s">
        <v>1757</v>
      </c>
      <c r="B1619" t="s">
        <v>139</v>
      </c>
      <c r="C1619">
        <v>0</v>
      </c>
      <c r="D1619" t="s">
        <v>140</v>
      </c>
    </row>
    <row r="1620" spans="1:4">
      <c r="A1620" t="s">
        <v>1758</v>
      </c>
      <c r="B1620" t="s">
        <v>139</v>
      </c>
      <c r="C1620">
        <v>0</v>
      </c>
      <c r="D1620" t="s">
        <v>140</v>
      </c>
    </row>
    <row r="1621" spans="1:4">
      <c r="A1621" t="s">
        <v>1759</v>
      </c>
      <c r="B1621" t="s">
        <v>139</v>
      </c>
      <c r="C1621">
        <v>0</v>
      </c>
      <c r="D1621" t="s">
        <v>140</v>
      </c>
    </row>
    <row r="1622" spans="1:4">
      <c r="A1622" t="s">
        <v>1760</v>
      </c>
      <c r="B1622" t="s">
        <v>139</v>
      </c>
      <c r="C1622">
        <v>0</v>
      </c>
      <c r="D1622" t="s">
        <v>140</v>
      </c>
    </row>
    <row r="1623" spans="1:4">
      <c r="A1623" t="s">
        <v>1761</v>
      </c>
      <c r="B1623" t="s">
        <v>139</v>
      </c>
      <c r="C1623">
        <v>0</v>
      </c>
      <c r="D1623" t="s">
        <v>140</v>
      </c>
    </row>
    <row r="1624" spans="1:4">
      <c r="A1624" t="s">
        <v>1762</v>
      </c>
      <c r="B1624" t="s">
        <v>139</v>
      </c>
      <c r="C1624">
        <v>0</v>
      </c>
      <c r="D1624" t="s">
        <v>140</v>
      </c>
    </row>
    <row r="1625" spans="1:4">
      <c r="A1625" t="s">
        <v>1763</v>
      </c>
      <c r="B1625" t="s">
        <v>139</v>
      </c>
      <c r="C1625">
        <v>0</v>
      </c>
      <c r="D1625" t="s">
        <v>140</v>
      </c>
    </row>
    <row r="1626" spans="1:4">
      <c r="A1626" t="s">
        <v>1764</v>
      </c>
      <c r="B1626" t="s">
        <v>139</v>
      </c>
      <c r="C1626">
        <v>0</v>
      </c>
      <c r="D1626" t="s">
        <v>140</v>
      </c>
    </row>
    <row r="1627" spans="1:4">
      <c r="A1627" t="s">
        <v>1765</v>
      </c>
      <c r="B1627" t="s">
        <v>139</v>
      </c>
      <c r="C1627">
        <v>0</v>
      </c>
      <c r="D1627" t="s">
        <v>140</v>
      </c>
    </row>
    <row r="1628" spans="1:4">
      <c r="A1628" t="s">
        <v>1766</v>
      </c>
      <c r="B1628" t="s">
        <v>139</v>
      </c>
      <c r="C1628">
        <v>0</v>
      </c>
      <c r="D1628" t="s">
        <v>140</v>
      </c>
    </row>
    <row r="1629" spans="1:4">
      <c r="A1629" t="s">
        <v>1767</v>
      </c>
      <c r="B1629" t="s">
        <v>139</v>
      </c>
      <c r="C1629">
        <v>0</v>
      </c>
      <c r="D1629" t="s">
        <v>140</v>
      </c>
    </row>
    <row r="1630" spans="1:4">
      <c r="A1630" t="s">
        <v>1768</v>
      </c>
      <c r="B1630" t="s">
        <v>139</v>
      </c>
      <c r="C1630">
        <v>0</v>
      </c>
      <c r="D1630" t="s">
        <v>140</v>
      </c>
    </row>
    <row r="1631" spans="1:4">
      <c r="A1631" t="s">
        <v>1769</v>
      </c>
      <c r="B1631" t="s">
        <v>139</v>
      </c>
      <c r="C1631">
        <v>0</v>
      </c>
      <c r="D1631" t="s">
        <v>140</v>
      </c>
    </row>
    <row r="1632" spans="1:4">
      <c r="A1632" t="s">
        <v>1770</v>
      </c>
      <c r="B1632" t="s">
        <v>139</v>
      </c>
      <c r="C1632">
        <v>0</v>
      </c>
      <c r="D1632" t="s">
        <v>140</v>
      </c>
    </row>
    <row r="1633" spans="1:4">
      <c r="A1633" t="s">
        <v>1771</v>
      </c>
      <c r="B1633" t="s">
        <v>139</v>
      </c>
      <c r="C1633">
        <v>0</v>
      </c>
      <c r="D1633" t="s">
        <v>140</v>
      </c>
    </row>
    <row r="1634" spans="1:4">
      <c r="A1634" t="s">
        <v>1772</v>
      </c>
      <c r="B1634" t="s">
        <v>139</v>
      </c>
      <c r="C1634">
        <v>0</v>
      </c>
      <c r="D1634" t="s">
        <v>140</v>
      </c>
    </row>
    <row r="1635" spans="1:4">
      <c r="A1635" t="s">
        <v>1773</v>
      </c>
      <c r="B1635" t="s">
        <v>139</v>
      </c>
      <c r="C1635">
        <v>0</v>
      </c>
      <c r="D1635" t="s">
        <v>140</v>
      </c>
    </row>
    <row r="1636" spans="1:4">
      <c r="A1636" t="s">
        <v>1774</v>
      </c>
      <c r="B1636" t="s">
        <v>139</v>
      </c>
      <c r="C1636">
        <v>0</v>
      </c>
      <c r="D1636" t="s">
        <v>140</v>
      </c>
    </row>
    <row r="1637" spans="1:4">
      <c r="A1637" t="s">
        <v>1775</v>
      </c>
      <c r="B1637" t="s">
        <v>139</v>
      </c>
      <c r="C1637">
        <v>0</v>
      </c>
      <c r="D1637" t="s">
        <v>140</v>
      </c>
    </row>
    <row r="1638" spans="1:4">
      <c r="A1638" t="s">
        <v>1776</v>
      </c>
      <c r="B1638" t="s">
        <v>139</v>
      </c>
      <c r="C1638">
        <v>0</v>
      </c>
      <c r="D1638" t="s">
        <v>140</v>
      </c>
    </row>
    <row r="1639" spans="1:4">
      <c r="A1639" t="s">
        <v>1777</v>
      </c>
      <c r="B1639" t="s">
        <v>139</v>
      </c>
      <c r="C1639">
        <v>0</v>
      </c>
      <c r="D1639" t="s">
        <v>140</v>
      </c>
    </row>
    <row r="1640" spans="1:4">
      <c r="A1640" t="s">
        <v>1778</v>
      </c>
      <c r="B1640" t="s">
        <v>139</v>
      </c>
      <c r="C1640">
        <v>0</v>
      </c>
      <c r="D1640" t="s">
        <v>140</v>
      </c>
    </row>
    <row r="1641" spans="1:4">
      <c r="A1641" t="s">
        <v>1779</v>
      </c>
      <c r="B1641" t="s">
        <v>139</v>
      </c>
      <c r="C1641">
        <v>0</v>
      </c>
      <c r="D1641" t="s">
        <v>140</v>
      </c>
    </row>
    <row r="1642" spans="1:4">
      <c r="A1642" t="s">
        <v>1780</v>
      </c>
      <c r="B1642" t="s">
        <v>139</v>
      </c>
      <c r="C1642">
        <v>0</v>
      </c>
      <c r="D1642" t="s">
        <v>140</v>
      </c>
    </row>
    <row r="1643" spans="1:4">
      <c r="A1643" t="s">
        <v>1781</v>
      </c>
      <c r="B1643" t="s">
        <v>139</v>
      </c>
      <c r="C1643">
        <v>0</v>
      </c>
      <c r="D1643" t="s">
        <v>140</v>
      </c>
    </row>
    <row r="1644" spans="1:4">
      <c r="A1644" t="s">
        <v>1782</v>
      </c>
      <c r="B1644" t="s">
        <v>139</v>
      </c>
      <c r="C1644">
        <v>0</v>
      </c>
      <c r="D1644" t="s">
        <v>140</v>
      </c>
    </row>
    <row r="1645" spans="1:4">
      <c r="A1645" t="s">
        <v>1783</v>
      </c>
      <c r="B1645" t="s">
        <v>139</v>
      </c>
      <c r="C1645">
        <v>0</v>
      </c>
      <c r="D1645" t="s">
        <v>140</v>
      </c>
    </row>
    <row r="1646" spans="1:4">
      <c r="A1646" t="s">
        <v>1784</v>
      </c>
      <c r="B1646" t="s">
        <v>139</v>
      </c>
      <c r="C1646">
        <v>0</v>
      </c>
      <c r="D1646" t="s">
        <v>140</v>
      </c>
    </row>
    <row r="1647" spans="1:4">
      <c r="A1647" t="s">
        <v>1785</v>
      </c>
      <c r="B1647" t="s">
        <v>139</v>
      </c>
      <c r="C1647">
        <v>0</v>
      </c>
      <c r="D1647" t="s">
        <v>140</v>
      </c>
    </row>
    <row r="1648" spans="1:4">
      <c r="A1648" t="s">
        <v>1786</v>
      </c>
      <c r="B1648" t="s">
        <v>139</v>
      </c>
      <c r="C1648">
        <v>0</v>
      </c>
      <c r="D1648" t="s">
        <v>140</v>
      </c>
    </row>
    <row r="1649" spans="1:4">
      <c r="A1649" t="s">
        <v>1787</v>
      </c>
      <c r="B1649" t="s">
        <v>139</v>
      </c>
      <c r="C1649">
        <v>0</v>
      </c>
      <c r="D1649" t="s">
        <v>140</v>
      </c>
    </row>
    <row r="1650" spans="1:4">
      <c r="A1650" t="s">
        <v>11</v>
      </c>
      <c r="B1650" t="s">
        <v>139</v>
      </c>
      <c r="C1650">
        <v>0</v>
      </c>
      <c r="D1650" t="s">
        <v>140</v>
      </c>
    </row>
    <row r="1651" spans="1:4">
      <c r="A1651" t="s">
        <v>1788</v>
      </c>
      <c r="B1651" t="s">
        <v>139</v>
      </c>
      <c r="C1651">
        <v>0</v>
      </c>
      <c r="D1651" t="s">
        <v>140</v>
      </c>
    </row>
    <row r="1652" spans="1:4">
      <c r="A1652" t="s">
        <v>1789</v>
      </c>
      <c r="B1652" t="s">
        <v>139</v>
      </c>
      <c r="C1652">
        <v>0</v>
      </c>
      <c r="D1652" t="s">
        <v>140</v>
      </c>
    </row>
    <row r="1653" spans="1:4">
      <c r="A1653" t="s">
        <v>1790</v>
      </c>
      <c r="B1653" t="s">
        <v>139</v>
      </c>
      <c r="C1653">
        <v>0</v>
      </c>
      <c r="D1653" t="s">
        <v>140</v>
      </c>
    </row>
    <row r="1654" spans="1:4">
      <c r="A1654" t="s">
        <v>1791</v>
      </c>
      <c r="B1654" t="s">
        <v>139</v>
      </c>
      <c r="C1654">
        <v>0</v>
      </c>
      <c r="D1654" t="s">
        <v>140</v>
      </c>
    </row>
    <row r="1655" spans="1:4">
      <c r="A1655" t="s">
        <v>1792</v>
      </c>
      <c r="B1655" t="s">
        <v>139</v>
      </c>
      <c r="C1655">
        <v>0</v>
      </c>
      <c r="D1655" t="s">
        <v>140</v>
      </c>
    </row>
    <row r="1656" spans="1:4">
      <c r="A1656" t="s">
        <v>1793</v>
      </c>
      <c r="B1656" t="s">
        <v>139</v>
      </c>
      <c r="C1656">
        <v>0</v>
      </c>
      <c r="D1656" t="s">
        <v>140</v>
      </c>
    </row>
    <row r="1657" spans="1:4">
      <c r="A1657" t="s">
        <v>1794</v>
      </c>
      <c r="B1657" t="s">
        <v>139</v>
      </c>
      <c r="C1657">
        <v>0</v>
      </c>
      <c r="D1657" t="s">
        <v>140</v>
      </c>
    </row>
    <row r="1658" spans="1:4">
      <c r="A1658" t="s">
        <v>1795</v>
      </c>
      <c r="B1658" t="s">
        <v>139</v>
      </c>
      <c r="C1658">
        <v>0</v>
      </c>
      <c r="D1658" t="s">
        <v>140</v>
      </c>
    </row>
    <row r="1659" spans="1:4">
      <c r="A1659" t="s">
        <v>1796</v>
      </c>
      <c r="B1659" t="s">
        <v>139</v>
      </c>
      <c r="C1659">
        <v>0</v>
      </c>
      <c r="D1659" t="s">
        <v>140</v>
      </c>
    </row>
    <row r="1660" spans="1:4">
      <c r="A1660" t="s">
        <v>1797</v>
      </c>
      <c r="B1660" t="s">
        <v>139</v>
      </c>
      <c r="C1660">
        <v>0</v>
      </c>
      <c r="D1660" t="s">
        <v>140</v>
      </c>
    </row>
    <row r="1661" spans="1:4">
      <c r="A1661" t="s">
        <v>1798</v>
      </c>
      <c r="B1661" t="s">
        <v>139</v>
      </c>
      <c r="C1661">
        <v>0</v>
      </c>
      <c r="D1661" t="s">
        <v>140</v>
      </c>
    </row>
    <row r="1662" spans="1:4">
      <c r="A1662" t="s">
        <v>1799</v>
      </c>
      <c r="B1662" t="s">
        <v>139</v>
      </c>
      <c r="C1662">
        <v>0</v>
      </c>
      <c r="D1662" t="s">
        <v>140</v>
      </c>
    </row>
    <row r="1663" spans="1:4">
      <c r="A1663" t="s">
        <v>1800</v>
      </c>
      <c r="B1663" t="s">
        <v>139</v>
      </c>
      <c r="C1663">
        <v>0</v>
      </c>
      <c r="D1663" t="s">
        <v>140</v>
      </c>
    </row>
    <row r="1664" spans="1:4">
      <c r="A1664" t="s">
        <v>1801</v>
      </c>
      <c r="B1664" t="s">
        <v>139</v>
      </c>
      <c r="C1664">
        <v>0</v>
      </c>
      <c r="D1664" t="s">
        <v>140</v>
      </c>
    </row>
    <row r="1665" spans="1:4">
      <c r="A1665" t="s">
        <v>1802</v>
      </c>
      <c r="B1665" t="s">
        <v>139</v>
      </c>
      <c r="C1665">
        <v>0</v>
      </c>
      <c r="D1665" t="s">
        <v>140</v>
      </c>
    </row>
    <row r="1666" spans="1:4">
      <c r="A1666" t="s">
        <v>1803</v>
      </c>
      <c r="B1666" t="s">
        <v>139</v>
      </c>
      <c r="C1666">
        <v>0</v>
      </c>
      <c r="D1666" t="s">
        <v>140</v>
      </c>
    </row>
    <row r="1667" spans="1:4">
      <c r="A1667" t="s">
        <v>1804</v>
      </c>
      <c r="B1667" t="s">
        <v>139</v>
      </c>
      <c r="C1667">
        <v>0</v>
      </c>
      <c r="D1667" t="s">
        <v>140</v>
      </c>
    </row>
    <row r="1668" spans="1:4">
      <c r="A1668" t="s">
        <v>1805</v>
      </c>
      <c r="B1668" t="s">
        <v>139</v>
      </c>
      <c r="C1668">
        <v>0</v>
      </c>
      <c r="D1668" t="s">
        <v>140</v>
      </c>
    </row>
    <row r="1669" spans="1:4">
      <c r="A1669" t="s">
        <v>1806</v>
      </c>
      <c r="B1669" t="s">
        <v>139</v>
      </c>
      <c r="C1669">
        <v>0</v>
      </c>
      <c r="D1669" t="s">
        <v>140</v>
      </c>
    </row>
    <row r="1670" spans="1:4">
      <c r="A1670" t="s">
        <v>1807</v>
      </c>
      <c r="B1670" t="s">
        <v>139</v>
      </c>
      <c r="C1670">
        <v>0</v>
      </c>
      <c r="D1670" t="s">
        <v>140</v>
      </c>
    </row>
    <row r="1671" spans="1:4">
      <c r="A1671" t="s">
        <v>1808</v>
      </c>
      <c r="B1671" t="s">
        <v>139</v>
      </c>
      <c r="C1671">
        <v>0</v>
      </c>
      <c r="D1671" t="s">
        <v>140</v>
      </c>
    </row>
    <row r="1672" spans="1:4">
      <c r="A1672" t="s">
        <v>1809</v>
      </c>
      <c r="B1672" t="s">
        <v>139</v>
      </c>
      <c r="C1672">
        <v>0</v>
      </c>
      <c r="D1672" t="s">
        <v>140</v>
      </c>
    </row>
    <row r="1673" spans="1:4">
      <c r="A1673" t="s">
        <v>1810</v>
      </c>
      <c r="B1673" t="s">
        <v>139</v>
      </c>
      <c r="C1673">
        <v>0</v>
      </c>
      <c r="D1673" t="s">
        <v>140</v>
      </c>
    </row>
    <row r="1674" spans="1:4">
      <c r="A1674" t="s">
        <v>1811</v>
      </c>
      <c r="B1674" t="s">
        <v>139</v>
      </c>
      <c r="C1674">
        <v>0</v>
      </c>
      <c r="D1674" t="s">
        <v>140</v>
      </c>
    </row>
    <row r="1675" spans="1:4">
      <c r="A1675" t="s">
        <v>1812</v>
      </c>
      <c r="B1675" t="s">
        <v>139</v>
      </c>
      <c r="C1675">
        <v>0</v>
      </c>
      <c r="D1675" t="s">
        <v>140</v>
      </c>
    </row>
    <row r="1676" spans="1:4">
      <c r="A1676" t="s">
        <v>1813</v>
      </c>
      <c r="B1676" t="s">
        <v>139</v>
      </c>
      <c r="C1676">
        <v>0</v>
      </c>
      <c r="D1676" t="s">
        <v>140</v>
      </c>
    </row>
    <row r="1677" spans="1:4">
      <c r="A1677" t="s">
        <v>1814</v>
      </c>
      <c r="B1677" t="s">
        <v>139</v>
      </c>
      <c r="C1677">
        <v>0</v>
      </c>
      <c r="D1677" t="s">
        <v>140</v>
      </c>
    </row>
    <row r="1678" spans="1:4">
      <c r="A1678" t="s">
        <v>1815</v>
      </c>
      <c r="B1678" t="s">
        <v>139</v>
      </c>
      <c r="C1678">
        <v>0</v>
      </c>
      <c r="D1678" t="s">
        <v>140</v>
      </c>
    </row>
    <row r="1679" spans="1:4">
      <c r="A1679" t="s">
        <v>1816</v>
      </c>
      <c r="B1679" t="s">
        <v>139</v>
      </c>
      <c r="C1679">
        <v>0</v>
      </c>
      <c r="D1679" t="s">
        <v>140</v>
      </c>
    </row>
    <row r="1680" spans="1:4">
      <c r="A1680" t="s">
        <v>1817</v>
      </c>
      <c r="B1680" t="s">
        <v>139</v>
      </c>
      <c r="C1680">
        <v>0</v>
      </c>
      <c r="D1680" t="s">
        <v>140</v>
      </c>
    </row>
    <row r="1681" spans="1:4">
      <c r="A1681" t="s">
        <v>1818</v>
      </c>
      <c r="B1681" t="s">
        <v>139</v>
      </c>
      <c r="C1681">
        <v>0</v>
      </c>
      <c r="D1681" t="s">
        <v>140</v>
      </c>
    </row>
    <row r="1682" spans="1:4">
      <c r="A1682" t="s">
        <v>1819</v>
      </c>
      <c r="B1682" t="s">
        <v>139</v>
      </c>
      <c r="C1682">
        <v>0</v>
      </c>
      <c r="D1682" t="s">
        <v>140</v>
      </c>
    </row>
    <row r="1683" spans="1:4">
      <c r="A1683" t="s">
        <v>1820</v>
      </c>
      <c r="B1683" t="s">
        <v>139</v>
      </c>
      <c r="C1683">
        <v>0</v>
      </c>
      <c r="D1683" t="s">
        <v>140</v>
      </c>
    </row>
    <row r="1684" spans="1:4">
      <c r="A1684" t="s">
        <v>1821</v>
      </c>
      <c r="B1684" t="s">
        <v>139</v>
      </c>
      <c r="C1684">
        <v>0</v>
      </c>
      <c r="D1684" t="s">
        <v>140</v>
      </c>
    </row>
    <row r="1685" spans="1:4">
      <c r="A1685" t="s">
        <v>1822</v>
      </c>
      <c r="B1685" t="s">
        <v>139</v>
      </c>
      <c r="C1685">
        <v>0</v>
      </c>
      <c r="D1685" t="s">
        <v>140</v>
      </c>
    </row>
    <row r="1686" spans="1:4">
      <c r="A1686" t="s">
        <v>1823</v>
      </c>
      <c r="B1686" t="s">
        <v>139</v>
      </c>
      <c r="C1686">
        <v>0</v>
      </c>
      <c r="D1686" t="s">
        <v>140</v>
      </c>
    </row>
    <row r="1687" spans="1:4">
      <c r="A1687" t="s">
        <v>1824</v>
      </c>
      <c r="B1687" t="s">
        <v>139</v>
      </c>
      <c r="C1687">
        <v>0</v>
      </c>
      <c r="D1687" t="s">
        <v>140</v>
      </c>
    </row>
    <row r="1688" spans="1:4">
      <c r="A1688" t="s">
        <v>1825</v>
      </c>
      <c r="B1688" t="s">
        <v>139</v>
      </c>
      <c r="C1688">
        <v>0</v>
      </c>
      <c r="D1688" t="s">
        <v>140</v>
      </c>
    </row>
    <row r="1689" spans="1:4">
      <c r="A1689" t="s">
        <v>1826</v>
      </c>
      <c r="B1689" t="s">
        <v>139</v>
      </c>
      <c r="C1689">
        <v>0</v>
      </c>
      <c r="D1689" t="s">
        <v>140</v>
      </c>
    </row>
    <row r="1690" spans="1:4">
      <c r="A1690" t="s">
        <v>1827</v>
      </c>
      <c r="B1690" t="s">
        <v>139</v>
      </c>
      <c r="C1690">
        <v>0</v>
      </c>
      <c r="D1690" t="s">
        <v>140</v>
      </c>
    </row>
    <row r="1691" spans="1:4">
      <c r="A1691" t="s">
        <v>1828</v>
      </c>
      <c r="B1691" t="s">
        <v>139</v>
      </c>
      <c r="C1691">
        <v>0</v>
      </c>
      <c r="D1691" t="s">
        <v>140</v>
      </c>
    </row>
    <row r="1692" spans="1:4">
      <c r="A1692" t="s">
        <v>1829</v>
      </c>
      <c r="B1692" t="s">
        <v>139</v>
      </c>
      <c r="C1692">
        <v>0</v>
      </c>
      <c r="D1692" t="s">
        <v>140</v>
      </c>
    </row>
    <row r="1693" spans="1:4">
      <c r="A1693" t="s">
        <v>1830</v>
      </c>
      <c r="B1693" t="s">
        <v>139</v>
      </c>
      <c r="C1693">
        <v>0</v>
      </c>
      <c r="D1693" t="s">
        <v>140</v>
      </c>
    </row>
    <row r="1694" spans="1:4">
      <c r="A1694" t="s">
        <v>1831</v>
      </c>
      <c r="B1694" t="s">
        <v>139</v>
      </c>
      <c r="C1694">
        <v>0</v>
      </c>
      <c r="D1694" t="s">
        <v>140</v>
      </c>
    </row>
    <row r="1695" spans="1:4">
      <c r="A1695" t="s">
        <v>1832</v>
      </c>
      <c r="B1695" t="s">
        <v>139</v>
      </c>
      <c r="C1695">
        <v>0</v>
      </c>
      <c r="D1695" t="s">
        <v>140</v>
      </c>
    </row>
    <row r="1696" spans="1:4">
      <c r="A1696" t="s">
        <v>1833</v>
      </c>
      <c r="B1696" t="s">
        <v>139</v>
      </c>
      <c r="C1696">
        <v>0</v>
      </c>
      <c r="D1696" t="s">
        <v>140</v>
      </c>
    </row>
    <row r="1697" spans="1:4">
      <c r="A1697" t="s">
        <v>1834</v>
      </c>
      <c r="B1697" t="s">
        <v>139</v>
      </c>
      <c r="C1697">
        <v>0</v>
      </c>
      <c r="D1697" t="s">
        <v>140</v>
      </c>
    </row>
    <row r="1698" spans="1:4">
      <c r="A1698" t="s">
        <v>1835</v>
      </c>
      <c r="B1698" t="s">
        <v>139</v>
      </c>
      <c r="C1698">
        <v>0</v>
      </c>
      <c r="D1698" t="s">
        <v>140</v>
      </c>
    </row>
    <row r="1699" spans="1:4">
      <c r="A1699" t="s">
        <v>1836</v>
      </c>
      <c r="B1699" t="s">
        <v>139</v>
      </c>
      <c r="C1699">
        <v>0</v>
      </c>
      <c r="D1699" t="s">
        <v>140</v>
      </c>
    </row>
    <row r="1700" spans="1:4">
      <c r="A1700" t="s">
        <v>1837</v>
      </c>
      <c r="B1700" t="s">
        <v>139</v>
      </c>
      <c r="C1700">
        <v>0</v>
      </c>
      <c r="D1700" t="s">
        <v>140</v>
      </c>
    </row>
    <row r="1701" spans="1:4">
      <c r="A1701" t="s">
        <v>1838</v>
      </c>
      <c r="B1701" t="s">
        <v>139</v>
      </c>
      <c r="C1701">
        <v>0</v>
      </c>
      <c r="D1701" t="s">
        <v>140</v>
      </c>
    </row>
    <row r="1702" spans="1:4">
      <c r="A1702" t="s">
        <v>1839</v>
      </c>
      <c r="B1702" t="s">
        <v>139</v>
      </c>
      <c r="C1702">
        <v>0</v>
      </c>
      <c r="D1702" t="s">
        <v>140</v>
      </c>
    </row>
    <row r="1703" spans="1:4">
      <c r="A1703" t="s">
        <v>1840</v>
      </c>
      <c r="B1703" t="s">
        <v>139</v>
      </c>
      <c r="C1703">
        <v>0</v>
      </c>
      <c r="D1703" t="s">
        <v>140</v>
      </c>
    </row>
    <row r="1704" spans="1:4">
      <c r="A1704" t="s">
        <v>1841</v>
      </c>
      <c r="B1704" t="s">
        <v>139</v>
      </c>
      <c r="C1704">
        <v>0</v>
      </c>
      <c r="D1704" t="s">
        <v>140</v>
      </c>
    </row>
    <row r="1705" spans="1:4">
      <c r="A1705" t="s">
        <v>1842</v>
      </c>
      <c r="B1705" t="s">
        <v>139</v>
      </c>
      <c r="C1705">
        <v>0</v>
      </c>
      <c r="D1705" t="s">
        <v>140</v>
      </c>
    </row>
    <row r="1706" spans="1:4">
      <c r="A1706" t="s">
        <v>1843</v>
      </c>
      <c r="B1706" t="s">
        <v>139</v>
      </c>
      <c r="C1706">
        <v>0</v>
      </c>
      <c r="D1706" t="s">
        <v>140</v>
      </c>
    </row>
    <row r="1707" spans="1:4">
      <c r="A1707" t="s">
        <v>1844</v>
      </c>
      <c r="B1707" t="s">
        <v>139</v>
      </c>
      <c r="C1707">
        <v>0</v>
      </c>
      <c r="D1707" t="s">
        <v>140</v>
      </c>
    </row>
    <row r="1708" spans="1:4">
      <c r="A1708" t="s">
        <v>1845</v>
      </c>
      <c r="B1708" t="s">
        <v>139</v>
      </c>
      <c r="C1708">
        <v>0</v>
      </c>
      <c r="D1708" t="s">
        <v>140</v>
      </c>
    </row>
    <row r="1709" spans="1:4">
      <c r="A1709" t="s">
        <v>1846</v>
      </c>
      <c r="B1709" t="s">
        <v>139</v>
      </c>
      <c r="C1709">
        <v>0</v>
      </c>
      <c r="D1709" t="s">
        <v>140</v>
      </c>
    </row>
    <row r="1710" spans="1:4">
      <c r="A1710" t="s">
        <v>1847</v>
      </c>
      <c r="B1710" t="s">
        <v>139</v>
      </c>
      <c r="C1710">
        <v>0</v>
      </c>
      <c r="D1710" t="s">
        <v>140</v>
      </c>
    </row>
    <row r="1711" spans="1:4">
      <c r="A1711" t="s">
        <v>1848</v>
      </c>
      <c r="B1711" t="s">
        <v>139</v>
      </c>
      <c r="C1711">
        <v>0</v>
      </c>
      <c r="D1711" t="s">
        <v>140</v>
      </c>
    </row>
    <row r="1712" spans="1:4">
      <c r="A1712" t="s">
        <v>1849</v>
      </c>
      <c r="B1712" t="s">
        <v>139</v>
      </c>
      <c r="C1712">
        <v>0</v>
      </c>
      <c r="D1712" t="s">
        <v>140</v>
      </c>
    </row>
    <row r="1713" spans="1:4">
      <c r="A1713" t="s">
        <v>1850</v>
      </c>
      <c r="B1713" t="s">
        <v>139</v>
      </c>
      <c r="C1713">
        <v>0</v>
      </c>
      <c r="D1713" t="s">
        <v>140</v>
      </c>
    </row>
    <row r="1714" spans="1:4">
      <c r="A1714" t="s">
        <v>1851</v>
      </c>
      <c r="B1714" t="s">
        <v>139</v>
      </c>
      <c r="C1714">
        <v>0</v>
      </c>
      <c r="D1714" t="s">
        <v>140</v>
      </c>
    </row>
    <row r="1715" spans="1:4">
      <c r="A1715" t="s">
        <v>1852</v>
      </c>
      <c r="B1715" t="s">
        <v>139</v>
      </c>
      <c r="C1715">
        <v>0</v>
      </c>
      <c r="D1715" t="s">
        <v>140</v>
      </c>
    </row>
    <row r="1716" spans="1:4">
      <c r="A1716" t="s">
        <v>1853</v>
      </c>
      <c r="B1716" t="s">
        <v>139</v>
      </c>
      <c r="C1716">
        <v>0</v>
      </c>
      <c r="D1716" t="s">
        <v>140</v>
      </c>
    </row>
    <row r="1717" spans="1:4">
      <c r="A1717" t="s">
        <v>1854</v>
      </c>
      <c r="B1717" t="s">
        <v>139</v>
      </c>
      <c r="C1717">
        <v>0</v>
      </c>
      <c r="D1717" t="s">
        <v>140</v>
      </c>
    </row>
    <row r="1718" spans="1:4">
      <c r="A1718" t="s">
        <v>1855</v>
      </c>
      <c r="B1718" t="s">
        <v>139</v>
      </c>
      <c r="C1718">
        <v>0</v>
      </c>
      <c r="D1718" t="s">
        <v>140</v>
      </c>
    </row>
    <row r="1719" spans="1:4">
      <c r="A1719" t="s">
        <v>1856</v>
      </c>
      <c r="B1719" t="s">
        <v>139</v>
      </c>
      <c r="C1719">
        <v>0</v>
      </c>
      <c r="D1719" t="s">
        <v>140</v>
      </c>
    </row>
    <row r="1720" spans="1:4">
      <c r="A1720" t="s">
        <v>1857</v>
      </c>
      <c r="B1720" t="s">
        <v>139</v>
      </c>
      <c r="C1720">
        <v>0</v>
      </c>
      <c r="D1720" t="s">
        <v>140</v>
      </c>
    </row>
    <row r="1721" spans="1:4">
      <c r="A1721" t="s">
        <v>1858</v>
      </c>
      <c r="B1721" t="s">
        <v>139</v>
      </c>
      <c r="C1721">
        <v>0</v>
      </c>
      <c r="D1721" t="s">
        <v>140</v>
      </c>
    </row>
    <row r="1722" spans="1:4">
      <c r="A1722" t="s">
        <v>1859</v>
      </c>
      <c r="B1722" t="s">
        <v>139</v>
      </c>
      <c r="C1722">
        <v>0</v>
      </c>
      <c r="D1722" t="s">
        <v>140</v>
      </c>
    </row>
    <row r="1723" spans="1:4">
      <c r="A1723" t="s">
        <v>1860</v>
      </c>
      <c r="B1723" t="s">
        <v>139</v>
      </c>
      <c r="C1723">
        <v>0</v>
      </c>
      <c r="D1723" t="s">
        <v>140</v>
      </c>
    </row>
    <row r="1724" spans="1:4">
      <c r="A1724" t="s">
        <v>1861</v>
      </c>
      <c r="B1724" t="s">
        <v>139</v>
      </c>
      <c r="C1724">
        <v>0</v>
      </c>
      <c r="D1724" t="s">
        <v>140</v>
      </c>
    </row>
    <row r="1725" spans="1:4">
      <c r="A1725" t="s">
        <v>1862</v>
      </c>
      <c r="B1725" t="s">
        <v>139</v>
      </c>
      <c r="C1725">
        <v>0</v>
      </c>
      <c r="D1725" t="s">
        <v>140</v>
      </c>
    </row>
    <row r="1726" spans="1:4">
      <c r="A1726" t="s">
        <v>1863</v>
      </c>
      <c r="B1726" t="s">
        <v>139</v>
      </c>
      <c r="C1726">
        <v>0</v>
      </c>
      <c r="D1726" t="s">
        <v>140</v>
      </c>
    </row>
    <row r="1727" spans="1:4">
      <c r="A1727" t="s">
        <v>1864</v>
      </c>
      <c r="B1727" t="s">
        <v>139</v>
      </c>
      <c r="C1727">
        <v>0</v>
      </c>
      <c r="D1727" t="s">
        <v>140</v>
      </c>
    </row>
    <row r="1728" spans="1:4">
      <c r="A1728" t="s">
        <v>1865</v>
      </c>
      <c r="B1728" t="s">
        <v>139</v>
      </c>
      <c r="C1728">
        <v>0</v>
      </c>
      <c r="D1728" t="s">
        <v>140</v>
      </c>
    </row>
    <row r="1729" spans="1:4">
      <c r="A1729" t="s">
        <v>1866</v>
      </c>
      <c r="B1729" t="s">
        <v>139</v>
      </c>
      <c r="C1729">
        <v>0</v>
      </c>
      <c r="D1729" t="s">
        <v>140</v>
      </c>
    </row>
    <row r="1730" spans="1:4">
      <c r="A1730" t="s">
        <v>1867</v>
      </c>
      <c r="B1730" t="s">
        <v>139</v>
      </c>
      <c r="C1730">
        <v>0</v>
      </c>
      <c r="D1730" t="s">
        <v>140</v>
      </c>
    </row>
    <row r="1731" spans="1:4">
      <c r="A1731" t="s">
        <v>1868</v>
      </c>
      <c r="B1731" t="s">
        <v>139</v>
      </c>
      <c r="C1731">
        <v>0</v>
      </c>
      <c r="D1731" t="s">
        <v>140</v>
      </c>
    </row>
    <row r="1732" spans="1:4">
      <c r="A1732" t="s">
        <v>1869</v>
      </c>
      <c r="B1732" t="s">
        <v>139</v>
      </c>
      <c r="C1732">
        <v>0</v>
      </c>
      <c r="D1732" t="s">
        <v>140</v>
      </c>
    </row>
    <row r="1733" spans="1:4">
      <c r="A1733" t="s">
        <v>1870</v>
      </c>
      <c r="B1733" t="s">
        <v>139</v>
      </c>
      <c r="C1733">
        <v>0</v>
      </c>
      <c r="D1733" t="s">
        <v>140</v>
      </c>
    </row>
    <row r="1734" spans="1:4">
      <c r="A1734" t="s">
        <v>1871</v>
      </c>
      <c r="B1734" t="s">
        <v>139</v>
      </c>
      <c r="C1734">
        <v>0</v>
      </c>
      <c r="D1734" t="s">
        <v>140</v>
      </c>
    </row>
    <row r="1735" spans="1:4">
      <c r="A1735" t="s">
        <v>1872</v>
      </c>
      <c r="B1735" t="s">
        <v>139</v>
      </c>
      <c r="C1735">
        <v>0</v>
      </c>
      <c r="D1735" t="s">
        <v>140</v>
      </c>
    </row>
    <row r="1736" spans="1:4">
      <c r="A1736" t="s">
        <v>1873</v>
      </c>
      <c r="B1736" t="s">
        <v>139</v>
      </c>
      <c r="C1736">
        <v>0</v>
      </c>
      <c r="D1736" t="s">
        <v>140</v>
      </c>
    </row>
    <row r="1737" spans="1:4">
      <c r="A1737" t="s">
        <v>1874</v>
      </c>
      <c r="B1737" t="s">
        <v>139</v>
      </c>
      <c r="C1737">
        <v>0</v>
      </c>
      <c r="D1737" t="s">
        <v>140</v>
      </c>
    </row>
    <row r="1738" spans="1:4">
      <c r="A1738" t="s">
        <v>1875</v>
      </c>
      <c r="B1738" t="s">
        <v>139</v>
      </c>
      <c r="C1738">
        <v>0</v>
      </c>
      <c r="D1738" t="s">
        <v>140</v>
      </c>
    </row>
    <row r="1739" spans="1:4">
      <c r="A1739" t="s">
        <v>1876</v>
      </c>
      <c r="B1739" t="s">
        <v>139</v>
      </c>
      <c r="C1739">
        <v>0</v>
      </c>
      <c r="D1739" t="s">
        <v>140</v>
      </c>
    </row>
    <row r="1740" spans="1:4">
      <c r="A1740" t="s">
        <v>1877</v>
      </c>
      <c r="B1740" t="s">
        <v>139</v>
      </c>
      <c r="C1740">
        <v>0</v>
      </c>
      <c r="D1740" t="s">
        <v>140</v>
      </c>
    </row>
    <row r="1741" spans="1:4">
      <c r="A1741" t="s">
        <v>1878</v>
      </c>
      <c r="B1741" t="s">
        <v>139</v>
      </c>
      <c r="C1741">
        <v>0</v>
      </c>
      <c r="D1741" t="s">
        <v>140</v>
      </c>
    </row>
    <row r="1742" spans="1:4">
      <c r="A1742" t="s">
        <v>1879</v>
      </c>
      <c r="B1742" t="s">
        <v>139</v>
      </c>
      <c r="C1742">
        <v>0</v>
      </c>
      <c r="D1742" t="s">
        <v>140</v>
      </c>
    </row>
    <row r="1743" spans="1:4">
      <c r="A1743" t="s">
        <v>1880</v>
      </c>
      <c r="B1743" t="s">
        <v>139</v>
      </c>
      <c r="C1743">
        <v>0</v>
      </c>
      <c r="D1743" t="s">
        <v>140</v>
      </c>
    </row>
    <row r="1744" spans="1:4">
      <c r="A1744" t="s">
        <v>1881</v>
      </c>
      <c r="B1744" t="s">
        <v>139</v>
      </c>
      <c r="C1744">
        <v>0</v>
      </c>
      <c r="D1744" t="s">
        <v>140</v>
      </c>
    </row>
    <row r="1745" spans="1:4">
      <c r="A1745" t="s">
        <v>1882</v>
      </c>
      <c r="B1745" t="s">
        <v>139</v>
      </c>
      <c r="C1745">
        <v>0</v>
      </c>
      <c r="D1745" t="s">
        <v>140</v>
      </c>
    </row>
    <row r="1746" spans="1:4">
      <c r="A1746" t="s">
        <v>1883</v>
      </c>
      <c r="B1746" t="s">
        <v>139</v>
      </c>
      <c r="C1746">
        <v>0</v>
      </c>
      <c r="D1746" t="s">
        <v>140</v>
      </c>
    </row>
    <row r="1747" spans="1:4">
      <c r="A1747" t="s">
        <v>1884</v>
      </c>
      <c r="B1747" t="s">
        <v>139</v>
      </c>
      <c r="C1747">
        <v>0</v>
      </c>
      <c r="D1747" t="s">
        <v>140</v>
      </c>
    </row>
    <row r="1748" spans="1:4">
      <c r="A1748" t="s">
        <v>1885</v>
      </c>
      <c r="B1748" t="s">
        <v>139</v>
      </c>
      <c r="C1748">
        <v>0</v>
      </c>
      <c r="D1748" t="s">
        <v>140</v>
      </c>
    </row>
    <row r="1749" spans="1:4">
      <c r="A1749" t="s">
        <v>1886</v>
      </c>
      <c r="B1749" t="s">
        <v>139</v>
      </c>
      <c r="C1749">
        <v>0</v>
      </c>
      <c r="D1749" t="s">
        <v>140</v>
      </c>
    </row>
    <row r="1750" spans="1:4">
      <c r="A1750" t="s">
        <v>1887</v>
      </c>
      <c r="B1750" t="s">
        <v>139</v>
      </c>
      <c r="C1750">
        <v>0</v>
      </c>
      <c r="D1750" t="s">
        <v>140</v>
      </c>
    </row>
    <row r="1751" spans="1:4">
      <c r="A1751" t="s">
        <v>1888</v>
      </c>
      <c r="B1751" t="s">
        <v>139</v>
      </c>
      <c r="C1751">
        <v>0</v>
      </c>
      <c r="D1751" t="s">
        <v>140</v>
      </c>
    </row>
    <row r="1752" spans="1:4">
      <c r="A1752" t="s">
        <v>1889</v>
      </c>
      <c r="B1752" t="s">
        <v>139</v>
      </c>
      <c r="C1752">
        <v>0</v>
      </c>
      <c r="D1752" t="s">
        <v>140</v>
      </c>
    </row>
    <row r="1753" spans="1:4">
      <c r="A1753" t="s">
        <v>1890</v>
      </c>
      <c r="B1753" t="s">
        <v>139</v>
      </c>
      <c r="C1753">
        <v>0</v>
      </c>
      <c r="D1753" t="s">
        <v>140</v>
      </c>
    </row>
    <row r="1754" spans="1:4">
      <c r="A1754" t="s">
        <v>1891</v>
      </c>
      <c r="B1754" t="s">
        <v>139</v>
      </c>
      <c r="C1754">
        <v>0</v>
      </c>
      <c r="D1754" t="s">
        <v>140</v>
      </c>
    </row>
    <row r="1755" spans="1:4">
      <c r="A1755" t="s">
        <v>1892</v>
      </c>
      <c r="B1755" t="s">
        <v>139</v>
      </c>
      <c r="C1755">
        <v>0</v>
      </c>
      <c r="D1755" t="s">
        <v>140</v>
      </c>
    </row>
    <row r="1756" spans="1:4">
      <c r="A1756" t="s">
        <v>1893</v>
      </c>
      <c r="B1756" t="s">
        <v>139</v>
      </c>
      <c r="C1756">
        <v>0</v>
      </c>
      <c r="D1756" t="s">
        <v>140</v>
      </c>
    </row>
    <row r="1757" spans="1:4">
      <c r="A1757" t="s">
        <v>1894</v>
      </c>
      <c r="B1757" t="s">
        <v>139</v>
      </c>
      <c r="C1757">
        <v>0</v>
      </c>
      <c r="D1757" t="s">
        <v>140</v>
      </c>
    </row>
    <row r="1758" spans="1:4">
      <c r="A1758" t="s">
        <v>1895</v>
      </c>
      <c r="B1758" t="s">
        <v>139</v>
      </c>
      <c r="C1758">
        <v>0</v>
      </c>
      <c r="D1758" t="s">
        <v>140</v>
      </c>
    </row>
    <row r="1759" spans="1:4">
      <c r="A1759" t="s">
        <v>1896</v>
      </c>
      <c r="B1759" t="s">
        <v>139</v>
      </c>
      <c r="C1759">
        <v>0</v>
      </c>
      <c r="D1759" t="s">
        <v>140</v>
      </c>
    </row>
    <row r="1760" spans="1:4">
      <c r="A1760" t="s">
        <v>1897</v>
      </c>
      <c r="B1760" t="s">
        <v>139</v>
      </c>
      <c r="C1760">
        <v>0</v>
      </c>
      <c r="D1760" t="s">
        <v>140</v>
      </c>
    </row>
    <row r="1761" spans="1:4">
      <c r="A1761" t="s">
        <v>1898</v>
      </c>
      <c r="B1761" t="s">
        <v>139</v>
      </c>
      <c r="C1761">
        <v>0</v>
      </c>
      <c r="D1761" t="s">
        <v>140</v>
      </c>
    </row>
    <row r="1762" spans="1:4">
      <c r="A1762" t="s">
        <v>1899</v>
      </c>
      <c r="B1762" t="s">
        <v>139</v>
      </c>
      <c r="C1762">
        <v>0</v>
      </c>
      <c r="D1762" t="s">
        <v>140</v>
      </c>
    </row>
    <row r="1763" spans="1:4">
      <c r="A1763" t="s">
        <v>1900</v>
      </c>
      <c r="B1763" t="s">
        <v>139</v>
      </c>
      <c r="C1763">
        <v>0</v>
      </c>
      <c r="D1763" t="s">
        <v>140</v>
      </c>
    </row>
    <row r="1764" spans="1:4">
      <c r="A1764" t="s">
        <v>1901</v>
      </c>
      <c r="B1764" t="s">
        <v>139</v>
      </c>
      <c r="C1764">
        <v>0</v>
      </c>
      <c r="D1764" t="s">
        <v>140</v>
      </c>
    </row>
    <row r="1765" spans="1:4">
      <c r="A1765" t="s">
        <v>1902</v>
      </c>
      <c r="B1765" t="s">
        <v>139</v>
      </c>
      <c r="C1765">
        <v>0</v>
      </c>
      <c r="D1765" t="s">
        <v>140</v>
      </c>
    </row>
    <row r="1766" spans="1:4">
      <c r="A1766" t="s">
        <v>1903</v>
      </c>
      <c r="B1766" t="s">
        <v>139</v>
      </c>
      <c r="C1766">
        <v>0</v>
      </c>
      <c r="D1766" t="s">
        <v>140</v>
      </c>
    </row>
    <row r="1767" spans="1:4">
      <c r="A1767" t="s">
        <v>1904</v>
      </c>
      <c r="B1767" t="s">
        <v>139</v>
      </c>
      <c r="C1767">
        <v>0</v>
      </c>
      <c r="D1767" t="s">
        <v>140</v>
      </c>
    </row>
    <row r="1768" spans="1:4">
      <c r="A1768" t="s">
        <v>1905</v>
      </c>
      <c r="B1768" t="s">
        <v>139</v>
      </c>
      <c r="C1768">
        <v>0</v>
      </c>
      <c r="D1768" t="s">
        <v>140</v>
      </c>
    </row>
    <row r="1769" spans="1:4">
      <c r="A1769" t="s">
        <v>1906</v>
      </c>
      <c r="B1769" t="s">
        <v>139</v>
      </c>
      <c r="C1769">
        <v>0</v>
      </c>
      <c r="D1769" t="s">
        <v>140</v>
      </c>
    </row>
    <row r="1770" spans="1:4">
      <c r="A1770" t="s">
        <v>1907</v>
      </c>
      <c r="B1770" t="s">
        <v>139</v>
      </c>
      <c r="C1770">
        <v>0</v>
      </c>
      <c r="D1770" t="s">
        <v>140</v>
      </c>
    </row>
    <row r="1771" spans="1:4">
      <c r="A1771" t="s">
        <v>1908</v>
      </c>
      <c r="B1771" t="s">
        <v>139</v>
      </c>
      <c r="C1771">
        <v>0</v>
      </c>
      <c r="D1771" t="s">
        <v>140</v>
      </c>
    </row>
    <row r="1772" spans="1:4">
      <c r="A1772" t="s">
        <v>1909</v>
      </c>
      <c r="B1772" t="s">
        <v>139</v>
      </c>
      <c r="C1772">
        <v>0</v>
      </c>
      <c r="D1772" t="s">
        <v>140</v>
      </c>
    </row>
    <row r="1773" spans="1:4">
      <c r="A1773" t="s">
        <v>1910</v>
      </c>
      <c r="B1773" t="s">
        <v>139</v>
      </c>
      <c r="C1773">
        <v>0</v>
      </c>
      <c r="D1773" t="s">
        <v>140</v>
      </c>
    </row>
    <row r="1774" spans="1:4">
      <c r="A1774" t="s">
        <v>1911</v>
      </c>
      <c r="B1774" t="s">
        <v>139</v>
      </c>
      <c r="C1774">
        <v>0</v>
      </c>
      <c r="D1774" t="s">
        <v>140</v>
      </c>
    </row>
    <row r="1775" spans="1:4">
      <c r="A1775" t="s">
        <v>1912</v>
      </c>
      <c r="B1775" t="s">
        <v>139</v>
      </c>
      <c r="C1775">
        <v>0</v>
      </c>
      <c r="D1775" t="s">
        <v>140</v>
      </c>
    </row>
    <row r="1776" spans="1:4">
      <c r="A1776" t="s">
        <v>1913</v>
      </c>
      <c r="B1776" t="s">
        <v>139</v>
      </c>
      <c r="C1776">
        <v>0</v>
      </c>
      <c r="D1776" t="s">
        <v>140</v>
      </c>
    </row>
    <row r="1777" spans="1:4">
      <c r="A1777" t="s">
        <v>1914</v>
      </c>
      <c r="B1777" t="s">
        <v>139</v>
      </c>
      <c r="C1777">
        <v>0</v>
      </c>
      <c r="D1777" t="s">
        <v>140</v>
      </c>
    </row>
    <row r="1778" spans="1:4">
      <c r="A1778" t="s">
        <v>1915</v>
      </c>
      <c r="B1778" t="s">
        <v>139</v>
      </c>
      <c r="C1778">
        <v>0</v>
      </c>
      <c r="D1778" t="s">
        <v>140</v>
      </c>
    </row>
    <row r="1779" spans="1:4">
      <c r="A1779" t="s">
        <v>1916</v>
      </c>
      <c r="B1779" t="s">
        <v>139</v>
      </c>
      <c r="C1779">
        <v>0</v>
      </c>
      <c r="D1779" t="s">
        <v>140</v>
      </c>
    </row>
    <row r="1780" spans="1:4">
      <c r="A1780" t="s">
        <v>1917</v>
      </c>
      <c r="B1780" t="s">
        <v>139</v>
      </c>
      <c r="C1780">
        <v>0</v>
      </c>
      <c r="D1780" t="s">
        <v>140</v>
      </c>
    </row>
    <row r="1781" spans="1:4">
      <c r="A1781" t="s">
        <v>1918</v>
      </c>
      <c r="B1781" t="s">
        <v>139</v>
      </c>
      <c r="C1781">
        <v>0</v>
      </c>
      <c r="D1781" t="s">
        <v>140</v>
      </c>
    </row>
    <row r="1782" spans="1:4">
      <c r="A1782" t="s">
        <v>1919</v>
      </c>
      <c r="B1782" t="s">
        <v>139</v>
      </c>
      <c r="C1782">
        <v>0</v>
      </c>
      <c r="D1782" t="s">
        <v>140</v>
      </c>
    </row>
    <row r="1783" spans="1:4">
      <c r="A1783" t="s">
        <v>1920</v>
      </c>
      <c r="B1783" t="s">
        <v>139</v>
      </c>
      <c r="C1783">
        <v>0</v>
      </c>
      <c r="D1783" t="s">
        <v>140</v>
      </c>
    </row>
    <row r="1784" spans="1:4">
      <c r="A1784" t="s">
        <v>1921</v>
      </c>
      <c r="B1784" t="s">
        <v>139</v>
      </c>
      <c r="C1784">
        <v>0</v>
      </c>
      <c r="D1784" t="s">
        <v>140</v>
      </c>
    </row>
    <row r="1785" spans="1:4">
      <c r="A1785" t="s">
        <v>1922</v>
      </c>
      <c r="B1785" t="s">
        <v>139</v>
      </c>
      <c r="C1785">
        <v>0</v>
      </c>
      <c r="D1785" t="s">
        <v>140</v>
      </c>
    </row>
    <row r="1786" spans="1:4">
      <c r="A1786" t="s">
        <v>1923</v>
      </c>
      <c r="B1786" t="s">
        <v>139</v>
      </c>
      <c r="C1786">
        <v>0</v>
      </c>
      <c r="D1786" t="s">
        <v>140</v>
      </c>
    </row>
    <row r="1787" spans="1:4">
      <c r="A1787" t="s">
        <v>1924</v>
      </c>
      <c r="B1787" t="s">
        <v>139</v>
      </c>
      <c r="C1787">
        <v>0</v>
      </c>
      <c r="D1787" t="s">
        <v>140</v>
      </c>
    </row>
    <row r="1788" spans="1:4">
      <c r="A1788" t="s">
        <v>1925</v>
      </c>
      <c r="B1788" t="s">
        <v>139</v>
      </c>
      <c r="C1788">
        <v>0</v>
      </c>
      <c r="D1788" t="s">
        <v>140</v>
      </c>
    </row>
    <row r="1789" spans="1:4">
      <c r="A1789" t="s">
        <v>1926</v>
      </c>
      <c r="B1789" t="s">
        <v>139</v>
      </c>
      <c r="C1789">
        <v>0</v>
      </c>
      <c r="D1789" t="s">
        <v>140</v>
      </c>
    </row>
    <row r="1790" spans="1:4">
      <c r="A1790" t="s">
        <v>1927</v>
      </c>
      <c r="B1790" t="s">
        <v>139</v>
      </c>
      <c r="C1790">
        <v>0</v>
      </c>
      <c r="D1790" t="s">
        <v>140</v>
      </c>
    </row>
    <row r="1791" spans="1:4">
      <c r="A1791" t="s">
        <v>1928</v>
      </c>
      <c r="B1791" t="s">
        <v>139</v>
      </c>
      <c r="C1791">
        <v>0</v>
      </c>
      <c r="D1791" t="s">
        <v>140</v>
      </c>
    </row>
    <row r="1792" spans="1:4">
      <c r="A1792" t="s">
        <v>1929</v>
      </c>
      <c r="B1792" t="s">
        <v>139</v>
      </c>
      <c r="C1792">
        <v>0</v>
      </c>
      <c r="D1792" t="s">
        <v>140</v>
      </c>
    </row>
    <row r="1793" spans="1:4">
      <c r="A1793" t="s">
        <v>1930</v>
      </c>
      <c r="B1793" t="s">
        <v>139</v>
      </c>
      <c r="C1793">
        <v>0</v>
      </c>
      <c r="D1793" t="s">
        <v>140</v>
      </c>
    </row>
    <row r="1794" spans="1:4">
      <c r="A1794" t="s">
        <v>1931</v>
      </c>
      <c r="B1794" t="s">
        <v>139</v>
      </c>
      <c r="C1794">
        <v>0</v>
      </c>
      <c r="D1794" t="s">
        <v>140</v>
      </c>
    </row>
    <row r="1795" spans="1:4">
      <c r="A1795" t="s">
        <v>1932</v>
      </c>
      <c r="B1795" t="s">
        <v>139</v>
      </c>
      <c r="C1795">
        <v>0</v>
      </c>
      <c r="D1795" t="s">
        <v>140</v>
      </c>
    </row>
    <row r="1796" spans="1:4">
      <c r="A1796" t="s">
        <v>1933</v>
      </c>
      <c r="B1796" t="s">
        <v>139</v>
      </c>
      <c r="C1796">
        <v>0</v>
      </c>
      <c r="D1796" t="s">
        <v>140</v>
      </c>
    </row>
    <row r="1797" spans="1:4">
      <c r="A1797" t="s">
        <v>1934</v>
      </c>
      <c r="B1797" t="s">
        <v>139</v>
      </c>
      <c r="C1797">
        <v>0</v>
      </c>
      <c r="D1797" t="s">
        <v>140</v>
      </c>
    </row>
    <row r="1798" spans="1:4">
      <c r="A1798" t="s">
        <v>1935</v>
      </c>
      <c r="B1798" t="s">
        <v>139</v>
      </c>
      <c r="C1798">
        <v>0</v>
      </c>
      <c r="D1798" t="s">
        <v>140</v>
      </c>
    </row>
    <row r="1799" spans="1:4">
      <c r="A1799" t="s">
        <v>1936</v>
      </c>
      <c r="B1799" t="s">
        <v>139</v>
      </c>
      <c r="C1799">
        <v>0</v>
      </c>
      <c r="D1799" t="s">
        <v>140</v>
      </c>
    </row>
    <row r="1800" spans="1:4">
      <c r="A1800" t="s">
        <v>1937</v>
      </c>
      <c r="B1800" t="s">
        <v>139</v>
      </c>
      <c r="C1800">
        <v>0</v>
      </c>
      <c r="D1800" t="s">
        <v>140</v>
      </c>
    </row>
    <row r="1801" spans="1:4">
      <c r="A1801" t="s">
        <v>1938</v>
      </c>
      <c r="B1801" t="s">
        <v>139</v>
      </c>
      <c r="C1801">
        <v>0</v>
      </c>
      <c r="D1801" t="s">
        <v>140</v>
      </c>
    </row>
    <row r="1802" spans="1:4">
      <c r="A1802" t="s">
        <v>1939</v>
      </c>
      <c r="B1802" t="s">
        <v>139</v>
      </c>
      <c r="C1802">
        <v>0</v>
      </c>
      <c r="D1802" t="s">
        <v>140</v>
      </c>
    </row>
    <row r="1803" spans="1:4">
      <c r="A1803" t="s">
        <v>1940</v>
      </c>
      <c r="B1803" t="s">
        <v>139</v>
      </c>
      <c r="C1803">
        <v>0</v>
      </c>
      <c r="D1803" t="s">
        <v>140</v>
      </c>
    </row>
    <row r="1804" spans="1:4">
      <c r="A1804" t="s">
        <v>1941</v>
      </c>
      <c r="B1804" t="s">
        <v>139</v>
      </c>
      <c r="C1804">
        <v>0</v>
      </c>
      <c r="D1804" t="s">
        <v>140</v>
      </c>
    </row>
    <row r="1805" spans="1:4">
      <c r="A1805" t="s">
        <v>1942</v>
      </c>
      <c r="B1805" t="s">
        <v>139</v>
      </c>
      <c r="C1805">
        <v>0</v>
      </c>
      <c r="D1805" t="s">
        <v>140</v>
      </c>
    </row>
    <row r="1806" spans="1:4">
      <c r="A1806" t="s">
        <v>1943</v>
      </c>
      <c r="B1806" t="s">
        <v>139</v>
      </c>
      <c r="C1806">
        <v>0</v>
      </c>
      <c r="D1806" t="s">
        <v>140</v>
      </c>
    </row>
    <row r="1807" spans="1:4">
      <c r="A1807" t="s">
        <v>1944</v>
      </c>
      <c r="B1807" t="s">
        <v>139</v>
      </c>
      <c r="C1807">
        <v>0</v>
      </c>
      <c r="D1807" t="s">
        <v>140</v>
      </c>
    </row>
    <row r="1808" spans="1:4">
      <c r="A1808" t="s">
        <v>1945</v>
      </c>
      <c r="B1808" t="s">
        <v>139</v>
      </c>
      <c r="C1808">
        <v>0</v>
      </c>
      <c r="D1808" t="s">
        <v>140</v>
      </c>
    </row>
    <row r="1809" spans="1:4">
      <c r="A1809" t="s">
        <v>1946</v>
      </c>
      <c r="B1809" t="s">
        <v>139</v>
      </c>
      <c r="C1809">
        <v>0</v>
      </c>
      <c r="D1809" t="s">
        <v>140</v>
      </c>
    </row>
    <row r="1810" spans="1:4">
      <c r="A1810" t="s">
        <v>1947</v>
      </c>
      <c r="B1810" t="s">
        <v>139</v>
      </c>
      <c r="C1810">
        <v>0</v>
      </c>
      <c r="D1810" t="s">
        <v>140</v>
      </c>
    </row>
    <row r="1811" spans="1:4">
      <c r="A1811" t="s">
        <v>1948</v>
      </c>
      <c r="B1811" t="s">
        <v>139</v>
      </c>
      <c r="C1811">
        <v>0</v>
      </c>
      <c r="D1811" t="s">
        <v>140</v>
      </c>
    </row>
    <row r="1812" spans="1:4">
      <c r="A1812" t="s">
        <v>1949</v>
      </c>
      <c r="B1812" t="s">
        <v>139</v>
      </c>
      <c r="C1812">
        <v>0</v>
      </c>
      <c r="D1812" t="s">
        <v>140</v>
      </c>
    </row>
    <row r="1813" spans="1:4">
      <c r="A1813" t="s">
        <v>1950</v>
      </c>
      <c r="B1813" t="s">
        <v>139</v>
      </c>
      <c r="C1813">
        <v>0</v>
      </c>
      <c r="D1813" t="s">
        <v>140</v>
      </c>
    </row>
    <row r="1814" spans="1:4">
      <c r="A1814" t="s">
        <v>1951</v>
      </c>
      <c r="B1814" t="s">
        <v>139</v>
      </c>
      <c r="C1814">
        <v>0</v>
      </c>
      <c r="D1814" t="s">
        <v>140</v>
      </c>
    </row>
    <row r="1815" spans="1:4">
      <c r="A1815" t="s">
        <v>1952</v>
      </c>
      <c r="B1815" t="s">
        <v>139</v>
      </c>
      <c r="C1815">
        <v>0</v>
      </c>
      <c r="D1815" t="s">
        <v>140</v>
      </c>
    </row>
    <row r="1816" spans="1:4">
      <c r="A1816" t="s">
        <v>1953</v>
      </c>
      <c r="B1816" t="s">
        <v>139</v>
      </c>
      <c r="C1816">
        <v>0</v>
      </c>
      <c r="D1816" t="s">
        <v>140</v>
      </c>
    </row>
    <row r="1817" spans="1:4">
      <c r="A1817" t="s">
        <v>1954</v>
      </c>
      <c r="B1817" t="s">
        <v>139</v>
      </c>
      <c r="C1817">
        <v>0</v>
      </c>
      <c r="D1817" t="s">
        <v>140</v>
      </c>
    </row>
    <row r="1818" spans="1:4">
      <c r="A1818" t="s">
        <v>1955</v>
      </c>
      <c r="B1818" t="s">
        <v>139</v>
      </c>
      <c r="C1818">
        <v>0</v>
      </c>
      <c r="D1818" t="s">
        <v>140</v>
      </c>
    </row>
    <row r="1819" spans="1:4">
      <c r="A1819" t="s">
        <v>1956</v>
      </c>
      <c r="B1819" t="s">
        <v>139</v>
      </c>
      <c r="C1819">
        <v>0</v>
      </c>
      <c r="D1819" t="s">
        <v>140</v>
      </c>
    </row>
    <row r="1820" spans="1:4">
      <c r="A1820" t="s">
        <v>1957</v>
      </c>
      <c r="B1820" t="s">
        <v>139</v>
      </c>
      <c r="C1820">
        <v>0</v>
      </c>
      <c r="D1820" t="s">
        <v>140</v>
      </c>
    </row>
    <row r="1821" spans="1:4">
      <c r="A1821" t="s">
        <v>1958</v>
      </c>
      <c r="B1821" t="s">
        <v>139</v>
      </c>
      <c r="C1821">
        <v>0</v>
      </c>
      <c r="D1821" t="s">
        <v>140</v>
      </c>
    </row>
    <row r="1822" spans="1:4">
      <c r="A1822" t="s">
        <v>1959</v>
      </c>
      <c r="B1822" t="s">
        <v>139</v>
      </c>
      <c r="C1822">
        <v>0</v>
      </c>
      <c r="D1822" t="s">
        <v>140</v>
      </c>
    </row>
    <row r="1823" spans="1:4">
      <c r="A1823" t="s">
        <v>1960</v>
      </c>
      <c r="B1823" t="s">
        <v>139</v>
      </c>
      <c r="C1823">
        <v>0</v>
      </c>
      <c r="D1823" t="s">
        <v>140</v>
      </c>
    </row>
    <row r="1824" spans="1:4">
      <c r="A1824" t="s">
        <v>1961</v>
      </c>
      <c r="B1824" t="s">
        <v>139</v>
      </c>
      <c r="C1824">
        <v>0</v>
      </c>
      <c r="D1824" t="s">
        <v>140</v>
      </c>
    </row>
    <row r="1825" spans="1:4">
      <c r="A1825" t="s">
        <v>1962</v>
      </c>
      <c r="B1825" t="s">
        <v>139</v>
      </c>
      <c r="C1825">
        <v>0</v>
      </c>
      <c r="D1825" t="s">
        <v>140</v>
      </c>
    </row>
    <row r="1826" spans="1:4">
      <c r="A1826" t="s">
        <v>1963</v>
      </c>
      <c r="B1826" t="s">
        <v>139</v>
      </c>
      <c r="C1826">
        <v>0</v>
      </c>
      <c r="D1826" t="s">
        <v>140</v>
      </c>
    </row>
    <row r="1827" spans="1:4">
      <c r="A1827" t="s">
        <v>1964</v>
      </c>
      <c r="B1827" t="s">
        <v>139</v>
      </c>
      <c r="C1827">
        <v>0</v>
      </c>
      <c r="D1827" t="s">
        <v>140</v>
      </c>
    </row>
    <row r="1828" spans="1:4">
      <c r="A1828" t="s">
        <v>1965</v>
      </c>
      <c r="B1828" t="s">
        <v>139</v>
      </c>
      <c r="C1828">
        <v>0</v>
      </c>
      <c r="D1828" t="s">
        <v>140</v>
      </c>
    </row>
    <row r="1829" spans="1:4">
      <c r="A1829" t="s">
        <v>1966</v>
      </c>
      <c r="B1829" t="s">
        <v>139</v>
      </c>
      <c r="C1829">
        <v>0</v>
      </c>
      <c r="D1829" t="s">
        <v>140</v>
      </c>
    </row>
    <row r="1830" spans="1:4">
      <c r="A1830" t="s">
        <v>1967</v>
      </c>
      <c r="B1830" t="s">
        <v>139</v>
      </c>
      <c r="C1830">
        <v>0</v>
      </c>
      <c r="D1830" t="s">
        <v>140</v>
      </c>
    </row>
    <row r="1831" spans="1:4">
      <c r="A1831" t="s">
        <v>1968</v>
      </c>
      <c r="B1831" t="s">
        <v>139</v>
      </c>
      <c r="C1831">
        <v>0</v>
      </c>
      <c r="D1831" t="s">
        <v>140</v>
      </c>
    </row>
    <row r="1832" spans="1:4">
      <c r="A1832" t="s">
        <v>1969</v>
      </c>
      <c r="B1832" t="s">
        <v>139</v>
      </c>
      <c r="C1832">
        <v>0</v>
      </c>
      <c r="D1832" t="s">
        <v>140</v>
      </c>
    </row>
    <row r="1833" spans="1:4">
      <c r="A1833" t="s">
        <v>1970</v>
      </c>
      <c r="B1833" t="s">
        <v>139</v>
      </c>
      <c r="C1833">
        <v>0</v>
      </c>
      <c r="D1833" t="s">
        <v>140</v>
      </c>
    </row>
    <row r="1834" spans="1:4">
      <c r="A1834" t="s">
        <v>1971</v>
      </c>
      <c r="B1834" t="s">
        <v>139</v>
      </c>
      <c r="C1834">
        <v>0</v>
      </c>
      <c r="D1834" t="s">
        <v>140</v>
      </c>
    </row>
    <row r="1835" spans="1:4">
      <c r="A1835" t="s">
        <v>1972</v>
      </c>
      <c r="B1835" t="s">
        <v>139</v>
      </c>
      <c r="C1835">
        <v>0</v>
      </c>
      <c r="D1835" t="s">
        <v>140</v>
      </c>
    </row>
    <row r="1836" spans="1:4">
      <c r="A1836" t="s">
        <v>1973</v>
      </c>
      <c r="B1836" t="s">
        <v>139</v>
      </c>
      <c r="C1836">
        <v>0</v>
      </c>
      <c r="D1836" t="s">
        <v>140</v>
      </c>
    </row>
    <row r="1837" spans="1:4">
      <c r="A1837" t="s">
        <v>1974</v>
      </c>
      <c r="B1837" t="s">
        <v>139</v>
      </c>
      <c r="C1837">
        <v>0</v>
      </c>
      <c r="D1837" t="s">
        <v>140</v>
      </c>
    </row>
    <row r="1838" spans="1:4">
      <c r="A1838" t="s">
        <v>1975</v>
      </c>
      <c r="B1838" t="s">
        <v>139</v>
      </c>
      <c r="C1838">
        <v>0</v>
      </c>
      <c r="D1838" t="s">
        <v>140</v>
      </c>
    </row>
    <row r="1839" spans="1:4">
      <c r="A1839" t="s">
        <v>1976</v>
      </c>
      <c r="B1839" t="s">
        <v>139</v>
      </c>
      <c r="C1839">
        <v>0</v>
      </c>
      <c r="D1839" t="s">
        <v>140</v>
      </c>
    </row>
    <row r="1840" spans="1:4">
      <c r="A1840" t="s">
        <v>1977</v>
      </c>
      <c r="B1840" t="s">
        <v>139</v>
      </c>
      <c r="C1840">
        <v>0</v>
      </c>
      <c r="D1840" t="s">
        <v>140</v>
      </c>
    </row>
    <row r="1841" spans="1:4">
      <c r="A1841" t="s">
        <v>1978</v>
      </c>
      <c r="B1841" t="s">
        <v>139</v>
      </c>
      <c r="C1841">
        <v>0</v>
      </c>
      <c r="D1841" t="s">
        <v>140</v>
      </c>
    </row>
    <row r="1842" spans="1:4">
      <c r="A1842" t="s">
        <v>1979</v>
      </c>
      <c r="B1842" t="s">
        <v>139</v>
      </c>
      <c r="C1842">
        <v>0</v>
      </c>
      <c r="D1842" t="s">
        <v>140</v>
      </c>
    </row>
    <row r="1843" spans="1:4">
      <c r="A1843" t="s">
        <v>1980</v>
      </c>
      <c r="B1843" t="s">
        <v>139</v>
      </c>
      <c r="C1843">
        <v>0</v>
      </c>
      <c r="D1843" t="s">
        <v>140</v>
      </c>
    </row>
    <row r="1844" spans="1:4">
      <c r="A1844" t="s">
        <v>1981</v>
      </c>
      <c r="B1844" t="s">
        <v>139</v>
      </c>
      <c r="C1844">
        <v>0</v>
      </c>
      <c r="D1844" t="s">
        <v>140</v>
      </c>
    </row>
    <row r="1845" spans="1:4">
      <c r="A1845" t="s">
        <v>1982</v>
      </c>
      <c r="B1845" t="s">
        <v>139</v>
      </c>
      <c r="C1845">
        <v>0</v>
      </c>
      <c r="D1845" t="s">
        <v>140</v>
      </c>
    </row>
    <row r="1846" spans="1:4">
      <c r="A1846" t="s">
        <v>1983</v>
      </c>
      <c r="B1846" t="s">
        <v>139</v>
      </c>
      <c r="C1846">
        <v>0</v>
      </c>
      <c r="D1846" t="s">
        <v>140</v>
      </c>
    </row>
    <row r="1847" spans="1:4">
      <c r="A1847" t="s">
        <v>1984</v>
      </c>
      <c r="B1847" t="s">
        <v>139</v>
      </c>
      <c r="C1847">
        <v>0</v>
      </c>
      <c r="D1847" t="s">
        <v>140</v>
      </c>
    </row>
    <row r="1848" spans="1:4">
      <c r="A1848" t="s">
        <v>1985</v>
      </c>
      <c r="B1848" t="s">
        <v>139</v>
      </c>
      <c r="C1848">
        <v>0</v>
      </c>
      <c r="D1848" t="s">
        <v>140</v>
      </c>
    </row>
    <row r="1849" spans="1:4">
      <c r="A1849" t="s">
        <v>1986</v>
      </c>
      <c r="B1849" t="s">
        <v>139</v>
      </c>
      <c r="C1849">
        <v>0</v>
      </c>
      <c r="D1849" t="s">
        <v>140</v>
      </c>
    </row>
    <row r="1850" spans="1:4">
      <c r="A1850" t="s">
        <v>1987</v>
      </c>
      <c r="B1850" t="s">
        <v>139</v>
      </c>
      <c r="C1850">
        <v>0</v>
      </c>
      <c r="D1850" t="s">
        <v>140</v>
      </c>
    </row>
    <row r="1851" spans="1:4">
      <c r="A1851" t="s">
        <v>1988</v>
      </c>
      <c r="B1851" t="s">
        <v>139</v>
      </c>
      <c r="C1851">
        <v>0</v>
      </c>
      <c r="D1851" t="s">
        <v>140</v>
      </c>
    </row>
    <row r="1852" spans="1:4">
      <c r="A1852" t="s">
        <v>1989</v>
      </c>
      <c r="B1852" t="s">
        <v>139</v>
      </c>
      <c r="C1852">
        <v>0</v>
      </c>
      <c r="D1852" t="s">
        <v>140</v>
      </c>
    </row>
    <row r="1853" spans="1:4">
      <c r="A1853" t="s">
        <v>1990</v>
      </c>
      <c r="B1853" t="s">
        <v>139</v>
      </c>
      <c r="C1853">
        <v>0</v>
      </c>
      <c r="D1853" t="s">
        <v>140</v>
      </c>
    </row>
    <row r="1854" spans="1:4">
      <c r="A1854" t="s">
        <v>1991</v>
      </c>
      <c r="B1854" t="s">
        <v>139</v>
      </c>
      <c r="C1854">
        <v>0</v>
      </c>
      <c r="D1854" t="s">
        <v>140</v>
      </c>
    </row>
    <row r="1855" spans="1:4">
      <c r="A1855" t="s">
        <v>1992</v>
      </c>
      <c r="B1855" t="s">
        <v>139</v>
      </c>
      <c r="C1855">
        <v>0</v>
      </c>
      <c r="D1855" t="s">
        <v>140</v>
      </c>
    </row>
    <row r="1856" spans="1:4">
      <c r="A1856" t="s">
        <v>1993</v>
      </c>
      <c r="B1856" t="s">
        <v>139</v>
      </c>
      <c r="C1856">
        <v>0</v>
      </c>
      <c r="D1856" t="s">
        <v>140</v>
      </c>
    </row>
    <row r="1857" spans="1:4">
      <c r="A1857" t="s">
        <v>1994</v>
      </c>
      <c r="B1857" t="s">
        <v>139</v>
      </c>
      <c r="C1857">
        <v>0</v>
      </c>
      <c r="D1857" t="s">
        <v>140</v>
      </c>
    </row>
    <row r="1858" spans="1:4">
      <c r="A1858" t="s">
        <v>1995</v>
      </c>
      <c r="B1858" t="s">
        <v>139</v>
      </c>
      <c r="C1858">
        <v>0</v>
      </c>
      <c r="D1858" t="s">
        <v>140</v>
      </c>
    </row>
    <row r="1859" spans="1:4">
      <c r="A1859" t="s">
        <v>1996</v>
      </c>
      <c r="B1859" t="s">
        <v>139</v>
      </c>
      <c r="C1859">
        <v>0</v>
      </c>
      <c r="D1859" t="s">
        <v>140</v>
      </c>
    </row>
    <row r="1860" spans="1:4">
      <c r="A1860" t="s">
        <v>1997</v>
      </c>
      <c r="B1860" t="s">
        <v>139</v>
      </c>
      <c r="C1860">
        <v>0</v>
      </c>
      <c r="D1860" t="s">
        <v>140</v>
      </c>
    </row>
    <row r="1861" spans="1:4">
      <c r="A1861" t="s">
        <v>1998</v>
      </c>
      <c r="B1861" t="s">
        <v>139</v>
      </c>
      <c r="C1861">
        <v>0</v>
      </c>
      <c r="D1861" t="s">
        <v>140</v>
      </c>
    </row>
    <row r="1862" spans="1:4">
      <c r="A1862" t="s">
        <v>1999</v>
      </c>
      <c r="B1862" t="s">
        <v>139</v>
      </c>
      <c r="C1862">
        <v>0</v>
      </c>
      <c r="D1862" t="s">
        <v>140</v>
      </c>
    </row>
    <row r="1863" spans="1:4">
      <c r="A1863" t="s">
        <v>2000</v>
      </c>
      <c r="B1863" t="s">
        <v>139</v>
      </c>
      <c r="C1863">
        <v>0</v>
      </c>
      <c r="D1863" t="s">
        <v>140</v>
      </c>
    </row>
    <row r="1864" spans="1:4">
      <c r="A1864" t="s">
        <v>2001</v>
      </c>
      <c r="B1864" t="s">
        <v>139</v>
      </c>
      <c r="C1864">
        <v>0</v>
      </c>
      <c r="D1864" t="s">
        <v>140</v>
      </c>
    </row>
    <row r="1865" spans="1:4">
      <c r="A1865" t="s">
        <v>2002</v>
      </c>
      <c r="B1865" t="s">
        <v>139</v>
      </c>
      <c r="C1865">
        <v>0</v>
      </c>
      <c r="D1865" t="s">
        <v>140</v>
      </c>
    </row>
    <row r="1866" spans="1:4">
      <c r="A1866" t="s">
        <v>2003</v>
      </c>
      <c r="B1866" t="s">
        <v>139</v>
      </c>
      <c r="C1866">
        <v>0</v>
      </c>
      <c r="D1866" t="s">
        <v>140</v>
      </c>
    </row>
    <row r="1867" spans="1:4">
      <c r="A1867" t="s">
        <v>2004</v>
      </c>
      <c r="B1867" t="s">
        <v>139</v>
      </c>
      <c r="C1867">
        <v>0</v>
      </c>
      <c r="D1867" t="s">
        <v>140</v>
      </c>
    </row>
    <row r="1868" spans="1:4">
      <c r="A1868" t="s">
        <v>2005</v>
      </c>
      <c r="B1868" t="s">
        <v>139</v>
      </c>
      <c r="C1868">
        <v>0</v>
      </c>
      <c r="D1868" t="s">
        <v>140</v>
      </c>
    </row>
    <row r="1869" spans="1:4">
      <c r="A1869" t="s">
        <v>2006</v>
      </c>
      <c r="B1869" t="s">
        <v>139</v>
      </c>
      <c r="C1869">
        <v>0</v>
      </c>
      <c r="D1869" t="s">
        <v>140</v>
      </c>
    </row>
    <row r="1870" spans="1:4">
      <c r="A1870" t="s">
        <v>2007</v>
      </c>
      <c r="B1870" t="s">
        <v>139</v>
      </c>
      <c r="C1870">
        <v>0</v>
      </c>
      <c r="D1870" t="s">
        <v>140</v>
      </c>
    </row>
    <row r="1871" spans="1:4">
      <c r="A1871" t="s">
        <v>2008</v>
      </c>
      <c r="B1871" t="s">
        <v>139</v>
      </c>
      <c r="C1871">
        <v>0</v>
      </c>
      <c r="D1871" t="s">
        <v>140</v>
      </c>
    </row>
    <row r="1872" spans="1:4">
      <c r="A1872" t="s">
        <v>2009</v>
      </c>
      <c r="B1872" t="s">
        <v>139</v>
      </c>
      <c r="C1872">
        <v>0</v>
      </c>
      <c r="D1872" t="s">
        <v>140</v>
      </c>
    </row>
    <row r="1873" spans="1:4">
      <c r="A1873" t="s">
        <v>2010</v>
      </c>
      <c r="B1873" t="s">
        <v>139</v>
      </c>
      <c r="C1873">
        <v>0</v>
      </c>
      <c r="D1873" t="s">
        <v>140</v>
      </c>
    </row>
    <row r="1874" spans="1:4">
      <c r="A1874" t="s">
        <v>2011</v>
      </c>
      <c r="B1874" t="s">
        <v>139</v>
      </c>
      <c r="C1874">
        <v>0</v>
      </c>
      <c r="D1874" t="s">
        <v>140</v>
      </c>
    </row>
    <row r="1875" spans="1:4">
      <c r="A1875" t="s">
        <v>2012</v>
      </c>
      <c r="B1875" t="s">
        <v>139</v>
      </c>
      <c r="C1875">
        <v>0</v>
      </c>
      <c r="D1875" t="s">
        <v>140</v>
      </c>
    </row>
    <row r="1876" spans="1:4">
      <c r="A1876" t="s">
        <v>2013</v>
      </c>
      <c r="B1876" t="s">
        <v>139</v>
      </c>
      <c r="C1876">
        <v>0</v>
      </c>
      <c r="D1876" t="s">
        <v>140</v>
      </c>
    </row>
    <row r="1877" spans="1:4">
      <c r="A1877" t="s">
        <v>2014</v>
      </c>
      <c r="B1877" t="s">
        <v>139</v>
      </c>
      <c r="C1877">
        <v>0</v>
      </c>
      <c r="D1877" t="s">
        <v>140</v>
      </c>
    </row>
    <row r="1878" spans="1:4">
      <c r="A1878" t="s">
        <v>2015</v>
      </c>
      <c r="B1878" t="s">
        <v>139</v>
      </c>
      <c r="C1878">
        <v>0</v>
      </c>
      <c r="D1878" t="s">
        <v>140</v>
      </c>
    </row>
    <row r="1879" spans="1:4">
      <c r="A1879" t="s">
        <v>2016</v>
      </c>
      <c r="B1879" t="s">
        <v>139</v>
      </c>
      <c r="C1879">
        <v>0</v>
      </c>
      <c r="D1879" t="s">
        <v>140</v>
      </c>
    </row>
    <row r="1880" spans="1:4">
      <c r="A1880" t="s">
        <v>2017</v>
      </c>
      <c r="B1880" t="s">
        <v>139</v>
      </c>
      <c r="C1880">
        <v>0</v>
      </c>
      <c r="D1880" t="s">
        <v>140</v>
      </c>
    </row>
    <row r="1881" spans="1:4">
      <c r="A1881" t="s">
        <v>2018</v>
      </c>
      <c r="B1881" t="s">
        <v>139</v>
      </c>
      <c r="C1881">
        <v>0</v>
      </c>
      <c r="D1881" t="s">
        <v>140</v>
      </c>
    </row>
    <row r="1882" spans="1:4">
      <c r="A1882" t="s">
        <v>2019</v>
      </c>
      <c r="B1882" t="s">
        <v>139</v>
      </c>
      <c r="C1882">
        <v>0</v>
      </c>
      <c r="D1882" t="s">
        <v>140</v>
      </c>
    </row>
    <row r="1883" spans="1:4">
      <c r="A1883" t="s">
        <v>2020</v>
      </c>
      <c r="B1883" t="s">
        <v>139</v>
      </c>
      <c r="C1883">
        <v>0</v>
      </c>
      <c r="D1883" t="s">
        <v>140</v>
      </c>
    </row>
    <row r="1884" spans="1:4">
      <c r="A1884" t="s">
        <v>2021</v>
      </c>
      <c r="B1884" t="s">
        <v>139</v>
      </c>
      <c r="C1884">
        <v>0</v>
      </c>
      <c r="D1884" t="s">
        <v>140</v>
      </c>
    </row>
    <row r="1885" spans="1:4">
      <c r="A1885" t="s">
        <v>2022</v>
      </c>
      <c r="B1885" t="s">
        <v>139</v>
      </c>
      <c r="C1885">
        <v>0</v>
      </c>
      <c r="D1885" t="s">
        <v>140</v>
      </c>
    </row>
    <row r="1886" spans="1:4">
      <c r="A1886" t="s">
        <v>2023</v>
      </c>
      <c r="B1886" t="s">
        <v>139</v>
      </c>
      <c r="C1886">
        <v>0</v>
      </c>
      <c r="D1886" t="s">
        <v>140</v>
      </c>
    </row>
    <row r="1887" spans="1:4">
      <c r="A1887" t="s">
        <v>2024</v>
      </c>
      <c r="B1887" t="s">
        <v>139</v>
      </c>
      <c r="C1887">
        <v>0</v>
      </c>
      <c r="D1887" t="s">
        <v>140</v>
      </c>
    </row>
    <row r="1888" spans="1:4">
      <c r="A1888" t="s">
        <v>2025</v>
      </c>
      <c r="B1888" t="s">
        <v>139</v>
      </c>
      <c r="C1888">
        <v>0</v>
      </c>
      <c r="D1888" t="s">
        <v>140</v>
      </c>
    </row>
    <row r="1889" spans="1:4">
      <c r="A1889" t="s">
        <v>2026</v>
      </c>
      <c r="B1889" t="s">
        <v>139</v>
      </c>
      <c r="C1889">
        <v>0</v>
      </c>
      <c r="D1889" t="s">
        <v>140</v>
      </c>
    </row>
    <row r="1890" spans="1:4">
      <c r="A1890" t="s">
        <v>2027</v>
      </c>
      <c r="B1890" t="s">
        <v>139</v>
      </c>
      <c r="C1890">
        <v>0</v>
      </c>
      <c r="D1890" t="s">
        <v>140</v>
      </c>
    </row>
    <row r="1891" spans="1:4">
      <c r="A1891" t="s">
        <v>2028</v>
      </c>
      <c r="B1891" t="s">
        <v>139</v>
      </c>
      <c r="C1891">
        <v>0</v>
      </c>
      <c r="D1891" t="s">
        <v>140</v>
      </c>
    </row>
    <row r="1892" spans="1:4">
      <c r="A1892" t="s">
        <v>2029</v>
      </c>
      <c r="B1892" t="s">
        <v>139</v>
      </c>
      <c r="C1892">
        <v>0</v>
      </c>
      <c r="D1892" t="s">
        <v>140</v>
      </c>
    </row>
    <row r="1893" spans="1:4">
      <c r="A1893" t="s">
        <v>2030</v>
      </c>
      <c r="B1893" t="s">
        <v>139</v>
      </c>
      <c r="C1893">
        <v>0</v>
      </c>
      <c r="D1893" t="s">
        <v>140</v>
      </c>
    </row>
    <row r="1894" spans="1:4">
      <c r="A1894" t="s">
        <v>2031</v>
      </c>
      <c r="B1894" t="s">
        <v>139</v>
      </c>
      <c r="C1894">
        <v>0</v>
      </c>
      <c r="D1894" t="s">
        <v>140</v>
      </c>
    </row>
    <row r="1895" spans="1:4">
      <c r="A1895" t="s">
        <v>2032</v>
      </c>
      <c r="B1895" t="s">
        <v>139</v>
      </c>
      <c r="C1895">
        <v>0</v>
      </c>
      <c r="D1895" t="s">
        <v>140</v>
      </c>
    </row>
    <row r="1896" spans="1:4">
      <c r="A1896" t="s">
        <v>2033</v>
      </c>
      <c r="B1896" t="s">
        <v>139</v>
      </c>
      <c r="C1896">
        <v>0</v>
      </c>
      <c r="D1896" t="s">
        <v>140</v>
      </c>
    </row>
    <row r="1897" spans="1:4">
      <c r="A1897" t="s">
        <v>2034</v>
      </c>
      <c r="B1897" t="s">
        <v>139</v>
      </c>
      <c r="C1897">
        <v>0</v>
      </c>
      <c r="D1897" t="s">
        <v>140</v>
      </c>
    </row>
    <row r="1898" spans="1:4">
      <c r="A1898" t="s">
        <v>2035</v>
      </c>
      <c r="B1898" t="s">
        <v>139</v>
      </c>
      <c r="C1898">
        <v>0</v>
      </c>
      <c r="D1898" t="s">
        <v>140</v>
      </c>
    </row>
    <row r="1899" spans="1:4">
      <c r="A1899" t="s">
        <v>2036</v>
      </c>
      <c r="B1899" t="s">
        <v>139</v>
      </c>
      <c r="C1899">
        <v>0</v>
      </c>
      <c r="D1899" t="s">
        <v>140</v>
      </c>
    </row>
    <row r="1900" spans="1:4">
      <c r="A1900" t="s">
        <v>2037</v>
      </c>
      <c r="B1900" t="s">
        <v>139</v>
      </c>
      <c r="C1900">
        <v>0</v>
      </c>
      <c r="D1900" t="s">
        <v>140</v>
      </c>
    </row>
    <row r="1901" spans="1:4">
      <c r="A1901" t="s">
        <v>10</v>
      </c>
      <c r="B1901" t="s">
        <v>139</v>
      </c>
      <c r="C1901">
        <v>0</v>
      </c>
      <c r="D1901" t="s">
        <v>140</v>
      </c>
    </row>
    <row r="1902" spans="1:4">
      <c r="A1902" t="s">
        <v>2038</v>
      </c>
      <c r="B1902" t="s">
        <v>139</v>
      </c>
      <c r="C1902">
        <v>0</v>
      </c>
      <c r="D1902" t="s">
        <v>140</v>
      </c>
    </row>
    <row r="1903" spans="1:4">
      <c r="A1903" t="s">
        <v>2039</v>
      </c>
      <c r="B1903" t="s">
        <v>139</v>
      </c>
      <c r="C1903">
        <v>0</v>
      </c>
      <c r="D1903" t="s">
        <v>140</v>
      </c>
    </row>
    <row r="1904" spans="1:4">
      <c r="A1904" t="s">
        <v>2040</v>
      </c>
      <c r="B1904" t="s">
        <v>139</v>
      </c>
      <c r="C1904">
        <v>0</v>
      </c>
      <c r="D1904" t="s">
        <v>140</v>
      </c>
    </row>
    <row r="1905" spans="1:4">
      <c r="A1905" t="s">
        <v>2041</v>
      </c>
      <c r="B1905" t="s">
        <v>139</v>
      </c>
      <c r="C1905">
        <v>0</v>
      </c>
      <c r="D1905" t="s">
        <v>140</v>
      </c>
    </row>
    <row r="1906" spans="1:4">
      <c r="A1906" t="s">
        <v>2042</v>
      </c>
      <c r="B1906" t="s">
        <v>139</v>
      </c>
      <c r="C1906">
        <v>0</v>
      </c>
      <c r="D1906" t="s">
        <v>140</v>
      </c>
    </row>
    <row r="1907" spans="1:4">
      <c r="A1907" t="s">
        <v>2043</v>
      </c>
      <c r="B1907" t="s">
        <v>139</v>
      </c>
      <c r="C1907">
        <v>0</v>
      </c>
      <c r="D1907" t="s">
        <v>140</v>
      </c>
    </row>
    <row r="1908" spans="1:4">
      <c r="A1908" t="s">
        <v>2044</v>
      </c>
      <c r="B1908" t="s">
        <v>139</v>
      </c>
      <c r="C1908">
        <v>0</v>
      </c>
      <c r="D1908" t="s">
        <v>140</v>
      </c>
    </row>
    <row r="1909" spans="1:4">
      <c r="A1909" t="s">
        <v>2045</v>
      </c>
      <c r="B1909" t="s">
        <v>139</v>
      </c>
      <c r="C1909">
        <v>0</v>
      </c>
      <c r="D1909" t="s">
        <v>140</v>
      </c>
    </row>
    <row r="1910" spans="1:4">
      <c r="A1910" t="s">
        <v>2046</v>
      </c>
      <c r="B1910" t="s">
        <v>139</v>
      </c>
      <c r="C1910">
        <v>0</v>
      </c>
      <c r="D1910" t="s">
        <v>140</v>
      </c>
    </row>
    <row r="1911" spans="1:4">
      <c r="A1911" t="s">
        <v>2047</v>
      </c>
      <c r="B1911" t="s">
        <v>139</v>
      </c>
      <c r="C1911">
        <v>0</v>
      </c>
      <c r="D1911" t="s">
        <v>140</v>
      </c>
    </row>
    <row r="1912" spans="1:4">
      <c r="A1912" t="s">
        <v>2048</v>
      </c>
      <c r="B1912" t="s">
        <v>139</v>
      </c>
      <c r="C1912">
        <v>0</v>
      </c>
      <c r="D1912" t="s">
        <v>140</v>
      </c>
    </row>
    <row r="1913" spans="1:4">
      <c r="A1913" t="s">
        <v>2049</v>
      </c>
      <c r="B1913" t="s">
        <v>139</v>
      </c>
      <c r="C1913">
        <v>0</v>
      </c>
      <c r="D1913" t="s">
        <v>140</v>
      </c>
    </row>
    <row r="1914" spans="1:4">
      <c r="A1914" t="s">
        <v>2050</v>
      </c>
      <c r="B1914" t="s">
        <v>139</v>
      </c>
      <c r="C1914">
        <v>0</v>
      </c>
      <c r="D1914" t="s">
        <v>140</v>
      </c>
    </row>
    <row r="1915" spans="1:4">
      <c r="A1915" t="s">
        <v>2051</v>
      </c>
      <c r="B1915" t="s">
        <v>139</v>
      </c>
      <c r="C1915">
        <v>0</v>
      </c>
      <c r="D1915" t="s">
        <v>140</v>
      </c>
    </row>
    <row r="1916" spans="1:4">
      <c r="A1916" t="s">
        <v>2052</v>
      </c>
      <c r="B1916" t="s">
        <v>139</v>
      </c>
      <c r="C1916">
        <v>0</v>
      </c>
      <c r="D1916" t="s">
        <v>140</v>
      </c>
    </row>
    <row r="1917" spans="1:4">
      <c r="A1917" t="s">
        <v>2053</v>
      </c>
      <c r="B1917" t="s">
        <v>139</v>
      </c>
      <c r="C1917">
        <v>0</v>
      </c>
      <c r="D1917" t="s">
        <v>140</v>
      </c>
    </row>
    <row r="1918" spans="1:4">
      <c r="A1918" t="s">
        <v>2054</v>
      </c>
      <c r="B1918" t="s">
        <v>139</v>
      </c>
      <c r="C1918">
        <v>0</v>
      </c>
      <c r="D1918" t="s">
        <v>140</v>
      </c>
    </row>
    <row r="1919" spans="1:4">
      <c r="A1919" t="s">
        <v>2055</v>
      </c>
      <c r="B1919" t="s">
        <v>139</v>
      </c>
      <c r="C1919">
        <v>0</v>
      </c>
      <c r="D1919" t="s">
        <v>140</v>
      </c>
    </row>
    <row r="1920" spans="1:4">
      <c r="A1920" t="s">
        <v>2056</v>
      </c>
      <c r="B1920" t="s">
        <v>139</v>
      </c>
      <c r="C1920">
        <v>0</v>
      </c>
      <c r="D1920" t="s">
        <v>140</v>
      </c>
    </row>
    <row r="1921" spans="1:4">
      <c r="A1921" t="s">
        <v>2057</v>
      </c>
      <c r="B1921" t="s">
        <v>139</v>
      </c>
      <c r="C1921">
        <v>0</v>
      </c>
      <c r="D1921" t="s">
        <v>140</v>
      </c>
    </row>
    <row r="1922" spans="1:4">
      <c r="A1922" t="s">
        <v>2058</v>
      </c>
      <c r="B1922" t="s">
        <v>139</v>
      </c>
      <c r="C1922">
        <v>0</v>
      </c>
      <c r="D1922" t="s">
        <v>140</v>
      </c>
    </row>
    <row r="1923" spans="1:4">
      <c r="A1923" t="s">
        <v>2059</v>
      </c>
      <c r="B1923" t="s">
        <v>139</v>
      </c>
      <c r="C1923">
        <v>0</v>
      </c>
      <c r="D1923" t="s">
        <v>140</v>
      </c>
    </row>
    <row r="1924" spans="1:4">
      <c r="A1924" t="s">
        <v>2060</v>
      </c>
      <c r="B1924" t="s">
        <v>139</v>
      </c>
      <c r="C1924">
        <v>0</v>
      </c>
      <c r="D1924" t="s">
        <v>140</v>
      </c>
    </row>
    <row r="1925" spans="1:4">
      <c r="A1925" t="s">
        <v>2061</v>
      </c>
      <c r="B1925" t="s">
        <v>139</v>
      </c>
      <c r="C1925">
        <v>0</v>
      </c>
      <c r="D1925" t="s">
        <v>140</v>
      </c>
    </row>
    <row r="1926" spans="1:4">
      <c r="A1926" t="s">
        <v>2062</v>
      </c>
      <c r="B1926" t="s">
        <v>139</v>
      </c>
      <c r="C1926">
        <v>0</v>
      </c>
      <c r="D1926" t="s">
        <v>140</v>
      </c>
    </row>
    <row r="1927" spans="1:4">
      <c r="A1927" t="s">
        <v>2063</v>
      </c>
      <c r="B1927" t="s">
        <v>139</v>
      </c>
      <c r="C1927">
        <v>0</v>
      </c>
      <c r="D1927" t="s">
        <v>140</v>
      </c>
    </row>
    <row r="1928" spans="1:4">
      <c r="A1928" t="s">
        <v>2064</v>
      </c>
      <c r="B1928" t="s">
        <v>139</v>
      </c>
      <c r="C1928">
        <v>0</v>
      </c>
      <c r="D1928" t="s">
        <v>140</v>
      </c>
    </row>
    <row r="1929" spans="1:4">
      <c r="A1929" t="s">
        <v>2065</v>
      </c>
      <c r="B1929" t="s">
        <v>139</v>
      </c>
      <c r="C1929">
        <v>0</v>
      </c>
      <c r="D1929" t="s">
        <v>140</v>
      </c>
    </row>
    <row r="1930" spans="1:4">
      <c r="A1930" t="s">
        <v>2066</v>
      </c>
      <c r="B1930" t="s">
        <v>139</v>
      </c>
      <c r="C1930">
        <v>0</v>
      </c>
      <c r="D1930" t="s">
        <v>140</v>
      </c>
    </row>
    <row r="1931" spans="1:4">
      <c r="A1931" t="s">
        <v>2067</v>
      </c>
      <c r="B1931" t="s">
        <v>139</v>
      </c>
      <c r="C1931">
        <v>0</v>
      </c>
      <c r="D1931" t="s">
        <v>140</v>
      </c>
    </row>
    <row r="1932" spans="1:4">
      <c r="A1932" t="s">
        <v>2068</v>
      </c>
      <c r="B1932" t="s">
        <v>139</v>
      </c>
      <c r="C1932">
        <v>0</v>
      </c>
      <c r="D1932" t="s">
        <v>140</v>
      </c>
    </row>
    <row r="1933" spans="1:4">
      <c r="A1933" t="s">
        <v>2069</v>
      </c>
      <c r="B1933" t="s">
        <v>139</v>
      </c>
      <c r="C1933">
        <v>0</v>
      </c>
      <c r="D1933" t="s">
        <v>140</v>
      </c>
    </row>
    <row r="1934" spans="1:4">
      <c r="A1934" t="s">
        <v>2070</v>
      </c>
      <c r="B1934" t="s">
        <v>139</v>
      </c>
      <c r="C1934">
        <v>0</v>
      </c>
      <c r="D1934" t="s">
        <v>140</v>
      </c>
    </row>
    <row r="1935" spans="1:4">
      <c r="A1935" t="s">
        <v>2071</v>
      </c>
      <c r="B1935" t="s">
        <v>139</v>
      </c>
      <c r="C1935">
        <v>0</v>
      </c>
      <c r="D1935" t="s">
        <v>140</v>
      </c>
    </row>
    <row r="1936" spans="1:4">
      <c r="A1936" t="s">
        <v>2072</v>
      </c>
      <c r="B1936" t="s">
        <v>139</v>
      </c>
      <c r="C1936">
        <v>0</v>
      </c>
      <c r="D1936" t="s">
        <v>140</v>
      </c>
    </row>
    <row r="1937" spans="1:4">
      <c r="A1937" t="s">
        <v>2073</v>
      </c>
      <c r="B1937" t="s">
        <v>139</v>
      </c>
      <c r="C1937">
        <v>0</v>
      </c>
      <c r="D1937" t="s">
        <v>140</v>
      </c>
    </row>
    <row r="1938" spans="1:4">
      <c r="A1938" t="s">
        <v>2074</v>
      </c>
      <c r="B1938" t="s">
        <v>139</v>
      </c>
      <c r="C1938">
        <v>0</v>
      </c>
      <c r="D1938" t="s">
        <v>140</v>
      </c>
    </row>
    <row r="1939" spans="1:4">
      <c r="A1939" t="s">
        <v>2075</v>
      </c>
      <c r="B1939" t="s">
        <v>139</v>
      </c>
      <c r="C1939">
        <v>0</v>
      </c>
      <c r="D1939" t="s">
        <v>140</v>
      </c>
    </row>
    <row r="1940" spans="1:4">
      <c r="A1940" t="s">
        <v>2076</v>
      </c>
      <c r="B1940" t="s">
        <v>139</v>
      </c>
      <c r="C1940">
        <v>0</v>
      </c>
      <c r="D1940" t="s">
        <v>140</v>
      </c>
    </row>
    <row r="1941" spans="1:4">
      <c r="A1941" t="s">
        <v>2077</v>
      </c>
      <c r="B1941" t="s">
        <v>139</v>
      </c>
      <c r="C1941">
        <v>0</v>
      </c>
      <c r="D1941" t="s">
        <v>140</v>
      </c>
    </row>
    <row r="1942" spans="1:4">
      <c r="A1942" t="s">
        <v>2078</v>
      </c>
      <c r="B1942" t="s">
        <v>139</v>
      </c>
      <c r="C1942">
        <v>0</v>
      </c>
      <c r="D1942" t="s">
        <v>140</v>
      </c>
    </row>
    <row r="1943" spans="1:4">
      <c r="A1943" t="s">
        <v>2079</v>
      </c>
      <c r="B1943" t="s">
        <v>139</v>
      </c>
      <c r="C1943">
        <v>0</v>
      </c>
      <c r="D1943" t="s">
        <v>140</v>
      </c>
    </row>
    <row r="1944" spans="1:4">
      <c r="A1944" t="s">
        <v>2080</v>
      </c>
      <c r="B1944" t="s">
        <v>139</v>
      </c>
      <c r="C1944">
        <v>0</v>
      </c>
      <c r="D1944" t="s">
        <v>140</v>
      </c>
    </row>
    <row r="1945" spans="1:4">
      <c r="A1945" t="s">
        <v>2081</v>
      </c>
      <c r="B1945" t="s">
        <v>139</v>
      </c>
      <c r="C1945">
        <v>0</v>
      </c>
      <c r="D1945" t="s">
        <v>140</v>
      </c>
    </row>
    <row r="1946" spans="1:4">
      <c r="A1946" t="s">
        <v>2082</v>
      </c>
      <c r="B1946" t="s">
        <v>139</v>
      </c>
      <c r="C1946">
        <v>0</v>
      </c>
      <c r="D1946" t="s">
        <v>140</v>
      </c>
    </row>
    <row r="1947" spans="1:4">
      <c r="A1947" t="s">
        <v>2083</v>
      </c>
      <c r="B1947" t="s">
        <v>139</v>
      </c>
      <c r="C1947">
        <v>0</v>
      </c>
      <c r="D1947" t="s">
        <v>140</v>
      </c>
    </row>
    <row r="1948" spans="1:4">
      <c r="A1948" t="s">
        <v>2084</v>
      </c>
      <c r="B1948" t="s">
        <v>139</v>
      </c>
      <c r="C1948">
        <v>0</v>
      </c>
      <c r="D1948" t="s">
        <v>140</v>
      </c>
    </row>
    <row r="1949" spans="1:4">
      <c r="A1949" t="s">
        <v>2085</v>
      </c>
      <c r="B1949" t="s">
        <v>139</v>
      </c>
      <c r="C1949">
        <v>0</v>
      </c>
      <c r="D1949" t="s">
        <v>140</v>
      </c>
    </row>
    <row r="1950" spans="1:4">
      <c r="A1950" t="s">
        <v>2086</v>
      </c>
      <c r="B1950" t="s">
        <v>139</v>
      </c>
      <c r="C1950">
        <v>0</v>
      </c>
      <c r="D1950" t="s">
        <v>140</v>
      </c>
    </row>
    <row r="1951" spans="1:4">
      <c r="A1951" t="s">
        <v>2087</v>
      </c>
      <c r="B1951" t="s">
        <v>139</v>
      </c>
      <c r="C1951">
        <v>0</v>
      </c>
      <c r="D1951" t="s">
        <v>140</v>
      </c>
    </row>
    <row r="1952" spans="1:4">
      <c r="A1952" t="s">
        <v>2088</v>
      </c>
      <c r="B1952" t="s">
        <v>139</v>
      </c>
      <c r="C1952">
        <v>0</v>
      </c>
      <c r="D1952" t="s">
        <v>140</v>
      </c>
    </row>
    <row r="1953" spans="1:4">
      <c r="A1953" t="s">
        <v>2089</v>
      </c>
      <c r="B1953" t="s">
        <v>139</v>
      </c>
      <c r="C1953">
        <v>0</v>
      </c>
      <c r="D1953" t="s">
        <v>140</v>
      </c>
    </row>
    <row r="1954" spans="1:4">
      <c r="A1954" t="s">
        <v>2090</v>
      </c>
      <c r="B1954" t="s">
        <v>139</v>
      </c>
      <c r="C1954">
        <v>0</v>
      </c>
      <c r="D1954" t="s">
        <v>140</v>
      </c>
    </row>
    <row r="1955" spans="1:4">
      <c r="A1955" t="s">
        <v>2091</v>
      </c>
      <c r="B1955" t="s">
        <v>139</v>
      </c>
      <c r="C1955">
        <v>0</v>
      </c>
      <c r="D1955" t="s">
        <v>140</v>
      </c>
    </row>
    <row r="1956" spans="1:4">
      <c r="A1956" t="s">
        <v>2092</v>
      </c>
      <c r="B1956" t="s">
        <v>139</v>
      </c>
      <c r="C1956">
        <v>0</v>
      </c>
      <c r="D1956" t="s">
        <v>140</v>
      </c>
    </row>
    <row r="1957" spans="1:4">
      <c r="A1957" t="s">
        <v>2093</v>
      </c>
      <c r="B1957" t="s">
        <v>139</v>
      </c>
      <c r="C1957">
        <v>0</v>
      </c>
      <c r="D1957" t="s">
        <v>140</v>
      </c>
    </row>
    <row r="1958" spans="1:4">
      <c r="A1958" t="s">
        <v>2094</v>
      </c>
      <c r="B1958" t="s">
        <v>139</v>
      </c>
      <c r="C1958">
        <v>0</v>
      </c>
      <c r="D1958" t="s">
        <v>140</v>
      </c>
    </row>
    <row r="1959" spans="1:4">
      <c r="A1959" t="s">
        <v>2095</v>
      </c>
      <c r="B1959" t="s">
        <v>139</v>
      </c>
      <c r="C1959">
        <v>0</v>
      </c>
      <c r="D1959" t="s">
        <v>140</v>
      </c>
    </row>
    <row r="1960" spans="1:4">
      <c r="A1960" t="s">
        <v>2096</v>
      </c>
      <c r="B1960" t="s">
        <v>139</v>
      </c>
      <c r="C1960">
        <v>0</v>
      </c>
      <c r="D1960" t="s">
        <v>140</v>
      </c>
    </row>
    <row r="1961" spans="1:4">
      <c r="A1961" t="s">
        <v>2097</v>
      </c>
      <c r="B1961" t="s">
        <v>139</v>
      </c>
      <c r="C1961">
        <v>0</v>
      </c>
      <c r="D1961" t="s">
        <v>140</v>
      </c>
    </row>
    <row r="1962" spans="1:4">
      <c r="A1962" t="s">
        <v>2098</v>
      </c>
      <c r="B1962" t="s">
        <v>139</v>
      </c>
      <c r="C1962">
        <v>0</v>
      </c>
      <c r="D1962" t="s">
        <v>140</v>
      </c>
    </row>
    <row r="1963" spans="1:4">
      <c r="A1963" t="s">
        <v>2099</v>
      </c>
      <c r="B1963" t="s">
        <v>139</v>
      </c>
      <c r="C1963">
        <v>0</v>
      </c>
      <c r="D1963" t="s">
        <v>140</v>
      </c>
    </row>
    <row r="1964" spans="1:4">
      <c r="A1964" t="s">
        <v>2100</v>
      </c>
      <c r="B1964" t="s">
        <v>139</v>
      </c>
      <c r="C1964">
        <v>0</v>
      </c>
      <c r="D1964" t="s">
        <v>140</v>
      </c>
    </row>
    <row r="1965" spans="1:4">
      <c r="A1965" t="s">
        <v>2101</v>
      </c>
      <c r="B1965" t="s">
        <v>139</v>
      </c>
      <c r="C1965">
        <v>0</v>
      </c>
      <c r="D1965" t="s">
        <v>140</v>
      </c>
    </row>
    <row r="1966" spans="1:4">
      <c r="A1966" t="s">
        <v>2102</v>
      </c>
      <c r="B1966" t="s">
        <v>139</v>
      </c>
      <c r="C1966">
        <v>0</v>
      </c>
      <c r="D1966" t="s">
        <v>140</v>
      </c>
    </row>
    <row r="1967" spans="1:4">
      <c r="A1967" t="s">
        <v>2103</v>
      </c>
      <c r="B1967" t="s">
        <v>139</v>
      </c>
      <c r="C1967">
        <v>0</v>
      </c>
      <c r="D1967" t="s">
        <v>140</v>
      </c>
    </row>
    <row r="1968" spans="1:4">
      <c r="A1968" t="s">
        <v>2104</v>
      </c>
      <c r="B1968" t="s">
        <v>139</v>
      </c>
      <c r="C1968">
        <v>0</v>
      </c>
      <c r="D1968" t="s">
        <v>140</v>
      </c>
    </row>
    <row r="1969" spans="1:4">
      <c r="A1969" t="s">
        <v>2105</v>
      </c>
      <c r="B1969" t="s">
        <v>139</v>
      </c>
      <c r="C1969">
        <v>0</v>
      </c>
      <c r="D1969" t="s">
        <v>140</v>
      </c>
    </row>
    <row r="1970" spans="1:4">
      <c r="A1970" t="s">
        <v>2106</v>
      </c>
      <c r="B1970" t="s">
        <v>139</v>
      </c>
      <c r="C1970">
        <v>0</v>
      </c>
      <c r="D1970" t="s">
        <v>140</v>
      </c>
    </row>
    <row r="1971" spans="1:4">
      <c r="A1971" t="s">
        <v>2107</v>
      </c>
      <c r="B1971" t="s">
        <v>139</v>
      </c>
      <c r="C1971">
        <v>0</v>
      </c>
      <c r="D1971" t="s">
        <v>140</v>
      </c>
    </row>
    <row r="1972" spans="1:4">
      <c r="A1972" t="s">
        <v>2108</v>
      </c>
      <c r="B1972" t="s">
        <v>139</v>
      </c>
      <c r="C1972">
        <v>0</v>
      </c>
      <c r="D1972" t="s">
        <v>140</v>
      </c>
    </row>
    <row r="1973" spans="1:4">
      <c r="A1973" t="s">
        <v>2109</v>
      </c>
      <c r="B1973" t="s">
        <v>139</v>
      </c>
      <c r="C1973">
        <v>0</v>
      </c>
      <c r="D1973" t="s">
        <v>140</v>
      </c>
    </row>
    <row r="1974" spans="1:4">
      <c r="A1974" t="s">
        <v>2110</v>
      </c>
      <c r="B1974" t="s">
        <v>139</v>
      </c>
      <c r="C1974">
        <v>0</v>
      </c>
      <c r="D1974" t="s">
        <v>140</v>
      </c>
    </row>
    <row r="1975" spans="1:4">
      <c r="A1975" t="s">
        <v>2111</v>
      </c>
      <c r="B1975" t="s">
        <v>139</v>
      </c>
      <c r="C1975">
        <v>0</v>
      </c>
      <c r="D1975" t="s">
        <v>140</v>
      </c>
    </row>
    <row r="1976" spans="1:4">
      <c r="A1976" t="s">
        <v>2112</v>
      </c>
      <c r="B1976" t="s">
        <v>139</v>
      </c>
      <c r="C1976">
        <v>0</v>
      </c>
      <c r="D1976" t="s">
        <v>140</v>
      </c>
    </row>
    <row r="1977" spans="1:4">
      <c r="A1977" t="s">
        <v>2113</v>
      </c>
      <c r="B1977" t="s">
        <v>139</v>
      </c>
      <c r="C1977">
        <v>0</v>
      </c>
      <c r="D1977" t="s">
        <v>140</v>
      </c>
    </row>
    <row r="1978" spans="1:4">
      <c r="A1978" t="s">
        <v>2114</v>
      </c>
      <c r="B1978" t="s">
        <v>139</v>
      </c>
      <c r="C1978">
        <v>0</v>
      </c>
      <c r="D1978" t="s">
        <v>140</v>
      </c>
    </row>
    <row r="1979" spans="1:4">
      <c r="A1979" t="s">
        <v>2115</v>
      </c>
      <c r="B1979" t="s">
        <v>139</v>
      </c>
      <c r="C1979">
        <v>0</v>
      </c>
      <c r="D1979" t="s">
        <v>140</v>
      </c>
    </row>
    <row r="1980" spans="1:4">
      <c r="A1980" t="s">
        <v>2116</v>
      </c>
      <c r="B1980" t="s">
        <v>139</v>
      </c>
      <c r="C1980">
        <v>0</v>
      </c>
      <c r="D1980" t="s">
        <v>140</v>
      </c>
    </row>
    <row r="1981" spans="1:4">
      <c r="A1981" t="s">
        <v>2117</v>
      </c>
      <c r="B1981" t="s">
        <v>139</v>
      </c>
      <c r="C1981">
        <v>0</v>
      </c>
      <c r="D1981" t="s">
        <v>140</v>
      </c>
    </row>
    <row r="1982" spans="1:4">
      <c r="A1982" t="s">
        <v>2118</v>
      </c>
      <c r="B1982" t="s">
        <v>139</v>
      </c>
      <c r="C1982">
        <v>0</v>
      </c>
      <c r="D1982" t="s">
        <v>140</v>
      </c>
    </row>
    <row r="1983" spans="1:4">
      <c r="A1983" t="s">
        <v>2119</v>
      </c>
      <c r="B1983" t="s">
        <v>139</v>
      </c>
      <c r="C1983">
        <v>0</v>
      </c>
      <c r="D1983" t="s">
        <v>140</v>
      </c>
    </row>
    <row r="1984" spans="1:4">
      <c r="A1984" t="s">
        <v>2120</v>
      </c>
      <c r="B1984" t="s">
        <v>139</v>
      </c>
      <c r="C1984">
        <v>0</v>
      </c>
      <c r="D1984" t="s">
        <v>140</v>
      </c>
    </row>
    <row r="1985" spans="1:4">
      <c r="A1985" t="s">
        <v>2121</v>
      </c>
      <c r="B1985" t="s">
        <v>139</v>
      </c>
      <c r="C1985">
        <v>0</v>
      </c>
      <c r="D1985" t="s">
        <v>140</v>
      </c>
    </row>
    <row r="1986" spans="1:4">
      <c r="A1986" t="s">
        <v>2122</v>
      </c>
      <c r="B1986" t="s">
        <v>139</v>
      </c>
      <c r="C1986">
        <v>0</v>
      </c>
      <c r="D1986" t="s">
        <v>140</v>
      </c>
    </row>
    <row r="1987" spans="1:4">
      <c r="A1987" t="s">
        <v>2123</v>
      </c>
      <c r="B1987" t="s">
        <v>139</v>
      </c>
      <c r="C1987">
        <v>0</v>
      </c>
      <c r="D1987" t="s">
        <v>140</v>
      </c>
    </row>
    <row r="1988" spans="1:4">
      <c r="A1988" t="s">
        <v>2124</v>
      </c>
      <c r="B1988" t="s">
        <v>139</v>
      </c>
      <c r="C1988">
        <v>0</v>
      </c>
      <c r="D1988" t="s">
        <v>140</v>
      </c>
    </row>
    <row r="1989" spans="1:4">
      <c r="A1989" t="s">
        <v>2125</v>
      </c>
      <c r="B1989" t="s">
        <v>139</v>
      </c>
      <c r="C1989">
        <v>0</v>
      </c>
      <c r="D1989" t="s">
        <v>140</v>
      </c>
    </row>
    <row r="1990" spans="1:4">
      <c r="A1990" t="s">
        <v>2126</v>
      </c>
      <c r="B1990" t="s">
        <v>139</v>
      </c>
      <c r="C1990">
        <v>0</v>
      </c>
      <c r="D1990" t="s">
        <v>140</v>
      </c>
    </row>
    <row r="1991" spans="1:4">
      <c r="A1991" t="s">
        <v>2127</v>
      </c>
      <c r="B1991" t="s">
        <v>139</v>
      </c>
      <c r="C1991">
        <v>0</v>
      </c>
      <c r="D1991" t="s">
        <v>140</v>
      </c>
    </row>
    <row r="1992" spans="1:4">
      <c r="A1992" t="s">
        <v>2128</v>
      </c>
      <c r="B1992" t="s">
        <v>139</v>
      </c>
      <c r="C1992">
        <v>0</v>
      </c>
      <c r="D1992" t="s">
        <v>140</v>
      </c>
    </row>
    <row r="1993" spans="1:4">
      <c r="A1993" t="s">
        <v>2129</v>
      </c>
      <c r="B1993" t="s">
        <v>139</v>
      </c>
      <c r="C1993">
        <v>0</v>
      </c>
      <c r="D1993" t="s">
        <v>140</v>
      </c>
    </row>
    <row r="1994" spans="1:4">
      <c r="A1994" t="s">
        <v>2130</v>
      </c>
      <c r="B1994" t="s">
        <v>139</v>
      </c>
      <c r="C1994">
        <v>0</v>
      </c>
      <c r="D1994" t="s">
        <v>140</v>
      </c>
    </row>
    <row r="1995" spans="1:4">
      <c r="A1995" t="s">
        <v>2131</v>
      </c>
      <c r="B1995" t="s">
        <v>139</v>
      </c>
      <c r="C1995">
        <v>0</v>
      </c>
      <c r="D1995" t="s">
        <v>140</v>
      </c>
    </row>
    <row r="1996" spans="1:4">
      <c r="A1996" t="s">
        <v>2132</v>
      </c>
      <c r="B1996" t="s">
        <v>139</v>
      </c>
      <c r="C1996">
        <v>0</v>
      </c>
      <c r="D1996" t="s">
        <v>140</v>
      </c>
    </row>
    <row r="1997" spans="1:4">
      <c r="A1997" t="s">
        <v>2133</v>
      </c>
      <c r="B1997" t="s">
        <v>139</v>
      </c>
      <c r="C1997">
        <v>0</v>
      </c>
      <c r="D1997" t="s">
        <v>140</v>
      </c>
    </row>
    <row r="1998" spans="1:4">
      <c r="A1998" t="s">
        <v>2134</v>
      </c>
      <c r="B1998" t="s">
        <v>139</v>
      </c>
      <c r="C1998">
        <v>0</v>
      </c>
      <c r="D1998" t="s">
        <v>140</v>
      </c>
    </row>
    <row r="1999" spans="1:4">
      <c r="A1999" t="s">
        <v>2135</v>
      </c>
      <c r="B1999" t="s">
        <v>139</v>
      </c>
      <c r="C1999">
        <v>0</v>
      </c>
      <c r="D1999" t="s">
        <v>140</v>
      </c>
    </row>
    <row r="2000" spans="1:4">
      <c r="A2000" t="s">
        <v>2136</v>
      </c>
      <c r="B2000" t="s">
        <v>139</v>
      </c>
      <c r="C2000">
        <v>0</v>
      </c>
      <c r="D2000" t="s">
        <v>140</v>
      </c>
    </row>
    <row r="2001" spans="1:4">
      <c r="A2001" t="s">
        <v>2137</v>
      </c>
      <c r="B2001" t="s">
        <v>139</v>
      </c>
      <c r="C2001">
        <v>0</v>
      </c>
      <c r="D2001" t="s">
        <v>140</v>
      </c>
    </row>
    <row r="2002" spans="1:4">
      <c r="A2002" t="s">
        <v>2138</v>
      </c>
      <c r="B2002" t="s">
        <v>139</v>
      </c>
      <c r="C2002">
        <v>0</v>
      </c>
      <c r="D2002" t="s">
        <v>140</v>
      </c>
    </row>
    <row r="2003" spans="1:4">
      <c r="A2003" t="s">
        <v>2139</v>
      </c>
      <c r="B2003" t="s">
        <v>139</v>
      </c>
      <c r="C2003">
        <v>0</v>
      </c>
      <c r="D2003" t="s">
        <v>140</v>
      </c>
    </row>
    <row r="2004" spans="1:4">
      <c r="A2004" t="s">
        <v>2140</v>
      </c>
      <c r="B2004" t="s">
        <v>139</v>
      </c>
      <c r="C2004">
        <v>0</v>
      </c>
      <c r="D2004" t="s">
        <v>140</v>
      </c>
    </row>
    <row r="2005" spans="1:4">
      <c r="A2005" t="s">
        <v>2141</v>
      </c>
      <c r="B2005" t="s">
        <v>139</v>
      </c>
      <c r="C2005">
        <v>0</v>
      </c>
      <c r="D2005" t="s">
        <v>140</v>
      </c>
    </row>
    <row r="2006" spans="1:4">
      <c r="A2006" t="s">
        <v>2142</v>
      </c>
      <c r="B2006" t="s">
        <v>139</v>
      </c>
      <c r="C2006">
        <v>0</v>
      </c>
      <c r="D2006" t="s">
        <v>140</v>
      </c>
    </row>
    <row r="2007" spans="1:4">
      <c r="A2007" t="s">
        <v>2143</v>
      </c>
      <c r="B2007" t="s">
        <v>139</v>
      </c>
      <c r="C2007">
        <v>0</v>
      </c>
      <c r="D2007" t="s">
        <v>140</v>
      </c>
    </row>
    <row r="2008" spans="1:4">
      <c r="A2008" t="s">
        <v>2144</v>
      </c>
      <c r="B2008" t="s">
        <v>139</v>
      </c>
      <c r="C2008">
        <v>0</v>
      </c>
      <c r="D2008" t="s">
        <v>140</v>
      </c>
    </row>
    <row r="2009" spans="1:4">
      <c r="A2009" t="s">
        <v>2145</v>
      </c>
      <c r="B2009" t="s">
        <v>139</v>
      </c>
      <c r="C2009">
        <v>0</v>
      </c>
      <c r="D2009" t="s">
        <v>140</v>
      </c>
    </row>
    <row r="2010" spans="1:4">
      <c r="A2010" t="s">
        <v>2146</v>
      </c>
      <c r="B2010" t="s">
        <v>139</v>
      </c>
      <c r="C2010">
        <v>0</v>
      </c>
      <c r="D2010" t="s">
        <v>140</v>
      </c>
    </row>
    <row r="2011" spans="1:4">
      <c r="A2011" t="s">
        <v>2147</v>
      </c>
      <c r="B2011" t="s">
        <v>139</v>
      </c>
      <c r="C2011">
        <v>0</v>
      </c>
      <c r="D2011" t="s">
        <v>140</v>
      </c>
    </row>
    <row r="2012" spans="1:4">
      <c r="A2012" t="s">
        <v>2148</v>
      </c>
      <c r="B2012" t="s">
        <v>139</v>
      </c>
      <c r="C2012">
        <v>0</v>
      </c>
      <c r="D2012" t="s">
        <v>140</v>
      </c>
    </row>
    <row r="2013" spans="1:4">
      <c r="A2013" t="s">
        <v>2149</v>
      </c>
      <c r="B2013" t="s">
        <v>139</v>
      </c>
      <c r="C2013">
        <v>0</v>
      </c>
      <c r="D2013" t="s">
        <v>140</v>
      </c>
    </row>
    <row r="2014" spans="1:4">
      <c r="A2014" t="s">
        <v>2150</v>
      </c>
      <c r="B2014" t="s">
        <v>139</v>
      </c>
      <c r="C2014">
        <v>0</v>
      </c>
      <c r="D2014" t="s">
        <v>140</v>
      </c>
    </row>
    <row r="2015" spans="1:4">
      <c r="A2015" t="s">
        <v>2151</v>
      </c>
      <c r="B2015" t="s">
        <v>139</v>
      </c>
      <c r="C2015">
        <v>0</v>
      </c>
      <c r="D2015" t="s">
        <v>140</v>
      </c>
    </row>
    <row r="2016" spans="1:4">
      <c r="A2016" t="s">
        <v>2152</v>
      </c>
      <c r="B2016" t="s">
        <v>139</v>
      </c>
      <c r="C2016">
        <v>0</v>
      </c>
      <c r="D2016" t="s">
        <v>140</v>
      </c>
    </row>
    <row r="2017" spans="1:4">
      <c r="A2017" t="s">
        <v>2153</v>
      </c>
      <c r="B2017" t="s">
        <v>139</v>
      </c>
      <c r="C2017">
        <v>0</v>
      </c>
      <c r="D2017" t="s">
        <v>140</v>
      </c>
    </row>
    <row r="2018" spans="1:4">
      <c r="A2018" t="s">
        <v>2154</v>
      </c>
      <c r="B2018" t="s">
        <v>139</v>
      </c>
      <c r="C2018">
        <v>0</v>
      </c>
      <c r="D2018" t="s">
        <v>140</v>
      </c>
    </row>
    <row r="2019" spans="1:4">
      <c r="A2019" t="s">
        <v>2155</v>
      </c>
      <c r="B2019" t="s">
        <v>139</v>
      </c>
      <c r="C2019">
        <v>0</v>
      </c>
      <c r="D2019" t="s">
        <v>140</v>
      </c>
    </row>
    <row r="2020" spans="1:4">
      <c r="A2020" t="s">
        <v>2156</v>
      </c>
      <c r="B2020" t="s">
        <v>139</v>
      </c>
      <c r="C2020">
        <v>0</v>
      </c>
      <c r="D2020" t="s">
        <v>140</v>
      </c>
    </row>
    <row r="2021" spans="1:4">
      <c r="A2021" t="s">
        <v>2157</v>
      </c>
      <c r="B2021" t="s">
        <v>139</v>
      </c>
      <c r="C2021">
        <v>0</v>
      </c>
      <c r="D2021" t="s">
        <v>140</v>
      </c>
    </row>
    <row r="2022" spans="1:4">
      <c r="A2022" t="s">
        <v>2158</v>
      </c>
      <c r="B2022" t="s">
        <v>139</v>
      </c>
      <c r="C2022">
        <v>0</v>
      </c>
      <c r="D2022" t="s">
        <v>140</v>
      </c>
    </row>
    <row r="2023" spans="1:4">
      <c r="A2023" t="s">
        <v>2159</v>
      </c>
      <c r="B2023" t="s">
        <v>139</v>
      </c>
      <c r="C2023">
        <v>0</v>
      </c>
      <c r="D2023" t="s">
        <v>140</v>
      </c>
    </row>
    <row r="2024" spans="1:4">
      <c r="A2024" t="s">
        <v>2160</v>
      </c>
      <c r="B2024" t="s">
        <v>139</v>
      </c>
      <c r="C2024">
        <v>0</v>
      </c>
      <c r="D2024" t="s">
        <v>140</v>
      </c>
    </row>
    <row r="2025" spans="1:4">
      <c r="A2025" t="s">
        <v>2161</v>
      </c>
      <c r="B2025" t="s">
        <v>139</v>
      </c>
      <c r="C2025">
        <v>0</v>
      </c>
      <c r="D2025" t="s">
        <v>140</v>
      </c>
    </row>
    <row r="2026" spans="1:4">
      <c r="A2026" t="s">
        <v>2162</v>
      </c>
      <c r="B2026" t="s">
        <v>139</v>
      </c>
      <c r="C2026">
        <v>0</v>
      </c>
      <c r="D2026" t="s">
        <v>140</v>
      </c>
    </row>
    <row r="2027" spans="1:4">
      <c r="A2027" t="s">
        <v>2163</v>
      </c>
      <c r="B2027" t="s">
        <v>139</v>
      </c>
      <c r="C2027">
        <v>0</v>
      </c>
      <c r="D2027" t="s">
        <v>140</v>
      </c>
    </row>
    <row r="2028" spans="1:4">
      <c r="A2028" t="s">
        <v>2164</v>
      </c>
      <c r="B2028" t="s">
        <v>139</v>
      </c>
      <c r="C2028">
        <v>0</v>
      </c>
      <c r="D2028" t="s">
        <v>140</v>
      </c>
    </row>
    <row r="2029" spans="1:4">
      <c r="A2029" t="s">
        <v>2165</v>
      </c>
      <c r="B2029" t="s">
        <v>139</v>
      </c>
      <c r="C2029">
        <v>0</v>
      </c>
      <c r="D2029" t="s">
        <v>140</v>
      </c>
    </row>
    <row r="2030" spans="1:4">
      <c r="A2030" t="s">
        <v>2166</v>
      </c>
      <c r="B2030" t="s">
        <v>139</v>
      </c>
      <c r="C2030">
        <v>0</v>
      </c>
      <c r="D2030" t="s">
        <v>140</v>
      </c>
    </row>
    <row r="2031" spans="1:4">
      <c r="A2031" t="s">
        <v>2167</v>
      </c>
      <c r="B2031" t="s">
        <v>139</v>
      </c>
      <c r="C2031">
        <v>0</v>
      </c>
      <c r="D2031" t="s">
        <v>140</v>
      </c>
    </row>
    <row r="2032" spans="1:4">
      <c r="A2032" t="s">
        <v>2168</v>
      </c>
      <c r="B2032" t="s">
        <v>139</v>
      </c>
      <c r="C2032">
        <v>0</v>
      </c>
      <c r="D2032" t="s">
        <v>140</v>
      </c>
    </row>
    <row r="2033" spans="1:4">
      <c r="A2033" t="s">
        <v>2169</v>
      </c>
      <c r="B2033" t="s">
        <v>139</v>
      </c>
      <c r="C2033">
        <v>0</v>
      </c>
      <c r="D2033" t="s">
        <v>140</v>
      </c>
    </row>
    <row r="2034" spans="1:4">
      <c r="A2034" t="s">
        <v>2170</v>
      </c>
      <c r="B2034" t="s">
        <v>139</v>
      </c>
      <c r="C2034">
        <v>0</v>
      </c>
      <c r="D2034" t="s">
        <v>140</v>
      </c>
    </row>
    <row r="2035" spans="1:4">
      <c r="A2035" t="s">
        <v>2171</v>
      </c>
      <c r="B2035" t="s">
        <v>139</v>
      </c>
      <c r="C2035">
        <v>0</v>
      </c>
      <c r="D2035" t="s">
        <v>140</v>
      </c>
    </row>
    <row r="2036" spans="1:4">
      <c r="A2036" t="s">
        <v>2172</v>
      </c>
      <c r="B2036" t="s">
        <v>139</v>
      </c>
      <c r="C2036">
        <v>0</v>
      </c>
      <c r="D2036" t="s">
        <v>140</v>
      </c>
    </row>
    <row r="2037" spans="1:4">
      <c r="A2037" t="s">
        <v>2173</v>
      </c>
      <c r="B2037" t="s">
        <v>139</v>
      </c>
      <c r="C2037">
        <v>0</v>
      </c>
      <c r="D2037" t="s">
        <v>140</v>
      </c>
    </row>
    <row r="2038" spans="1:4">
      <c r="A2038" t="s">
        <v>2174</v>
      </c>
      <c r="B2038" t="s">
        <v>139</v>
      </c>
      <c r="C2038">
        <v>0</v>
      </c>
      <c r="D2038" t="s">
        <v>140</v>
      </c>
    </row>
    <row r="2039" spans="1:4">
      <c r="A2039" t="s">
        <v>2175</v>
      </c>
      <c r="B2039" t="s">
        <v>139</v>
      </c>
      <c r="C2039">
        <v>0</v>
      </c>
      <c r="D2039" t="s">
        <v>140</v>
      </c>
    </row>
    <row r="2040" spans="1:4">
      <c r="A2040" t="s">
        <v>2176</v>
      </c>
      <c r="B2040" t="s">
        <v>139</v>
      </c>
      <c r="C2040">
        <v>0</v>
      </c>
      <c r="D2040" t="s">
        <v>140</v>
      </c>
    </row>
    <row r="2041" spans="1:4">
      <c r="A2041" t="s">
        <v>2177</v>
      </c>
      <c r="B2041" t="s">
        <v>139</v>
      </c>
      <c r="C2041">
        <v>0</v>
      </c>
      <c r="D2041" t="s">
        <v>140</v>
      </c>
    </row>
    <row r="2042" spans="1:4">
      <c r="A2042" t="s">
        <v>2178</v>
      </c>
      <c r="B2042" t="s">
        <v>139</v>
      </c>
      <c r="C2042">
        <v>0</v>
      </c>
      <c r="D2042" t="s">
        <v>140</v>
      </c>
    </row>
    <row r="2043" spans="1:4">
      <c r="A2043" t="s">
        <v>2179</v>
      </c>
      <c r="B2043" t="s">
        <v>139</v>
      </c>
      <c r="C2043">
        <v>0</v>
      </c>
      <c r="D2043" t="s">
        <v>140</v>
      </c>
    </row>
    <row r="2044" spans="1:4">
      <c r="A2044" t="s">
        <v>2180</v>
      </c>
      <c r="B2044" t="s">
        <v>139</v>
      </c>
      <c r="C2044">
        <v>0</v>
      </c>
      <c r="D2044" t="s">
        <v>140</v>
      </c>
    </row>
    <row r="2045" spans="1:4">
      <c r="A2045" t="s">
        <v>2181</v>
      </c>
      <c r="B2045" t="s">
        <v>139</v>
      </c>
      <c r="C2045">
        <v>0</v>
      </c>
      <c r="D2045" t="s">
        <v>140</v>
      </c>
    </row>
    <row r="2046" spans="1:4">
      <c r="A2046" t="s">
        <v>2182</v>
      </c>
      <c r="B2046" t="s">
        <v>139</v>
      </c>
      <c r="C2046">
        <v>0</v>
      </c>
      <c r="D2046" t="s">
        <v>140</v>
      </c>
    </row>
    <row r="2047" spans="1:4">
      <c r="A2047" t="s">
        <v>2183</v>
      </c>
      <c r="B2047" t="s">
        <v>139</v>
      </c>
      <c r="C2047">
        <v>0</v>
      </c>
      <c r="D2047" t="s">
        <v>140</v>
      </c>
    </row>
    <row r="2048" spans="1:4">
      <c r="A2048" t="s">
        <v>2184</v>
      </c>
      <c r="B2048" t="s">
        <v>139</v>
      </c>
      <c r="C2048">
        <v>0</v>
      </c>
      <c r="D2048" t="s">
        <v>140</v>
      </c>
    </row>
    <row r="2049" spans="1:4">
      <c r="A2049" t="s">
        <v>2185</v>
      </c>
      <c r="B2049" t="s">
        <v>139</v>
      </c>
      <c r="C2049">
        <v>0</v>
      </c>
      <c r="D2049" t="s">
        <v>140</v>
      </c>
    </row>
    <row r="2050" spans="1:4">
      <c r="A2050" t="s">
        <v>2186</v>
      </c>
      <c r="B2050" t="s">
        <v>139</v>
      </c>
      <c r="C2050">
        <v>0</v>
      </c>
      <c r="D2050" t="s">
        <v>140</v>
      </c>
    </row>
    <row r="2051" spans="1:4">
      <c r="A2051" t="s">
        <v>2187</v>
      </c>
      <c r="B2051" t="s">
        <v>139</v>
      </c>
      <c r="C2051">
        <v>0</v>
      </c>
      <c r="D2051" t="s">
        <v>140</v>
      </c>
    </row>
    <row r="2052" spans="1:4">
      <c r="A2052" t="s">
        <v>2188</v>
      </c>
      <c r="B2052" t="s">
        <v>139</v>
      </c>
      <c r="C2052">
        <v>0</v>
      </c>
      <c r="D2052" t="s">
        <v>140</v>
      </c>
    </row>
    <row r="2053" spans="1:4">
      <c r="A2053" t="s">
        <v>2189</v>
      </c>
      <c r="B2053" t="s">
        <v>139</v>
      </c>
      <c r="C2053">
        <v>0</v>
      </c>
      <c r="D2053" t="s">
        <v>140</v>
      </c>
    </row>
    <row r="2054" spans="1:4">
      <c r="A2054" t="s">
        <v>2190</v>
      </c>
      <c r="B2054" t="s">
        <v>139</v>
      </c>
      <c r="C2054">
        <v>0</v>
      </c>
      <c r="D2054" t="s">
        <v>140</v>
      </c>
    </row>
    <row r="2055" spans="1:4">
      <c r="A2055" t="s">
        <v>2191</v>
      </c>
      <c r="B2055" t="s">
        <v>139</v>
      </c>
      <c r="C2055">
        <v>0</v>
      </c>
      <c r="D2055" t="s">
        <v>140</v>
      </c>
    </row>
    <row r="2056" spans="1:4">
      <c r="A2056" t="s">
        <v>2192</v>
      </c>
      <c r="B2056" t="s">
        <v>139</v>
      </c>
      <c r="C2056">
        <v>0</v>
      </c>
      <c r="D2056" t="s">
        <v>140</v>
      </c>
    </row>
    <row r="2057" spans="1:4">
      <c r="A2057" t="s">
        <v>2193</v>
      </c>
      <c r="B2057" t="s">
        <v>139</v>
      </c>
      <c r="C2057">
        <v>0</v>
      </c>
      <c r="D2057" t="s">
        <v>140</v>
      </c>
    </row>
    <row r="2058" spans="1:4">
      <c r="A2058" t="s">
        <v>2194</v>
      </c>
      <c r="B2058" t="s">
        <v>139</v>
      </c>
      <c r="C2058">
        <v>0</v>
      </c>
      <c r="D2058" t="s">
        <v>140</v>
      </c>
    </row>
    <row r="2059" spans="1:4">
      <c r="A2059" t="s">
        <v>2195</v>
      </c>
      <c r="B2059" t="s">
        <v>139</v>
      </c>
      <c r="C2059">
        <v>0</v>
      </c>
      <c r="D2059" t="s">
        <v>140</v>
      </c>
    </row>
    <row r="2060" spans="1:4">
      <c r="A2060" t="s">
        <v>2196</v>
      </c>
      <c r="B2060" t="s">
        <v>139</v>
      </c>
      <c r="C2060">
        <v>0</v>
      </c>
      <c r="D2060" t="s">
        <v>140</v>
      </c>
    </row>
    <row r="2061" spans="1:4">
      <c r="A2061" t="s">
        <v>2197</v>
      </c>
      <c r="B2061" t="s">
        <v>139</v>
      </c>
      <c r="C2061">
        <v>0</v>
      </c>
      <c r="D2061" t="s">
        <v>140</v>
      </c>
    </row>
    <row r="2062" spans="1:4">
      <c r="A2062" t="s">
        <v>2198</v>
      </c>
      <c r="B2062" t="s">
        <v>139</v>
      </c>
      <c r="C2062">
        <v>0</v>
      </c>
      <c r="D2062" t="s">
        <v>140</v>
      </c>
    </row>
    <row r="2063" spans="1:4">
      <c r="A2063" t="s">
        <v>2199</v>
      </c>
      <c r="B2063" t="s">
        <v>139</v>
      </c>
      <c r="C2063">
        <v>0</v>
      </c>
      <c r="D2063" t="s">
        <v>140</v>
      </c>
    </row>
    <row r="2064" spans="1:4">
      <c r="A2064" t="s">
        <v>2200</v>
      </c>
      <c r="B2064" t="s">
        <v>139</v>
      </c>
      <c r="C2064">
        <v>0</v>
      </c>
      <c r="D2064" t="s">
        <v>140</v>
      </c>
    </row>
    <row r="2065" spans="1:4">
      <c r="A2065" t="s">
        <v>2201</v>
      </c>
      <c r="B2065" t="s">
        <v>139</v>
      </c>
      <c r="C2065">
        <v>0</v>
      </c>
      <c r="D2065" t="s">
        <v>140</v>
      </c>
    </row>
    <row r="2066" spans="1:4">
      <c r="A2066" t="s">
        <v>2202</v>
      </c>
      <c r="B2066" t="s">
        <v>139</v>
      </c>
      <c r="C2066">
        <v>0</v>
      </c>
      <c r="D2066" t="s">
        <v>140</v>
      </c>
    </row>
    <row r="2067" spans="1:4">
      <c r="A2067" t="s">
        <v>2203</v>
      </c>
      <c r="B2067" t="s">
        <v>139</v>
      </c>
      <c r="C2067">
        <v>0</v>
      </c>
      <c r="D2067" t="s">
        <v>140</v>
      </c>
    </row>
    <row r="2068" spans="1:4">
      <c r="A2068" t="s">
        <v>2204</v>
      </c>
      <c r="B2068" t="s">
        <v>139</v>
      </c>
      <c r="C2068">
        <v>0</v>
      </c>
      <c r="D2068" t="s">
        <v>140</v>
      </c>
    </row>
    <row r="2069" spans="1:4">
      <c r="A2069" t="s">
        <v>2205</v>
      </c>
      <c r="B2069" t="s">
        <v>139</v>
      </c>
      <c r="C2069">
        <v>0</v>
      </c>
      <c r="D2069" t="s">
        <v>140</v>
      </c>
    </row>
    <row r="2070" spans="1:4">
      <c r="A2070" t="s">
        <v>2206</v>
      </c>
      <c r="B2070" t="s">
        <v>139</v>
      </c>
      <c r="C2070">
        <v>0</v>
      </c>
      <c r="D2070" t="s">
        <v>140</v>
      </c>
    </row>
    <row r="2071" spans="1:4">
      <c r="A2071" t="s">
        <v>2207</v>
      </c>
      <c r="B2071" t="s">
        <v>139</v>
      </c>
      <c r="C2071">
        <v>0</v>
      </c>
      <c r="D2071" t="s">
        <v>140</v>
      </c>
    </row>
    <row r="2072" spans="1:4">
      <c r="A2072" t="s">
        <v>2208</v>
      </c>
      <c r="B2072" t="s">
        <v>139</v>
      </c>
      <c r="C2072">
        <v>0</v>
      </c>
      <c r="D2072" t="s">
        <v>140</v>
      </c>
    </row>
    <row r="2073" spans="1:4">
      <c r="A2073" t="s">
        <v>2209</v>
      </c>
      <c r="B2073" t="s">
        <v>139</v>
      </c>
      <c r="C2073">
        <v>0</v>
      </c>
      <c r="D2073" t="s">
        <v>140</v>
      </c>
    </row>
    <row r="2074" spans="1:4">
      <c r="A2074" t="s">
        <v>2210</v>
      </c>
      <c r="B2074" t="s">
        <v>139</v>
      </c>
      <c r="C2074">
        <v>0</v>
      </c>
      <c r="D2074" t="s">
        <v>140</v>
      </c>
    </row>
    <row r="2075" spans="1:4">
      <c r="A2075" t="s">
        <v>2211</v>
      </c>
      <c r="B2075" t="s">
        <v>139</v>
      </c>
      <c r="C2075">
        <v>0</v>
      </c>
      <c r="D2075" t="s">
        <v>140</v>
      </c>
    </row>
    <row r="2076" spans="1:4">
      <c r="A2076" t="s">
        <v>2212</v>
      </c>
      <c r="B2076" t="s">
        <v>139</v>
      </c>
      <c r="C2076">
        <v>0</v>
      </c>
      <c r="D2076" t="s">
        <v>140</v>
      </c>
    </row>
    <row r="2077" spans="1:4">
      <c r="A2077" t="s">
        <v>2213</v>
      </c>
      <c r="B2077" t="s">
        <v>139</v>
      </c>
      <c r="C2077">
        <v>0</v>
      </c>
      <c r="D2077" t="s">
        <v>140</v>
      </c>
    </row>
    <row r="2078" spans="1:4">
      <c r="A2078" t="s">
        <v>2214</v>
      </c>
      <c r="B2078" t="s">
        <v>139</v>
      </c>
      <c r="C2078">
        <v>0</v>
      </c>
      <c r="D2078" t="s">
        <v>140</v>
      </c>
    </row>
    <row r="2079" spans="1:4">
      <c r="A2079" t="s">
        <v>2215</v>
      </c>
      <c r="B2079" t="s">
        <v>139</v>
      </c>
      <c r="C2079">
        <v>0</v>
      </c>
      <c r="D2079" t="s">
        <v>140</v>
      </c>
    </row>
    <row r="2080" spans="1:4">
      <c r="A2080" t="s">
        <v>2216</v>
      </c>
      <c r="B2080" t="s">
        <v>139</v>
      </c>
      <c r="C2080">
        <v>0</v>
      </c>
      <c r="D2080" t="s">
        <v>140</v>
      </c>
    </row>
    <row r="2081" spans="1:4">
      <c r="A2081" t="s">
        <v>2217</v>
      </c>
      <c r="B2081" t="s">
        <v>139</v>
      </c>
      <c r="C2081">
        <v>0</v>
      </c>
      <c r="D2081" t="s">
        <v>140</v>
      </c>
    </row>
    <row r="2082" spans="1:4">
      <c r="A2082" t="s">
        <v>2218</v>
      </c>
      <c r="B2082" t="s">
        <v>139</v>
      </c>
      <c r="C2082">
        <v>0</v>
      </c>
      <c r="D2082" t="s">
        <v>140</v>
      </c>
    </row>
    <row r="2083" spans="1:4">
      <c r="A2083" t="s">
        <v>2219</v>
      </c>
      <c r="B2083" t="s">
        <v>139</v>
      </c>
      <c r="C2083">
        <v>0</v>
      </c>
      <c r="D2083" t="s">
        <v>140</v>
      </c>
    </row>
    <row r="2084" spans="1:4">
      <c r="A2084" t="s">
        <v>2220</v>
      </c>
      <c r="B2084" t="s">
        <v>139</v>
      </c>
      <c r="C2084">
        <v>0</v>
      </c>
      <c r="D2084" t="s">
        <v>140</v>
      </c>
    </row>
    <row r="2085" spans="1:4">
      <c r="A2085" t="s">
        <v>2221</v>
      </c>
      <c r="B2085" t="s">
        <v>139</v>
      </c>
      <c r="C2085">
        <v>0</v>
      </c>
      <c r="D2085" t="s">
        <v>140</v>
      </c>
    </row>
    <row r="2086" spans="1:4">
      <c r="A2086" t="s">
        <v>2222</v>
      </c>
      <c r="B2086" t="s">
        <v>139</v>
      </c>
      <c r="C2086">
        <v>0</v>
      </c>
      <c r="D2086" t="s">
        <v>140</v>
      </c>
    </row>
    <row r="2087" spans="1:4">
      <c r="A2087" t="s">
        <v>2223</v>
      </c>
      <c r="B2087" t="s">
        <v>139</v>
      </c>
      <c r="C2087">
        <v>0</v>
      </c>
      <c r="D2087" t="s">
        <v>140</v>
      </c>
    </row>
    <row r="2088" spans="1:4">
      <c r="A2088" t="s">
        <v>2224</v>
      </c>
      <c r="B2088" t="s">
        <v>139</v>
      </c>
      <c r="C2088">
        <v>0</v>
      </c>
      <c r="D2088" t="s">
        <v>140</v>
      </c>
    </row>
    <row r="2089" spans="1:4">
      <c r="A2089" t="s">
        <v>2225</v>
      </c>
      <c r="B2089" t="s">
        <v>139</v>
      </c>
      <c r="C2089">
        <v>0</v>
      </c>
      <c r="D2089" t="s">
        <v>140</v>
      </c>
    </row>
    <row r="2090" spans="1:4">
      <c r="A2090" t="s">
        <v>2226</v>
      </c>
      <c r="B2090" t="s">
        <v>139</v>
      </c>
      <c r="C2090">
        <v>0</v>
      </c>
      <c r="D2090" t="s">
        <v>140</v>
      </c>
    </row>
    <row r="2091" spans="1:4">
      <c r="A2091" t="s">
        <v>2227</v>
      </c>
      <c r="B2091" t="s">
        <v>139</v>
      </c>
      <c r="C2091">
        <v>0</v>
      </c>
      <c r="D2091" t="s">
        <v>140</v>
      </c>
    </row>
    <row r="2092" spans="1:4">
      <c r="A2092" t="s">
        <v>2228</v>
      </c>
      <c r="B2092" t="s">
        <v>139</v>
      </c>
      <c r="C2092">
        <v>0</v>
      </c>
      <c r="D2092" t="s">
        <v>140</v>
      </c>
    </row>
    <row r="2093" spans="1:4">
      <c r="A2093" t="s">
        <v>2229</v>
      </c>
      <c r="B2093" t="s">
        <v>139</v>
      </c>
      <c r="C2093">
        <v>0</v>
      </c>
      <c r="D2093" t="s">
        <v>140</v>
      </c>
    </row>
    <row r="2094" spans="1:4">
      <c r="A2094" t="s">
        <v>2230</v>
      </c>
      <c r="B2094" t="s">
        <v>139</v>
      </c>
      <c r="C2094">
        <v>0</v>
      </c>
      <c r="D2094" t="s">
        <v>140</v>
      </c>
    </row>
    <row r="2095" spans="1:4">
      <c r="A2095" t="s">
        <v>2231</v>
      </c>
      <c r="B2095" t="s">
        <v>139</v>
      </c>
      <c r="C2095">
        <v>0</v>
      </c>
      <c r="D2095" t="s">
        <v>140</v>
      </c>
    </row>
    <row r="2096" spans="1:4">
      <c r="A2096" t="s">
        <v>2232</v>
      </c>
      <c r="B2096" t="s">
        <v>139</v>
      </c>
      <c r="C2096">
        <v>0</v>
      </c>
      <c r="D2096" t="s">
        <v>140</v>
      </c>
    </row>
    <row r="2097" spans="1:4">
      <c r="A2097" t="s">
        <v>2233</v>
      </c>
      <c r="B2097" t="s">
        <v>139</v>
      </c>
      <c r="C2097">
        <v>0</v>
      </c>
      <c r="D2097" t="s">
        <v>140</v>
      </c>
    </row>
    <row r="2098" spans="1:4">
      <c r="A2098" t="s">
        <v>2234</v>
      </c>
      <c r="B2098" t="s">
        <v>139</v>
      </c>
      <c r="C2098">
        <v>0</v>
      </c>
      <c r="D2098" t="s">
        <v>140</v>
      </c>
    </row>
    <row r="2099" spans="1:4">
      <c r="A2099" t="s">
        <v>2235</v>
      </c>
      <c r="B2099" t="s">
        <v>139</v>
      </c>
      <c r="C2099">
        <v>0</v>
      </c>
      <c r="D2099" t="s">
        <v>140</v>
      </c>
    </row>
    <row r="2100" spans="1:4">
      <c r="A2100" t="s">
        <v>2236</v>
      </c>
      <c r="B2100" t="s">
        <v>139</v>
      </c>
      <c r="C2100">
        <v>0</v>
      </c>
      <c r="D2100" t="s">
        <v>140</v>
      </c>
    </row>
    <row r="2101" spans="1:4">
      <c r="A2101" t="s">
        <v>2237</v>
      </c>
      <c r="B2101" t="s">
        <v>139</v>
      </c>
      <c r="C2101">
        <v>0</v>
      </c>
      <c r="D2101" t="s">
        <v>140</v>
      </c>
    </row>
    <row r="2102" spans="1:4">
      <c r="A2102" t="s">
        <v>2238</v>
      </c>
      <c r="B2102" t="s">
        <v>139</v>
      </c>
      <c r="C2102">
        <v>0</v>
      </c>
      <c r="D2102" t="s">
        <v>140</v>
      </c>
    </row>
    <row r="2103" spans="1:4">
      <c r="A2103" t="s">
        <v>2239</v>
      </c>
      <c r="B2103" t="s">
        <v>139</v>
      </c>
      <c r="C2103">
        <v>0</v>
      </c>
      <c r="D2103" t="s">
        <v>140</v>
      </c>
    </row>
    <row r="2104" spans="1:4">
      <c r="A2104" t="s">
        <v>2240</v>
      </c>
      <c r="B2104" t="s">
        <v>139</v>
      </c>
      <c r="C2104">
        <v>0</v>
      </c>
      <c r="D2104" t="s">
        <v>140</v>
      </c>
    </row>
    <row r="2105" spans="1:4">
      <c r="A2105" t="s">
        <v>2241</v>
      </c>
      <c r="B2105" t="s">
        <v>139</v>
      </c>
      <c r="C2105">
        <v>0</v>
      </c>
      <c r="D2105" t="s">
        <v>140</v>
      </c>
    </row>
    <row r="2106" spans="1:4">
      <c r="A2106" t="s">
        <v>2242</v>
      </c>
      <c r="B2106" t="s">
        <v>139</v>
      </c>
      <c r="C2106">
        <v>0</v>
      </c>
      <c r="D2106" t="s">
        <v>140</v>
      </c>
    </row>
    <row r="2107" spans="1:4">
      <c r="A2107" t="s">
        <v>2243</v>
      </c>
      <c r="B2107" t="s">
        <v>139</v>
      </c>
      <c r="C2107">
        <v>0</v>
      </c>
      <c r="D2107" t="s">
        <v>140</v>
      </c>
    </row>
    <row r="2108" spans="1:4">
      <c r="A2108" t="s">
        <v>2244</v>
      </c>
      <c r="B2108" t="s">
        <v>139</v>
      </c>
      <c r="C2108">
        <v>0</v>
      </c>
      <c r="D2108" t="s">
        <v>140</v>
      </c>
    </row>
    <row r="2109" spans="1:4">
      <c r="A2109" t="s">
        <v>2245</v>
      </c>
      <c r="B2109" t="s">
        <v>139</v>
      </c>
      <c r="C2109">
        <v>0</v>
      </c>
      <c r="D2109" t="s">
        <v>140</v>
      </c>
    </row>
    <row r="2110" spans="1:4">
      <c r="A2110" t="s">
        <v>2246</v>
      </c>
      <c r="B2110" t="s">
        <v>139</v>
      </c>
      <c r="C2110">
        <v>0</v>
      </c>
      <c r="D2110" t="s">
        <v>140</v>
      </c>
    </row>
    <row r="2111" spans="1:4">
      <c r="A2111" t="s">
        <v>2247</v>
      </c>
      <c r="B2111" t="s">
        <v>139</v>
      </c>
      <c r="C2111">
        <v>0</v>
      </c>
      <c r="D2111" t="s">
        <v>140</v>
      </c>
    </row>
    <row r="2112" spans="1:4">
      <c r="A2112" t="s">
        <v>2248</v>
      </c>
      <c r="B2112" t="s">
        <v>139</v>
      </c>
      <c r="C2112">
        <v>0</v>
      </c>
      <c r="D2112" t="s">
        <v>140</v>
      </c>
    </row>
    <row r="2113" spans="1:4">
      <c r="A2113" t="s">
        <v>2249</v>
      </c>
      <c r="B2113" t="s">
        <v>139</v>
      </c>
      <c r="C2113">
        <v>0</v>
      </c>
      <c r="D2113" t="s">
        <v>140</v>
      </c>
    </row>
    <row r="2114" spans="1:4">
      <c r="A2114" t="s">
        <v>2250</v>
      </c>
      <c r="B2114" t="s">
        <v>139</v>
      </c>
      <c r="C2114">
        <v>0</v>
      </c>
      <c r="D2114" t="s">
        <v>140</v>
      </c>
    </row>
    <row r="2115" spans="1:4">
      <c r="A2115" t="s">
        <v>2251</v>
      </c>
      <c r="B2115" t="s">
        <v>139</v>
      </c>
      <c r="C2115">
        <v>0</v>
      </c>
      <c r="D2115" t="s">
        <v>140</v>
      </c>
    </row>
    <row r="2116" spans="1:4">
      <c r="A2116" t="s">
        <v>2252</v>
      </c>
      <c r="B2116" t="s">
        <v>139</v>
      </c>
      <c r="C2116">
        <v>0</v>
      </c>
      <c r="D2116" t="s">
        <v>140</v>
      </c>
    </row>
    <row r="2117" spans="1:4">
      <c r="A2117" t="s">
        <v>2253</v>
      </c>
      <c r="B2117" t="s">
        <v>139</v>
      </c>
      <c r="C2117">
        <v>0</v>
      </c>
      <c r="D2117" t="s">
        <v>140</v>
      </c>
    </row>
    <row r="2118" spans="1:4">
      <c r="A2118" t="s">
        <v>2254</v>
      </c>
      <c r="B2118" t="s">
        <v>139</v>
      </c>
      <c r="C2118">
        <v>0</v>
      </c>
      <c r="D2118" t="s">
        <v>140</v>
      </c>
    </row>
    <row r="2119" spans="1:4">
      <c r="A2119" t="s">
        <v>2255</v>
      </c>
      <c r="B2119" t="s">
        <v>139</v>
      </c>
      <c r="C2119">
        <v>0</v>
      </c>
      <c r="D2119" t="s">
        <v>140</v>
      </c>
    </row>
    <row r="2120" spans="1:4">
      <c r="A2120" t="s">
        <v>2256</v>
      </c>
      <c r="B2120" t="s">
        <v>139</v>
      </c>
      <c r="C2120">
        <v>0</v>
      </c>
      <c r="D2120" t="s">
        <v>140</v>
      </c>
    </row>
    <row r="2121" spans="1:4">
      <c r="A2121" t="s">
        <v>2257</v>
      </c>
      <c r="B2121" t="s">
        <v>139</v>
      </c>
      <c r="C2121">
        <v>0</v>
      </c>
      <c r="D2121" t="s">
        <v>140</v>
      </c>
    </row>
    <row r="2122" spans="1:4">
      <c r="A2122" t="s">
        <v>2258</v>
      </c>
      <c r="B2122" t="s">
        <v>139</v>
      </c>
      <c r="C2122">
        <v>0</v>
      </c>
      <c r="D2122" t="s">
        <v>140</v>
      </c>
    </row>
    <row r="2123" spans="1:4">
      <c r="A2123" t="s">
        <v>2259</v>
      </c>
      <c r="B2123" t="s">
        <v>139</v>
      </c>
      <c r="C2123">
        <v>0</v>
      </c>
      <c r="D2123" t="s">
        <v>140</v>
      </c>
    </row>
    <row r="2124" spans="1:4">
      <c r="A2124" t="s">
        <v>2260</v>
      </c>
      <c r="B2124" t="s">
        <v>139</v>
      </c>
      <c r="C2124">
        <v>0</v>
      </c>
      <c r="D2124" t="s">
        <v>140</v>
      </c>
    </row>
    <row r="2125" spans="1:4">
      <c r="A2125" t="s">
        <v>2261</v>
      </c>
      <c r="B2125" t="s">
        <v>139</v>
      </c>
      <c r="C2125">
        <v>0</v>
      </c>
      <c r="D2125" t="s">
        <v>140</v>
      </c>
    </row>
    <row r="2126" spans="1:4">
      <c r="A2126" t="s">
        <v>2262</v>
      </c>
      <c r="B2126" t="s">
        <v>139</v>
      </c>
      <c r="C2126">
        <v>0</v>
      </c>
      <c r="D2126" t="s">
        <v>140</v>
      </c>
    </row>
    <row r="2127" spans="1:4">
      <c r="A2127" t="s">
        <v>2263</v>
      </c>
      <c r="B2127" t="s">
        <v>139</v>
      </c>
      <c r="C2127">
        <v>0</v>
      </c>
      <c r="D2127" t="s">
        <v>140</v>
      </c>
    </row>
    <row r="2128" spans="1:4">
      <c r="A2128" t="s">
        <v>2264</v>
      </c>
      <c r="B2128" t="s">
        <v>139</v>
      </c>
      <c r="C2128">
        <v>0</v>
      </c>
      <c r="D2128" t="s">
        <v>140</v>
      </c>
    </row>
    <row r="2129" spans="1:4">
      <c r="A2129" t="s">
        <v>2265</v>
      </c>
      <c r="B2129" t="s">
        <v>139</v>
      </c>
      <c r="C2129">
        <v>0</v>
      </c>
      <c r="D2129" t="s">
        <v>140</v>
      </c>
    </row>
    <row r="2130" spans="1:4">
      <c r="A2130" t="s">
        <v>2266</v>
      </c>
      <c r="B2130" t="s">
        <v>139</v>
      </c>
      <c r="C2130">
        <v>0</v>
      </c>
      <c r="D2130" t="s">
        <v>140</v>
      </c>
    </row>
    <row r="2131" spans="1:4">
      <c r="A2131" t="s">
        <v>2267</v>
      </c>
      <c r="B2131" t="s">
        <v>139</v>
      </c>
      <c r="C2131">
        <v>0</v>
      </c>
      <c r="D2131" t="s">
        <v>140</v>
      </c>
    </row>
    <row r="2132" spans="1:4">
      <c r="A2132" t="s">
        <v>2268</v>
      </c>
      <c r="B2132" t="s">
        <v>139</v>
      </c>
      <c r="C2132">
        <v>0</v>
      </c>
      <c r="D2132" t="s">
        <v>140</v>
      </c>
    </row>
    <row r="2133" spans="1:4">
      <c r="A2133" t="s">
        <v>2269</v>
      </c>
      <c r="B2133" t="s">
        <v>139</v>
      </c>
      <c r="C2133">
        <v>0</v>
      </c>
      <c r="D2133" t="s">
        <v>140</v>
      </c>
    </row>
    <row r="2134" spans="1:4">
      <c r="A2134" t="s">
        <v>2270</v>
      </c>
      <c r="B2134" t="s">
        <v>139</v>
      </c>
      <c r="C2134">
        <v>0</v>
      </c>
      <c r="D2134" t="s">
        <v>140</v>
      </c>
    </row>
    <row r="2135" spans="1:4">
      <c r="A2135" t="s">
        <v>2271</v>
      </c>
      <c r="B2135" t="s">
        <v>139</v>
      </c>
      <c r="C2135">
        <v>0</v>
      </c>
      <c r="D2135" t="s">
        <v>140</v>
      </c>
    </row>
    <row r="2136" spans="1:4">
      <c r="A2136" t="s">
        <v>2272</v>
      </c>
      <c r="B2136" t="s">
        <v>139</v>
      </c>
      <c r="C2136">
        <v>0</v>
      </c>
      <c r="D2136" t="s">
        <v>140</v>
      </c>
    </row>
    <row r="2137" spans="1:4">
      <c r="A2137" t="s">
        <v>2273</v>
      </c>
      <c r="B2137" t="s">
        <v>139</v>
      </c>
      <c r="C2137">
        <v>0</v>
      </c>
      <c r="D2137" t="s">
        <v>140</v>
      </c>
    </row>
    <row r="2138" spans="1:4">
      <c r="A2138" t="s">
        <v>2274</v>
      </c>
      <c r="B2138" t="s">
        <v>139</v>
      </c>
      <c r="C2138">
        <v>0</v>
      </c>
      <c r="D2138" t="s">
        <v>140</v>
      </c>
    </row>
    <row r="2139" spans="1:4">
      <c r="A2139" t="s">
        <v>2275</v>
      </c>
      <c r="B2139" t="s">
        <v>139</v>
      </c>
      <c r="C2139">
        <v>0</v>
      </c>
      <c r="D2139" t="s">
        <v>140</v>
      </c>
    </row>
    <row r="2140" spans="1:4">
      <c r="A2140" t="s">
        <v>2276</v>
      </c>
      <c r="B2140" t="s">
        <v>139</v>
      </c>
      <c r="C2140">
        <v>0</v>
      </c>
      <c r="D2140" t="s">
        <v>140</v>
      </c>
    </row>
    <row r="2141" spans="1:4">
      <c r="A2141" t="s">
        <v>2277</v>
      </c>
      <c r="B2141" t="s">
        <v>139</v>
      </c>
      <c r="C2141">
        <v>0</v>
      </c>
      <c r="D2141" t="s">
        <v>140</v>
      </c>
    </row>
    <row r="2142" spans="1:4">
      <c r="A2142" t="s">
        <v>2278</v>
      </c>
      <c r="B2142" t="s">
        <v>139</v>
      </c>
      <c r="C2142">
        <v>0</v>
      </c>
      <c r="D2142" t="s">
        <v>140</v>
      </c>
    </row>
    <row r="2143" spans="1:4">
      <c r="A2143" t="s">
        <v>2279</v>
      </c>
      <c r="B2143" t="s">
        <v>139</v>
      </c>
      <c r="C2143">
        <v>0</v>
      </c>
      <c r="D2143" t="s">
        <v>140</v>
      </c>
    </row>
    <row r="2144" spans="1:4">
      <c r="A2144" t="s">
        <v>2280</v>
      </c>
      <c r="B2144" t="s">
        <v>139</v>
      </c>
      <c r="C2144">
        <v>0</v>
      </c>
      <c r="D2144" t="s">
        <v>140</v>
      </c>
    </row>
    <row r="2145" spans="1:4">
      <c r="A2145" t="s">
        <v>2281</v>
      </c>
      <c r="B2145" t="s">
        <v>139</v>
      </c>
      <c r="C2145">
        <v>0</v>
      </c>
      <c r="D2145" t="s">
        <v>140</v>
      </c>
    </row>
    <row r="2146" spans="1:4">
      <c r="A2146" t="s">
        <v>2282</v>
      </c>
      <c r="B2146" t="s">
        <v>139</v>
      </c>
      <c r="C2146">
        <v>0</v>
      </c>
      <c r="D2146" t="s">
        <v>140</v>
      </c>
    </row>
    <row r="2147" spans="1:4">
      <c r="A2147" t="s">
        <v>2283</v>
      </c>
      <c r="B2147" t="s">
        <v>139</v>
      </c>
      <c r="C2147">
        <v>0</v>
      </c>
      <c r="D2147" t="s">
        <v>140</v>
      </c>
    </row>
    <row r="2148" spans="1:4">
      <c r="A2148" t="s">
        <v>2284</v>
      </c>
      <c r="B2148" t="s">
        <v>139</v>
      </c>
      <c r="C2148">
        <v>0</v>
      </c>
      <c r="D2148" t="s">
        <v>140</v>
      </c>
    </row>
    <row r="2149" spans="1:4">
      <c r="A2149" t="s">
        <v>2285</v>
      </c>
      <c r="B2149" t="s">
        <v>139</v>
      </c>
      <c r="C2149">
        <v>0</v>
      </c>
      <c r="D2149" t="s">
        <v>140</v>
      </c>
    </row>
    <row r="2150" spans="1:4">
      <c r="A2150" t="s">
        <v>2286</v>
      </c>
      <c r="B2150" t="s">
        <v>139</v>
      </c>
      <c r="C2150">
        <v>0</v>
      </c>
      <c r="D2150" t="s">
        <v>140</v>
      </c>
    </row>
    <row r="2151" spans="1:4">
      <c r="A2151" t="s">
        <v>2287</v>
      </c>
      <c r="B2151" t="s">
        <v>139</v>
      </c>
      <c r="C2151">
        <v>0</v>
      </c>
      <c r="D2151" t="s">
        <v>140</v>
      </c>
    </row>
    <row r="2152" spans="1:4">
      <c r="A2152" t="s">
        <v>9</v>
      </c>
      <c r="B2152" t="s">
        <v>139</v>
      </c>
      <c r="C2152">
        <v>0</v>
      </c>
      <c r="D2152" t="s">
        <v>140</v>
      </c>
    </row>
    <row r="2153" spans="1:4">
      <c r="A2153" t="s">
        <v>2288</v>
      </c>
      <c r="B2153" t="s">
        <v>139</v>
      </c>
      <c r="C2153">
        <v>0</v>
      </c>
      <c r="D2153" t="s">
        <v>140</v>
      </c>
    </row>
    <row r="2154" spans="1:4">
      <c r="A2154" t="s">
        <v>2289</v>
      </c>
      <c r="B2154" t="s">
        <v>139</v>
      </c>
      <c r="C2154">
        <v>0</v>
      </c>
      <c r="D2154" t="s">
        <v>140</v>
      </c>
    </row>
    <row r="2155" spans="1:4">
      <c r="A2155" t="s">
        <v>2290</v>
      </c>
      <c r="B2155" t="s">
        <v>139</v>
      </c>
      <c r="C2155">
        <v>0</v>
      </c>
      <c r="D2155" t="s">
        <v>140</v>
      </c>
    </row>
    <row r="2156" spans="1:4">
      <c r="A2156" t="s">
        <v>2291</v>
      </c>
      <c r="B2156" t="s">
        <v>139</v>
      </c>
      <c r="C2156">
        <v>0</v>
      </c>
      <c r="D2156" t="s">
        <v>140</v>
      </c>
    </row>
    <row r="2157" spans="1:4">
      <c r="A2157" t="s">
        <v>2292</v>
      </c>
      <c r="B2157" t="s">
        <v>139</v>
      </c>
      <c r="C2157">
        <v>0</v>
      </c>
      <c r="D2157" t="s">
        <v>140</v>
      </c>
    </row>
    <row r="2158" spans="1:4">
      <c r="A2158" t="s">
        <v>2293</v>
      </c>
      <c r="B2158" t="s">
        <v>139</v>
      </c>
      <c r="C2158">
        <v>0</v>
      </c>
      <c r="D2158" t="s">
        <v>140</v>
      </c>
    </row>
    <row r="2159" spans="1:4">
      <c r="A2159" t="s">
        <v>2294</v>
      </c>
      <c r="B2159" t="s">
        <v>139</v>
      </c>
      <c r="C2159">
        <v>0</v>
      </c>
      <c r="D2159" t="s">
        <v>140</v>
      </c>
    </row>
    <row r="2160" spans="1:4">
      <c r="A2160" t="s">
        <v>2295</v>
      </c>
      <c r="B2160" t="s">
        <v>139</v>
      </c>
      <c r="C2160">
        <v>0</v>
      </c>
      <c r="D2160" t="s">
        <v>140</v>
      </c>
    </row>
    <row r="2161" spans="1:4">
      <c r="A2161" t="s">
        <v>2296</v>
      </c>
      <c r="B2161" t="s">
        <v>139</v>
      </c>
      <c r="C2161">
        <v>0</v>
      </c>
      <c r="D2161" t="s">
        <v>140</v>
      </c>
    </row>
    <row r="2162" spans="1:4">
      <c r="A2162" t="s">
        <v>2297</v>
      </c>
      <c r="B2162" t="s">
        <v>139</v>
      </c>
      <c r="C2162">
        <v>0</v>
      </c>
      <c r="D2162" t="s">
        <v>140</v>
      </c>
    </row>
    <row r="2163" spans="1:4">
      <c r="A2163" t="s">
        <v>2298</v>
      </c>
      <c r="B2163" t="s">
        <v>139</v>
      </c>
      <c r="C2163">
        <v>0</v>
      </c>
      <c r="D2163" t="s">
        <v>140</v>
      </c>
    </row>
    <row r="2164" spans="1:4">
      <c r="A2164" t="s">
        <v>2299</v>
      </c>
      <c r="B2164" t="s">
        <v>139</v>
      </c>
      <c r="C2164">
        <v>0</v>
      </c>
      <c r="D2164" t="s">
        <v>140</v>
      </c>
    </row>
    <row r="2165" spans="1:4">
      <c r="A2165" t="s">
        <v>2300</v>
      </c>
      <c r="B2165" t="s">
        <v>139</v>
      </c>
      <c r="C2165">
        <v>0</v>
      </c>
      <c r="D2165" t="s">
        <v>140</v>
      </c>
    </row>
    <row r="2166" spans="1:4">
      <c r="A2166" t="s">
        <v>2301</v>
      </c>
      <c r="B2166" t="s">
        <v>139</v>
      </c>
      <c r="C2166">
        <v>0</v>
      </c>
      <c r="D2166" t="s">
        <v>140</v>
      </c>
    </row>
    <row r="2167" spans="1:4">
      <c r="A2167" t="s">
        <v>2302</v>
      </c>
      <c r="B2167" t="s">
        <v>139</v>
      </c>
      <c r="C2167">
        <v>0</v>
      </c>
      <c r="D2167" t="s">
        <v>140</v>
      </c>
    </row>
    <row r="2168" spans="1:4">
      <c r="A2168" t="s">
        <v>2303</v>
      </c>
      <c r="B2168" t="s">
        <v>139</v>
      </c>
      <c r="C2168">
        <v>0</v>
      </c>
      <c r="D2168" t="s">
        <v>140</v>
      </c>
    </row>
    <row r="2169" spans="1:4">
      <c r="A2169" t="s">
        <v>2304</v>
      </c>
      <c r="B2169" t="s">
        <v>139</v>
      </c>
      <c r="C2169">
        <v>0</v>
      </c>
      <c r="D2169" t="s">
        <v>140</v>
      </c>
    </row>
    <row r="2170" spans="1:4">
      <c r="A2170" t="s">
        <v>2305</v>
      </c>
      <c r="B2170" t="s">
        <v>139</v>
      </c>
      <c r="C2170">
        <v>0</v>
      </c>
      <c r="D2170" t="s">
        <v>140</v>
      </c>
    </row>
    <row r="2171" spans="1:4">
      <c r="A2171" t="s">
        <v>2306</v>
      </c>
      <c r="B2171" t="s">
        <v>139</v>
      </c>
      <c r="C2171">
        <v>0</v>
      </c>
      <c r="D2171" t="s">
        <v>140</v>
      </c>
    </row>
    <row r="2172" spans="1:4">
      <c r="A2172" t="s">
        <v>2307</v>
      </c>
      <c r="B2172" t="s">
        <v>139</v>
      </c>
      <c r="C2172">
        <v>0</v>
      </c>
      <c r="D2172" t="s">
        <v>140</v>
      </c>
    </row>
    <row r="2173" spans="1:4">
      <c r="A2173" t="s">
        <v>2308</v>
      </c>
      <c r="B2173" t="s">
        <v>139</v>
      </c>
      <c r="C2173">
        <v>0</v>
      </c>
      <c r="D2173" t="s">
        <v>140</v>
      </c>
    </row>
    <row r="2174" spans="1:4">
      <c r="A2174" t="s">
        <v>2309</v>
      </c>
      <c r="B2174" t="s">
        <v>139</v>
      </c>
      <c r="C2174">
        <v>0</v>
      </c>
      <c r="D2174" t="s">
        <v>140</v>
      </c>
    </row>
    <row r="2175" spans="1:4">
      <c r="A2175" t="s">
        <v>2310</v>
      </c>
      <c r="B2175" t="s">
        <v>139</v>
      </c>
      <c r="C2175">
        <v>0</v>
      </c>
      <c r="D2175" t="s">
        <v>140</v>
      </c>
    </row>
    <row r="2176" spans="1:4">
      <c r="A2176" t="s">
        <v>2311</v>
      </c>
      <c r="B2176" t="s">
        <v>139</v>
      </c>
      <c r="C2176">
        <v>0</v>
      </c>
      <c r="D2176" t="s">
        <v>140</v>
      </c>
    </row>
    <row r="2177" spans="1:4">
      <c r="A2177" t="s">
        <v>2312</v>
      </c>
      <c r="B2177" t="s">
        <v>139</v>
      </c>
      <c r="C2177">
        <v>0</v>
      </c>
      <c r="D2177" t="s">
        <v>140</v>
      </c>
    </row>
    <row r="2178" spans="1:4">
      <c r="A2178" t="s">
        <v>2313</v>
      </c>
      <c r="B2178" t="s">
        <v>139</v>
      </c>
      <c r="C2178">
        <v>0</v>
      </c>
      <c r="D2178" t="s">
        <v>140</v>
      </c>
    </row>
    <row r="2179" spans="1:4">
      <c r="A2179" t="s">
        <v>2314</v>
      </c>
      <c r="B2179" t="s">
        <v>139</v>
      </c>
      <c r="C2179">
        <v>0</v>
      </c>
      <c r="D2179" t="s">
        <v>140</v>
      </c>
    </row>
    <row r="2180" spans="1:4">
      <c r="A2180" t="s">
        <v>2315</v>
      </c>
      <c r="B2180" t="s">
        <v>139</v>
      </c>
      <c r="C2180">
        <v>0</v>
      </c>
      <c r="D2180" t="s">
        <v>140</v>
      </c>
    </row>
    <row r="2181" spans="1:4">
      <c r="A2181" t="s">
        <v>2316</v>
      </c>
      <c r="B2181" t="s">
        <v>139</v>
      </c>
      <c r="C2181">
        <v>0</v>
      </c>
      <c r="D2181" t="s">
        <v>140</v>
      </c>
    </row>
    <row r="2182" spans="1:4">
      <c r="A2182" t="s">
        <v>2317</v>
      </c>
      <c r="B2182" t="s">
        <v>139</v>
      </c>
      <c r="C2182">
        <v>0</v>
      </c>
      <c r="D2182" t="s">
        <v>140</v>
      </c>
    </row>
    <row r="2183" spans="1:4">
      <c r="A2183" t="s">
        <v>2318</v>
      </c>
      <c r="B2183" t="s">
        <v>139</v>
      </c>
      <c r="C2183">
        <v>0</v>
      </c>
      <c r="D2183" t="s">
        <v>140</v>
      </c>
    </row>
    <row r="2184" spans="1:4">
      <c r="A2184" t="s">
        <v>2319</v>
      </c>
      <c r="B2184" t="s">
        <v>139</v>
      </c>
      <c r="C2184">
        <v>0</v>
      </c>
      <c r="D2184" t="s">
        <v>140</v>
      </c>
    </row>
    <row r="2185" spans="1:4">
      <c r="A2185" t="s">
        <v>2320</v>
      </c>
      <c r="B2185" t="s">
        <v>139</v>
      </c>
      <c r="C2185">
        <v>0</v>
      </c>
      <c r="D2185" t="s">
        <v>140</v>
      </c>
    </row>
    <row r="2186" spans="1:4">
      <c r="A2186" t="s">
        <v>2321</v>
      </c>
      <c r="B2186" t="s">
        <v>139</v>
      </c>
      <c r="C2186">
        <v>0</v>
      </c>
      <c r="D2186" t="s">
        <v>140</v>
      </c>
    </row>
    <row r="2187" spans="1:4">
      <c r="A2187" t="s">
        <v>2322</v>
      </c>
      <c r="B2187" t="s">
        <v>139</v>
      </c>
      <c r="C2187">
        <v>0</v>
      </c>
      <c r="D2187" t="s">
        <v>140</v>
      </c>
    </row>
    <row r="2188" spans="1:4">
      <c r="A2188" t="s">
        <v>2323</v>
      </c>
      <c r="B2188" t="s">
        <v>139</v>
      </c>
      <c r="C2188">
        <v>0</v>
      </c>
      <c r="D2188" t="s">
        <v>140</v>
      </c>
    </row>
    <row r="2189" spans="1:4">
      <c r="A2189" t="s">
        <v>2324</v>
      </c>
      <c r="B2189" t="s">
        <v>139</v>
      </c>
      <c r="C2189">
        <v>0</v>
      </c>
      <c r="D2189" t="s">
        <v>140</v>
      </c>
    </row>
    <row r="2190" spans="1:4">
      <c r="A2190" t="s">
        <v>2325</v>
      </c>
      <c r="B2190" t="s">
        <v>139</v>
      </c>
      <c r="C2190">
        <v>0</v>
      </c>
      <c r="D2190" t="s">
        <v>140</v>
      </c>
    </row>
    <row r="2191" spans="1:4">
      <c r="A2191" t="s">
        <v>2326</v>
      </c>
      <c r="B2191" t="s">
        <v>139</v>
      </c>
      <c r="C2191">
        <v>0</v>
      </c>
      <c r="D2191" t="s">
        <v>140</v>
      </c>
    </row>
    <row r="2192" spans="1:4">
      <c r="A2192" t="s">
        <v>2327</v>
      </c>
      <c r="B2192" t="s">
        <v>139</v>
      </c>
      <c r="C2192">
        <v>0</v>
      </c>
      <c r="D2192" t="s">
        <v>140</v>
      </c>
    </row>
    <row r="2193" spans="1:4">
      <c r="A2193" t="s">
        <v>2328</v>
      </c>
      <c r="B2193" t="s">
        <v>139</v>
      </c>
      <c r="C2193">
        <v>0</v>
      </c>
      <c r="D2193" t="s">
        <v>140</v>
      </c>
    </row>
    <row r="2194" spans="1:4">
      <c r="A2194" t="s">
        <v>2329</v>
      </c>
      <c r="B2194" t="s">
        <v>139</v>
      </c>
      <c r="C2194">
        <v>0</v>
      </c>
      <c r="D2194" t="s">
        <v>140</v>
      </c>
    </row>
    <row r="2195" spans="1:4">
      <c r="A2195" t="s">
        <v>2330</v>
      </c>
      <c r="B2195" t="s">
        <v>139</v>
      </c>
      <c r="C2195">
        <v>0</v>
      </c>
      <c r="D2195" t="s">
        <v>140</v>
      </c>
    </row>
    <row r="2196" spans="1:4">
      <c r="A2196" t="s">
        <v>2331</v>
      </c>
      <c r="B2196" t="s">
        <v>139</v>
      </c>
      <c r="C2196">
        <v>0</v>
      </c>
      <c r="D2196" t="s">
        <v>140</v>
      </c>
    </row>
    <row r="2197" spans="1:4">
      <c r="A2197" t="s">
        <v>2332</v>
      </c>
      <c r="B2197" t="s">
        <v>139</v>
      </c>
      <c r="C2197">
        <v>0</v>
      </c>
      <c r="D2197" t="s">
        <v>140</v>
      </c>
    </row>
    <row r="2198" spans="1:4">
      <c r="A2198" t="s">
        <v>2333</v>
      </c>
      <c r="B2198" t="s">
        <v>139</v>
      </c>
      <c r="C2198">
        <v>0</v>
      </c>
      <c r="D2198" t="s">
        <v>140</v>
      </c>
    </row>
    <row r="2199" spans="1:4">
      <c r="A2199" t="s">
        <v>2334</v>
      </c>
      <c r="B2199" t="s">
        <v>139</v>
      </c>
      <c r="C2199">
        <v>0</v>
      </c>
      <c r="D2199" t="s">
        <v>140</v>
      </c>
    </row>
    <row r="2200" spans="1:4">
      <c r="A2200" t="s">
        <v>2335</v>
      </c>
      <c r="B2200" t="s">
        <v>139</v>
      </c>
      <c r="C2200">
        <v>0</v>
      </c>
      <c r="D2200" t="s">
        <v>140</v>
      </c>
    </row>
    <row r="2201" spans="1:4">
      <c r="A2201" t="s">
        <v>2336</v>
      </c>
      <c r="B2201" t="s">
        <v>139</v>
      </c>
      <c r="C2201">
        <v>0</v>
      </c>
      <c r="D2201" t="s">
        <v>140</v>
      </c>
    </row>
    <row r="2202" spans="1:4">
      <c r="A2202" t="s">
        <v>2337</v>
      </c>
      <c r="B2202" t="s">
        <v>139</v>
      </c>
      <c r="C2202">
        <v>0</v>
      </c>
      <c r="D2202" t="s">
        <v>140</v>
      </c>
    </row>
    <row r="2203" spans="1:4">
      <c r="A2203" t="s">
        <v>2338</v>
      </c>
      <c r="B2203" t="s">
        <v>139</v>
      </c>
      <c r="C2203">
        <v>0</v>
      </c>
      <c r="D2203" t="s">
        <v>140</v>
      </c>
    </row>
    <row r="2204" spans="1:4">
      <c r="A2204" t="s">
        <v>2339</v>
      </c>
      <c r="B2204" t="s">
        <v>139</v>
      </c>
      <c r="C2204">
        <v>0</v>
      </c>
      <c r="D2204" t="s">
        <v>140</v>
      </c>
    </row>
    <row r="2205" spans="1:4">
      <c r="A2205" t="s">
        <v>2340</v>
      </c>
      <c r="B2205" t="s">
        <v>139</v>
      </c>
      <c r="C2205">
        <v>0</v>
      </c>
      <c r="D2205" t="s">
        <v>140</v>
      </c>
    </row>
    <row r="2206" spans="1:4">
      <c r="A2206" t="s">
        <v>2341</v>
      </c>
      <c r="B2206" t="s">
        <v>139</v>
      </c>
      <c r="C2206">
        <v>0</v>
      </c>
      <c r="D2206" t="s">
        <v>140</v>
      </c>
    </row>
    <row r="2207" spans="1:4">
      <c r="A2207" t="s">
        <v>2342</v>
      </c>
      <c r="B2207" t="s">
        <v>139</v>
      </c>
      <c r="C2207">
        <v>0</v>
      </c>
      <c r="D2207" t="s">
        <v>140</v>
      </c>
    </row>
    <row r="2208" spans="1:4">
      <c r="A2208" t="s">
        <v>2343</v>
      </c>
      <c r="B2208" t="s">
        <v>139</v>
      </c>
      <c r="C2208">
        <v>0</v>
      </c>
      <c r="D2208" t="s">
        <v>140</v>
      </c>
    </row>
    <row r="2209" spans="1:4">
      <c r="A2209" t="s">
        <v>2344</v>
      </c>
      <c r="B2209" t="s">
        <v>139</v>
      </c>
      <c r="C2209">
        <v>0</v>
      </c>
      <c r="D2209" t="s">
        <v>140</v>
      </c>
    </row>
    <row r="2210" spans="1:4">
      <c r="A2210" t="s">
        <v>2345</v>
      </c>
      <c r="B2210" t="s">
        <v>139</v>
      </c>
      <c r="C2210">
        <v>0</v>
      </c>
      <c r="D2210" t="s">
        <v>140</v>
      </c>
    </row>
    <row r="2211" spans="1:4">
      <c r="A2211" t="s">
        <v>2346</v>
      </c>
      <c r="B2211" t="s">
        <v>139</v>
      </c>
      <c r="C2211">
        <v>0</v>
      </c>
      <c r="D2211" t="s">
        <v>140</v>
      </c>
    </row>
    <row r="2212" spans="1:4">
      <c r="A2212" t="s">
        <v>2347</v>
      </c>
      <c r="B2212" t="s">
        <v>139</v>
      </c>
      <c r="C2212">
        <v>0</v>
      </c>
      <c r="D2212" t="s">
        <v>140</v>
      </c>
    </row>
    <row r="2213" spans="1:4">
      <c r="A2213" t="s">
        <v>2348</v>
      </c>
      <c r="B2213" t="s">
        <v>139</v>
      </c>
      <c r="C2213">
        <v>0</v>
      </c>
      <c r="D2213" t="s">
        <v>140</v>
      </c>
    </row>
    <row r="2214" spans="1:4">
      <c r="A2214" t="s">
        <v>2349</v>
      </c>
      <c r="B2214" t="s">
        <v>139</v>
      </c>
      <c r="C2214">
        <v>0</v>
      </c>
      <c r="D2214" t="s">
        <v>140</v>
      </c>
    </row>
    <row r="2215" spans="1:4">
      <c r="A2215" t="s">
        <v>2350</v>
      </c>
      <c r="B2215" t="s">
        <v>139</v>
      </c>
      <c r="C2215">
        <v>0</v>
      </c>
      <c r="D2215" t="s">
        <v>140</v>
      </c>
    </row>
    <row r="2216" spans="1:4">
      <c r="A2216" t="s">
        <v>2351</v>
      </c>
      <c r="B2216" t="s">
        <v>139</v>
      </c>
      <c r="C2216">
        <v>0</v>
      </c>
      <c r="D2216" t="s">
        <v>140</v>
      </c>
    </row>
    <row r="2217" spans="1:4">
      <c r="A2217" t="s">
        <v>2352</v>
      </c>
      <c r="B2217" t="s">
        <v>139</v>
      </c>
      <c r="C2217">
        <v>0</v>
      </c>
      <c r="D2217" t="s">
        <v>140</v>
      </c>
    </row>
    <row r="2218" spans="1:4">
      <c r="A2218" t="s">
        <v>2353</v>
      </c>
      <c r="B2218" t="s">
        <v>139</v>
      </c>
      <c r="C2218">
        <v>0</v>
      </c>
      <c r="D2218" t="s">
        <v>140</v>
      </c>
    </row>
    <row r="2219" spans="1:4">
      <c r="A2219" t="s">
        <v>2354</v>
      </c>
      <c r="B2219" t="s">
        <v>139</v>
      </c>
      <c r="C2219">
        <v>0</v>
      </c>
      <c r="D2219" t="s">
        <v>140</v>
      </c>
    </row>
    <row r="2220" spans="1:4">
      <c r="A2220" t="s">
        <v>2355</v>
      </c>
      <c r="B2220" t="s">
        <v>139</v>
      </c>
      <c r="C2220">
        <v>0</v>
      </c>
      <c r="D2220" t="s">
        <v>140</v>
      </c>
    </row>
    <row r="2221" spans="1:4">
      <c r="A2221" t="s">
        <v>2356</v>
      </c>
      <c r="B2221" t="s">
        <v>139</v>
      </c>
      <c r="C2221">
        <v>0</v>
      </c>
      <c r="D2221" t="s">
        <v>140</v>
      </c>
    </row>
    <row r="2222" spans="1:4">
      <c r="A2222" t="s">
        <v>2357</v>
      </c>
      <c r="B2222" t="s">
        <v>139</v>
      </c>
      <c r="C2222">
        <v>0</v>
      </c>
      <c r="D2222" t="s">
        <v>140</v>
      </c>
    </row>
    <row r="2223" spans="1:4">
      <c r="A2223" t="s">
        <v>2358</v>
      </c>
      <c r="B2223" t="s">
        <v>139</v>
      </c>
      <c r="C2223">
        <v>0</v>
      </c>
      <c r="D2223" t="s">
        <v>140</v>
      </c>
    </row>
    <row r="2224" spans="1:4">
      <c r="A2224" t="s">
        <v>2359</v>
      </c>
      <c r="B2224" t="s">
        <v>139</v>
      </c>
      <c r="C2224">
        <v>0</v>
      </c>
      <c r="D2224" t="s">
        <v>140</v>
      </c>
    </row>
    <row r="2225" spans="1:4">
      <c r="A2225" t="s">
        <v>2360</v>
      </c>
      <c r="B2225" t="s">
        <v>139</v>
      </c>
      <c r="C2225">
        <v>0</v>
      </c>
      <c r="D2225" t="s">
        <v>140</v>
      </c>
    </row>
    <row r="2226" spans="1:4">
      <c r="A2226" t="s">
        <v>2361</v>
      </c>
      <c r="B2226" t="s">
        <v>139</v>
      </c>
      <c r="C2226">
        <v>0</v>
      </c>
      <c r="D2226" t="s">
        <v>140</v>
      </c>
    </row>
    <row r="2227" spans="1:4">
      <c r="A2227" t="s">
        <v>2362</v>
      </c>
      <c r="B2227" t="s">
        <v>139</v>
      </c>
      <c r="C2227">
        <v>0</v>
      </c>
      <c r="D2227" t="s">
        <v>140</v>
      </c>
    </row>
    <row r="2228" spans="1:4">
      <c r="A2228" t="s">
        <v>2363</v>
      </c>
      <c r="B2228" t="s">
        <v>139</v>
      </c>
      <c r="C2228">
        <v>0</v>
      </c>
      <c r="D2228" t="s">
        <v>140</v>
      </c>
    </row>
    <row r="2229" spans="1:4">
      <c r="A2229" t="s">
        <v>2364</v>
      </c>
      <c r="B2229" t="s">
        <v>139</v>
      </c>
      <c r="C2229">
        <v>0</v>
      </c>
      <c r="D2229" t="s">
        <v>140</v>
      </c>
    </row>
    <row r="2230" spans="1:4">
      <c r="A2230" t="s">
        <v>2365</v>
      </c>
      <c r="B2230" t="s">
        <v>139</v>
      </c>
      <c r="C2230">
        <v>0</v>
      </c>
      <c r="D2230" t="s">
        <v>140</v>
      </c>
    </row>
    <row r="2231" spans="1:4">
      <c r="A2231" t="s">
        <v>2366</v>
      </c>
      <c r="B2231" t="s">
        <v>139</v>
      </c>
      <c r="C2231">
        <v>0</v>
      </c>
      <c r="D2231" t="s">
        <v>140</v>
      </c>
    </row>
    <row r="2232" spans="1:4">
      <c r="A2232" t="s">
        <v>2367</v>
      </c>
      <c r="B2232" t="s">
        <v>139</v>
      </c>
      <c r="C2232">
        <v>0</v>
      </c>
      <c r="D2232" t="s">
        <v>140</v>
      </c>
    </row>
    <row r="2233" spans="1:4">
      <c r="A2233" t="s">
        <v>2368</v>
      </c>
      <c r="B2233" t="s">
        <v>139</v>
      </c>
      <c r="C2233">
        <v>0</v>
      </c>
      <c r="D2233" t="s">
        <v>140</v>
      </c>
    </row>
    <row r="2234" spans="1:4">
      <c r="A2234" t="s">
        <v>2369</v>
      </c>
      <c r="B2234" t="s">
        <v>139</v>
      </c>
      <c r="C2234">
        <v>0</v>
      </c>
      <c r="D2234" t="s">
        <v>140</v>
      </c>
    </row>
    <row r="2235" spans="1:4">
      <c r="A2235" t="s">
        <v>2370</v>
      </c>
      <c r="B2235" t="s">
        <v>139</v>
      </c>
      <c r="C2235">
        <v>0</v>
      </c>
      <c r="D2235" t="s">
        <v>140</v>
      </c>
    </row>
    <row r="2236" spans="1:4">
      <c r="A2236" t="s">
        <v>2371</v>
      </c>
      <c r="B2236" t="s">
        <v>139</v>
      </c>
      <c r="C2236">
        <v>0</v>
      </c>
      <c r="D2236" t="s">
        <v>140</v>
      </c>
    </row>
    <row r="2237" spans="1:4">
      <c r="A2237" t="s">
        <v>2372</v>
      </c>
      <c r="B2237" t="s">
        <v>139</v>
      </c>
      <c r="C2237">
        <v>0</v>
      </c>
      <c r="D2237" t="s">
        <v>140</v>
      </c>
    </row>
    <row r="2238" spans="1:4">
      <c r="A2238" t="s">
        <v>2373</v>
      </c>
      <c r="B2238" t="s">
        <v>139</v>
      </c>
      <c r="C2238">
        <v>0</v>
      </c>
      <c r="D2238" t="s">
        <v>140</v>
      </c>
    </row>
    <row r="2239" spans="1:4">
      <c r="A2239" t="s">
        <v>2374</v>
      </c>
      <c r="B2239" t="s">
        <v>139</v>
      </c>
      <c r="C2239">
        <v>0</v>
      </c>
      <c r="D2239" t="s">
        <v>140</v>
      </c>
    </row>
    <row r="2240" spans="1:4">
      <c r="A2240" t="s">
        <v>2375</v>
      </c>
      <c r="B2240" t="s">
        <v>139</v>
      </c>
      <c r="C2240">
        <v>0</v>
      </c>
      <c r="D2240" t="s">
        <v>140</v>
      </c>
    </row>
    <row r="2241" spans="1:4">
      <c r="A2241" t="s">
        <v>2376</v>
      </c>
      <c r="B2241" t="s">
        <v>139</v>
      </c>
      <c r="C2241">
        <v>0</v>
      </c>
      <c r="D2241" t="s">
        <v>140</v>
      </c>
    </row>
    <row r="2242" spans="1:4">
      <c r="A2242" t="s">
        <v>2377</v>
      </c>
      <c r="B2242" t="s">
        <v>139</v>
      </c>
      <c r="C2242">
        <v>0</v>
      </c>
      <c r="D2242" t="s">
        <v>140</v>
      </c>
    </row>
    <row r="2243" spans="1:4">
      <c r="A2243" t="s">
        <v>2378</v>
      </c>
      <c r="B2243" t="s">
        <v>139</v>
      </c>
      <c r="C2243">
        <v>0</v>
      </c>
      <c r="D2243" t="s">
        <v>140</v>
      </c>
    </row>
    <row r="2244" spans="1:4">
      <c r="A2244" t="s">
        <v>2379</v>
      </c>
      <c r="B2244" t="s">
        <v>139</v>
      </c>
      <c r="C2244">
        <v>0</v>
      </c>
      <c r="D2244" t="s">
        <v>140</v>
      </c>
    </row>
    <row r="2245" spans="1:4">
      <c r="A2245" t="s">
        <v>2380</v>
      </c>
      <c r="B2245" t="s">
        <v>139</v>
      </c>
      <c r="C2245">
        <v>0</v>
      </c>
      <c r="D2245" t="s">
        <v>140</v>
      </c>
    </row>
    <row r="2246" spans="1:4">
      <c r="A2246" t="s">
        <v>2381</v>
      </c>
      <c r="B2246" t="s">
        <v>139</v>
      </c>
      <c r="C2246">
        <v>0</v>
      </c>
      <c r="D2246" t="s">
        <v>140</v>
      </c>
    </row>
    <row r="2247" spans="1:4">
      <c r="A2247" t="s">
        <v>2382</v>
      </c>
      <c r="B2247" t="s">
        <v>139</v>
      </c>
      <c r="C2247">
        <v>0</v>
      </c>
      <c r="D2247" t="s">
        <v>140</v>
      </c>
    </row>
    <row r="2248" spans="1:4">
      <c r="A2248" t="s">
        <v>2383</v>
      </c>
      <c r="B2248" t="s">
        <v>139</v>
      </c>
      <c r="C2248">
        <v>0</v>
      </c>
      <c r="D2248" t="s">
        <v>140</v>
      </c>
    </row>
    <row r="2249" spans="1:4">
      <c r="A2249" t="s">
        <v>2384</v>
      </c>
      <c r="B2249" t="s">
        <v>139</v>
      </c>
      <c r="C2249">
        <v>0</v>
      </c>
      <c r="D2249" t="s">
        <v>140</v>
      </c>
    </row>
    <row r="2250" spans="1:4">
      <c r="A2250" t="s">
        <v>2385</v>
      </c>
      <c r="B2250" t="s">
        <v>139</v>
      </c>
      <c r="C2250">
        <v>0</v>
      </c>
      <c r="D2250" t="s">
        <v>140</v>
      </c>
    </row>
    <row r="2251" spans="1:4">
      <c r="A2251" t="s">
        <v>2386</v>
      </c>
      <c r="B2251" t="s">
        <v>139</v>
      </c>
      <c r="C2251">
        <v>0</v>
      </c>
      <c r="D2251" t="s">
        <v>140</v>
      </c>
    </row>
    <row r="2252" spans="1:4">
      <c r="A2252" t="s">
        <v>2387</v>
      </c>
      <c r="B2252" t="s">
        <v>139</v>
      </c>
      <c r="C2252">
        <v>0</v>
      </c>
      <c r="D2252" t="s">
        <v>140</v>
      </c>
    </row>
    <row r="2253" spans="1:4">
      <c r="A2253" t="s">
        <v>2388</v>
      </c>
      <c r="B2253" t="s">
        <v>139</v>
      </c>
      <c r="C2253">
        <v>0</v>
      </c>
      <c r="D2253" t="s">
        <v>140</v>
      </c>
    </row>
    <row r="2254" spans="1:4">
      <c r="A2254" t="s">
        <v>2389</v>
      </c>
      <c r="B2254" t="s">
        <v>139</v>
      </c>
      <c r="C2254">
        <v>0</v>
      </c>
      <c r="D2254" t="s">
        <v>140</v>
      </c>
    </row>
    <row r="2255" spans="1:4">
      <c r="A2255" t="s">
        <v>2390</v>
      </c>
      <c r="B2255" t="s">
        <v>139</v>
      </c>
      <c r="C2255">
        <v>0</v>
      </c>
      <c r="D2255" t="s">
        <v>140</v>
      </c>
    </row>
    <row r="2256" spans="1:4">
      <c r="A2256" t="s">
        <v>2391</v>
      </c>
      <c r="B2256" t="s">
        <v>139</v>
      </c>
      <c r="C2256">
        <v>0</v>
      </c>
      <c r="D2256" t="s">
        <v>140</v>
      </c>
    </row>
    <row r="2257" spans="1:4">
      <c r="A2257" t="s">
        <v>2392</v>
      </c>
      <c r="B2257" t="s">
        <v>139</v>
      </c>
      <c r="C2257">
        <v>0</v>
      </c>
      <c r="D2257" t="s">
        <v>140</v>
      </c>
    </row>
    <row r="2258" spans="1:4">
      <c r="A2258" t="s">
        <v>2393</v>
      </c>
      <c r="B2258" t="s">
        <v>139</v>
      </c>
      <c r="C2258">
        <v>0</v>
      </c>
      <c r="D2258" t="s">
        <v>140</v>
      </c>
    </row>
    <row r="2259" spans="1:4">
      <c r="A2259" t="s">
        <v>2394</v>
      </c>
      <c r="B2259" t="s">
        <v>139</v>
      </c>
      <c r="C2259">
        <v>0</v>
      </c>
      <c r="D2259" t="s">
        <v>140</v>
      </c>
    </row>
    <row r="2260" spans="1:4">
      <c r="A2260" t="s">
        <v>2395</v>
      </c>
      <c r="B2260" t="s">
        <v>139</v>
      </c>
      <c r="C2260">
        <v>0</v>
      </c>
      <c r="D2260" t="s">
        <v>140</v>
      </c>
    </row>
    <row r="2261" spans="1:4">
      <c r="A2261" t="s">
        <v>2396</v>
      </c>
      <c r="B2261" t="s">
        <v>139</v>
      </c>
      <c r="C2261">
        <v>0</v>
      </c>
      <c r="D2261" t="s">
        <v>140</v>
      </c>
    </row>
    <row r="2262" spans="1:4">
      <c r="A2262" t="s">
        <v>2397</v>
      </c>
      <c r="B2262" t="s">
        <v>139</v>
      </c>
      <c r="C2262">
        <v>0</v>
      </c>
      <c r="D2262" t="s">
        <v>140</v>
      </c>
    </row>
    <row r="2263" spans="1:4">
      <c r="A2263" t="s">
        <v>2398</v>
      </c>
      <c r="B2263" t="s">
        <v>139</v>
      </c>
      <c r="C2263">
        <v>0</v>
      </c>
      <c r="D2263" t="s">
        <v>140</v>
      </c>
    </row>
    <row r="2264" spans="1:4">
      <c r="A2264" t="s">
        <v>2399</v>
      </c>
      <c r="B2264" t="s">
        <v>139</v>
      </c>
      <c r="C2264">
        <v>0</v>
      </c>
      <c r="D2264" t="s">
        <v>140</v>
      </c>
    </row>
    <row r="2265" spans="1:4">
      <c r="A2265" t="s">
        <v>2400</v>
      </c>
      <c r="B2265" t="s">
        <v>139</v>
      </c>
      <c r="C2265">
        <v>0</v>
      </c>
      <c r="D2265" t="s">
        <v>140</v>
      </c>
    </row>
    <row r="2266" spans="1:4">
      <c r="A2266" t="s">
        <v>2401</v>
      </c>
      <c r="B2266" t="s">
        <v>139</v>
      </c>
      <c r="C2266">
        <v>0</v>
      </c>
      <c r="D2266" t="s">
        <v>140</v>
      </c>
    </row>
    <row r="2267" spans="1:4">
      <c r="A2267" t="s">
        <v>2402</v>
      </c>
      <c r="B2267" t="s">
        <v>139</v>
      </c>
      <c r="C2267">
        <v>0</v>
      </c>
      <c r="D2267" t="s">
        <v>140</v>
      </c>
    </row>
    <row r="2268" spans="1:4">
      <c r="A2268" t="s">
        <v>2403</v>
      </c>
      <c r="B2268" t="s">
        <v>139</v>
      </c>
      <c r="C2268">
        <v>0</v>
      </c>
      <c r="D2268" t="s">
        <v>140</v>
      </c>
    </row>
    <row r="2269" spans="1:4">
      <c r="A2269" t="s">
        <v>2404</v>
      </c>
      <c r="B2269" t="s">
        <v>139</v>
      </c>
      <c r="C2269">
        <v>0</v>
      </c>
      <c r="D2269" t="s">
        <v>140</v>
      </c>
    </row>
    <row r="2270" spans="1:4">
      <c r="A2270" t="s">
        <v>2405</v>
      </c>
      <c r="B2270" t="s">
        <v>139</v>
      </c>
      <c r="C2270">
        <v>0</v>
      </c>
      <c r="D2270" t="s">
        <v>140</v>
      </c>
    </row>
    <row r="2271" spans="1:4">
      <c r="A2271" t="s">
        <v>2406</v>
      </c>
      <c r="B2271" t="s">
        <v>139</v>
      </c>
      <c r="C2271">
        <v>0</v>
      </c>
      <c r="D2271" t="s">
        <v>140</v>
      </c>
    </row>
    <row r="2272" spans="1:4">
      <c r="A2272" t="s">
        <v>2407</v>
      </c>
      <c r="B2272" t="s">
        <v>139</v>
      </c>
      <c r="C2272">
        <v>0</v>
      </c>
      <c r="D2272" t="s">
        <v>140</v>
      </c>
    </row>
    <row r="2273" spans="1:4">
      <c r="A2273" t="s">
        <v>2408</v>
      </c>
      <c r="B2273" t="s">
        <v>139</v>
      </c>
      <c r="C2273">
        <v>0</v>
      </c>
      <c r="D2273" t="s">
        <v>140</v>
      </c>
    </row>
    <row r="2274" spans="1:4">
      <c r="A2274" t="s">
        <v>2409</v>
      </c>
      <c r="B2274" t="s">
        <v>139</v>
      </c>
      <c r="C2274">
        <v>0</v>
      </c>
      <c r="D2274" t="s">
        <v>140</v>
      </c>
    </row>
    <row r="2275" spans="1:4">
      <c r="A2275" t="s">
        <v>2410</v>
      </c>
      <c r="B2275" t="s">
        <v>139</v>
      </c>
      <c r="C2275">
        <v>0</v>
      </c>
      <c r="D2275" t="s">
        <v>140</v>
      </c>
    </row>
    <row r="2276" spans="1:4">
      <c r="A2276" t="s">
        <v>2411</v>
      </c>
      <c r="B2276" t="s">
        <v>139</v>
      </c>
      <c r="C2276">
        <v>0</v>
      </c>
      <c r="D2276" t="s">
        <v>140</v>
      </c>
    </row>
    <row r="2277" spans="1:4">
      <c r="A2277" t="s">
        <v>2412</v>
      </c>
      <c r="B2277" t="s">
        <v>139</v>
      </c>
      <c r="C2277">
        <v>0</v>
      </c>
      <c r="D2277" t="s">
        <v>140</v>
      </c>
    </row>
    <row r="2278" spans="1:4">
      <c r="A2278" t="s">
        <v>2413</v>
      </c>
      <c r="B2278" t="s">
        <v>139</v>
      </c>
      <c r="C2278">
        <v>0</v>
      </c>
      <c r="D2278" t="s">
        <v>140</v>
      </c>
    </row>
    <row r="2279" spans="1:4">
      <c r="A2279" t="s">
        <v>2414</v>
      </c>
      <c r="B2279" t="s">
        <v>139</v>
      </c>
      <c r="C2279">
        <v>0</v>
      </c>
      <c r="D2279" t="s">
        <v>140</v>
      </c>
    </row>
    <row r="2280" spans="1:4">
      <c r="A2280" t="s">
        <v>2415</v>
      </c>
      <c r="B2280" t="s">
        <v>139</v>
      </c>
      <c r="C2280">
        <v>0</v>
      </c>
      <c r="D2280" t="s">
        <v>140</v>
      </c>
    </row>
    <row r="2281" spans="1:4">
      <c r="A2281" t="s">
        <v>2416</v>
      </c>
      <c r="B2281" t="s">
        <v>139</v>
      </c>
      <c r="C2281">
        <v>0</v>
      </c>
      <c r="D2281" t="s">
        <v>140</v>
      </c>
    </row>
    <row r="2282" spans="1:4">
      <c r="A2282" t="s">
        <v>2417</v>
      </c>
      <c r="B2282" t="s">
        <v>139</v>
      </c>
      <c r="C2282">
        <v>0</v>
      </c>
      <c r="D2282" t="s">
        <v>140</v>
      </c>
    </row>
    <row r="2283" spans="1:4">
      <c r="A2283" t="s">
        <v>2418</v>
      </c>
      <c r="B2283" t="s">
        <v>139</v>
      </c>
      <c r="C2283">
        <v>0</v>
      </c>
      <c r="D2283" t="s">
        <v>140</v>
      </c>
    </row>
    <row r="2284" spans="1:4">
      <c r="A2284" t="s">
        <v>2419</v>
      </c>
      <c r="B2284" t="s">
        <v>139</v>
      </c>
      <c r="C2284">
        <v>0</v>
      </c>
      <c r="D2284" t="s">
        <v>140</v>
      </c>
    </row>
    <row r="2285" spans="1:4">
      <c r="A2285" t="s">
        <v>2420</v>
      </c>
      <c r="B2285" t="s">
        <v>139</v>
      </c>
      <c r="C2285">
        <v>0</v>
      </c>
      <c r="D2285" t="s">
        <v>140</v>
      </c>
    </row>
    <row r="2286" spans="1:4">
      <c r="A2286" t="s">
        <v>2421</v>
      </c>
      <c r="B2286" t="s">
        <v>139</v>
      </c>
      <c r="C2286">
        <v>0</v>
      </c>
      <c r="D2286" t="s">
        <v>140</v>
      </c>
    </row>
    <row r="2287" spans="1:4">
      <c r="A2287" t="s">
        <v>2422</v>
      </c>
      <c r="B2287" t="s">
        <v>139</v>
      </c>
      <c r="C2287">
        <v>0</v>
      </c>
      <c r="D2287" t="s">
        <v>140</v>
      </c>
    </row>
    <row r="2288" spans="1:4">
      <c r="A2288" t="s">
        <v>2423</v>
      </c>
      <c r="B2288" t="s">
        <v>139</v>
      </c>
      <c r="C2288">
        <v>0</v>
      </c>
      <c r="D2288" t="s">
        <v>140</v>
      </c>
    </row>
    <row r="2289" spans="1:4">
      <c r="A2289" t="s">
        <v>2424</v>
      </c>
      <c r="B2289" t="s">
        <v>139</v>
      </c>
      <c r="C2289">
        <v>0</v>
      </c>
      <c r="D2289" t="s">
        <v>140</v>
      </c>
    </row>
    <row r="2290" spans="1:4">
      <c r="A2290" t="s">
        <v>2425</v>
      </c>
      <c r="B2290" t="s">
        <v>139</v>
      </c>
      <c r="C2290">
        <v>0</v>
      </c>
      <c r="D2290" t="s">
        <v>140</v>
      </c>
    </row>
    <row r="2291" spans="1:4">
      <c r="A2291" t="s">
        <v>2426</v>
      </c>
      <c r="B2291" t="s">
        <v>139</v>
      </c>
      <c r="C2291">
        <v>0</v>
      </c>
      <c r="D2291" t="s">
        <v>140</v>
      </c>
    </row>
    <row r="2292" spans="1:4">
      <c r="A2292" t="s">
        <v>2427</v>
      </c>
      <c r="B2292" t="s">
        <v>139</v>
      </c>
      <c r="C2292">
        <v>0</v>
      </c>
      <c r="D2292" t="s">
        <v>140</v>
      </c>
    </row>
    <row r="2293" spans="1:4">
      <c r="A2293" t="s">
        <v>2428</v>
      </c>
      <c r="B2293" t="s">
        <v>139</v>
      </c>
      <c r="C2293">
        <v>0</v>
      </c>
      <c r="D2293" t="s">
        <v>140</v>
      </c>
    </row>
    <row r="2294" spans="1:4">
      <c r="A2294" t="s">
        <v>2429</v>
      </c>
      <c r="B2294" t="s">
        <v>139</v>
      </c>
      <c r="C2294">
        <v>0</v>
      </c>
      <c r="D2294" t="s">
        <v>140</v>
      </c>
    </row>
    <row r="2295" spans="1:4">
      <c r="A2295" t="s">
        <v>2430</v>
      </c>
      <c r="B2295" t="s">
        <v>139</v>
      </c>
      <c r="C2295">
        <v>0</v>
      </c>
      <c r="D2295" t="s">
        <v>140</v>
      </c>
    </row>
    <row r="2296" spans="1:4">
      <c r="A2296" t="s">
        <v>2431</v>
      </c>
      <c r="B2296" t="s">
        <v>139</v>
      </c>
      <c r="C2296">
        <v>0</v>
      </c>
      <c r="D2296" t="s">
        <v>140</v>
      </c>
    </row>
    <row r="2297" spans="1:4">
      <c r="A2297" t="s">
        <v>2432</v>
      </c>
      <c r="B2297" t="s">
        <v>139</v>
      </c>
      <c r="C2297">
        <v>0</v>
      </c>
      <c r="D2297" t="s">
        <v>140</v>
      </c>
    </row>
    <row r="2298" spans="1:4">
      <c r="A2298" t="s">
        <v>2433</v>
      </c>
      <c r="B2298" t="s">
        <v>139</v>
      </c>
      <c r="C2298">
        <v>0</v>
      </c>
      <c r="D2298" t="s">
        <v>140</v>
      </c>
    </row>
    <row r="2299" spans="1:4">
      <c r="A2299" t="s">
        <v>2434</v>
      </c>
      <c r="B2299" t="s">
        <v>139</v>
      </c>
      <c r="C2299">
        <v>0</v>
      </c>
      <c r="D2299" t="s">
        <v>140</v>
      </c>
    </row>
    <row r="2300" spans="1:4">
      <c r="A2300" t="s">
        <v>2435</v>
      </c>
      <c r="B2300" t="s">
        <v>139</v>
      </c>
      <c r="C2300">
        <v>0</v>
      </c>
      <c r="D2300" t="s">
        <v>140</v>
      </c>
    </row>
    <row r="2301" spans="1:4">
      <c r="A2301" t="s">
        <v>2436</v>
      </c>
      <c r="B2301" t="s">
        <v>139</v>
      </c>
      <c r="C2301">
        <v>0</v>
      </c>
      <c r="D2301" t="s">
        <v>140</v>
      </c>
    </row>
    <row r="2302" spans="1:4">
      <c r="A2302" t="s">
        <v>2437</v>
      </c>
      <c r="B2302" t="s">
        <v>139</v>
      </c>
      <c r="C2302">
        <v>0</v>
      </c>
      <c r="D2302" t="s">
        <v>140</v>
      </c>
    </row>
    <row r="2303" spans="1:4">
      <c r="A2303" t="s">
        <v>2438</v>
      </c>
      <c r="B2303" t="s">
        <v>139</v>
      </c>
      <c r="C2303">
        <v>0</v>
      </c>
      <c r="D2303" t="s">
        <v>140</v>
      </c>
    </row>
    <row r="2304" spans="1:4">
      <c r="A2304" t="s">
        <v>2439</v>
      </c>
      <c r="B2304" t="s">
        <v>139</v>
      </c>
      <c r="C2304">
        <v>0</v>
      </c>
      <c r="D2304" t="s">
        <v>140</v>
      </c>
    </row>
    <row r="2305" spans="1:4">
      <c r="A2305" t="s">
        <v>2440</v>
      </c>
      <c r="B2305" t="s">
        <v>139</v>
      </c>
      <c r="C2305">
        <v>0</v>
      </c>
      <c r="D2305" t="s">
        <v>140</v>
      </c>
    </row>
    <row r="2306" spans="1:4">
      <c r="A2306" t="s">
        <v>2441</v>
      </c>
      <c r="B2306" t="s">
        <v>139</v>
      </c>
      <c r="C2306">
        <v>0</v>
      </c>
      <c r="D2306" t="s">
        <v>140</v>
      </c>
    </row>
    <row r="2307" spans="1:4">
      <c r="A2307" t="s">
        <v>2442</v>
      </c>
      <c r="B2307" t="s">
        <v>139</v>
      </c>
      <c r="C2307">
        <v>0</v>
      </c>
      <c r="D2307" t="s">
        <v>140</v>
      </c>
    </row>
    <row r="2308" spans="1:4">
      <c r="A2308" t="s">
        <v>2443</v>
      </c>
      <c r="B2308" t="s">
        <v>139</v>
      </c>
      <c r="C2308">
        <v>0</v>
      </c>
      <c r="D2308" t="s">
        <v>140</v>
      </c>
    </row>
    <row r="2309" spans="1:4">
      <c r="A2309" t="s">
        <v>2444</v>
      </c>
      <c r="B2309" t="s">
        <v>139</v>
      </c>
      <c r="C2309">
        <v>0</v>
      </c>
      <c r="D2309" t="s">
        <v>140</v>
      </c>
    </row>
    <row r="2310" spans="1:4">
      <c r="A2310" t="s">
        <v>2445</v>
      </c>
      <c r="B2310" t="s">
        <v>139</v>
      </c>
      <c r="C2310">
        <v>0</v>
      </c>
      <c r="D2310" t="s">
        <v>140</v>
      </c>
    </row>
    <row r="2311" spans="1:4">
      <c r="A2311" t="s">
        <v>2446</v>
      </c>
      <c r="B2311" t="s">
        <v>139</v>
      </c>
      <c r="C2311">
        <v>0</v>
      </c>
      <c r="D2311" t="s">
        <v>140</v>
      </c>
    </row>
    <row r="2312" spans="1:4">
      <c r="A2312" t="s">
        <v>2447</v>
      </c>
      <c r="B2312" t="s">
        <v>139</v>
      </c>
      <c r="C2312">
        <v>0</v>
      </c>
      <c r="D2312" t="s">
        <v>140</v>
      </c>
    </row>
    <row r="2313" spans="1:4">
      <c r="A2313" t="s">
        <v>2448</v>
      </c>
      <c r="B2313" t="s">
        <v>139</v>
      </c>
      <c r="C2313">
        <v>0</v>
      </c>
      <c r="D2313" t="s">
        <v>140</v>
      </c>
    </row>
    <row r="2314" spans="1:4">
      <c r="A2314" t="s">
        <v>2449</v>
      </c>
      <c r="B2314" t="s">
        <v>139</v>
      </c>
      <c r="C2314">
        <v>0</v>
      </c>
      <c r="D2314" t="s">
        <v>140</v>
      </c>
    </row>
    <row r="2315" spans="1:4">
      <c r="A2315" t="s">
        <v>2450</v>
      </c>
      <c r="B2315" t="s">
        <v>139</v>
      </c>
      <c r="C2315">
        <v>0</v>
      </c>
      <c r="D2315" t="s">
        <v>140</v>
      </c>
    </row>
    <row r="2316" spans="1:4">
      <c r="A2316" t="s">
        <v>2451</v>
      </c>
      <c r="B2316" t="s">
        <v>139</v>
      </c>
      <c r="C2316">
        <v>0</v>
      </c>
      <c r="D2316" t="s">
        <v>140</v>
      </c>
    </row>
    <row r="2317" spans="1:4">
      <c r="A2317" t="s">
        <v>2452</v>
      </c>
      <c r="B2317" t="s">
        <v>139</v>
      </c>
      <c r="C2317">
        <v>0</v>
      </c>
      <c r="D2317" t="s">
        <v>140</v>
      </c>
    </row>
    <row r="2318" spans="1:4">
      <c r="A2318" t="s">
        <v>2453</v>
      </c>
      <c r="B2318" t="s">
        <v>139</v>
      </c>
      <c r="C2318">
        <v>0</v>
      </c>
      <c r="D2318" t="s">
        <v>140</v>
      </c>
    </row>
    <row r="2319" spans="1:4">
      <c r="A2319" t="s">
        <v>2454</v>
      </c>
      <c r="B2319" t="s">
        <v>139</v>
      </c>
      <c r="C2319">
        <v>0</v>
      </c>
      <c r="D2319" t="s">
        <v>140</v>
      </c>
    </row>
    <row r="2320" spans="1:4">
      <c r="A2320" t="s">
        <v>2455</v>
      </c>
      <c r="B2320" t="s">
        <v>139</v>
      </c>
      <c r="C2320">
        <v>0</v>
      </c>
      <c r="D2320" t="s">
        <v>140</v>
      </c>
    </row>
    <row r="2321" spans="1:4">
      <c r="A2321" t="s">
        <v>2456</v>
      </c>
      <c r="B2321" t="s">
        <v>139</v>
      </c>
      <c r="C2321">
        <v>0</v>
      </c>
      <c r="D2321" t="s">
        <v>140</v>
      </c>
    </row>
    <row r="2322" spans="1:4">
      <c r="A2322" t="s">
        <v>2457</v>
      </c>
      <c r="B2322" t="s">
        <v>139</v>
      </c>
      <c r="C2322">
        <v>0</v>
      </c>
      <c r="D2322" t="s">
        <v>140</v>
      </c>
    </row>
    <row r="2323" spans="1:4">
      <c r="A2323" t="s">
        <v>2458</v>
      </c>
      <c r="B2323" t="s">
        <v>139</v>
      </c>
      <c r="C2323">
        <v>0</v>
      </c>
      <c r="D2323" t="s">
        <v>140</v>
      </c>
    </row>
    <row r="2324" spans="1:4">
      <c r="A2324" t="s">
        <v>2459</v>
      </c>
      <c r="B2324" t="s">
        <v>139</v>
      </c>
      <c r="C2324">
        <v>0</v>
      </c>
      <c r="D2324" t="s">
        <v>140</v>
      </c>
    </row>
    <row r="2325" spans="1:4">
      <c r="A2325" t="s">
        <v>2460</v>
      </c>
      <c r="B2325" t="s">
        <v>139</v>
      </c>
      <c r="C2325">
        <v>0</v>
      </c>
      <c r="D2325" t="s">
        <v>140</v>
      </c>
    </row>
    <row r="2326" spans="1:4">
      <c r="A2326" t="s">
        <v>2461</v>
      </c>
      <c r="B2326" t="s">
        <v>139</v>
      </c>
      <c r="C2326">
        <v>0</v>
      </c>
      <c r="D2326" t="s">
        <v>140</v>
      </c>
    </row>
    <row r="2327" spans="1:4">
      <c r="A2327" t="s">
        <v>2462</v>
      </c>
      <c r="B2327" t="s">
        <v>139</v>
      </c>
      <c r="C2327">
        <v>0</v>
      </c>
      <c r="D2327" t="s">
        <v>140</v>
      </c>
    </row>
    <row r="2328" spans="1:4">
      <c r="A2328" t="s">
        <v>2463</v>
      </c>
      <c r="B2328" t="s">
        <v>139</v>
      </c>
      <c r="C2328">
        <v>0</v>
      </c>
      <c r="D2328" t="s">
        <v>140</v>
      </c>
    </row>
    <row r="2329" spans="1:4">
      <c r="A2329" t="s">
        <v>2464</v>
      </c>
      <c r="B2329" t="s">
        <v>139</v>
      </c>
      <c r="C2329">
        <v>0</v>
      </c>
      <c r="D2329" t="s">
        <v>140</v>
      </c>
    </row>
    <row r="2330" spans="1:4">
      <c r="A2330" t="s">
        <v>2465</v>
      </c>
      <c r="B2330" t="s">
        <v>139</v>
      </c>
      <c r="C2330">
        <v>0</v>
      </c>
      <c r="D2330" t="s">
        <v>140</v>
      </c>
    </row>
    <row r="2331" spans="1:4">
      <c r="A2331" t="s">
        <v>2466</v>
      </c>
      <c r="B2331" t="s">
        <v>139</v>
      </c>
      <c r="C2331">
        <v>0</v>
      </c>
      <c r="D2331" t="s">
        <v>140</v>
      </c>
    </row>
    <row r="2332" spans="1:4">
      <c r="A2332" t="s">
        <v>2467</v>
      </c>
      <c r="B2332" t="s">
        <v>139</v>
      </c>
      <c r="C2332">
        <v>0</v>
      </c>
      <c r="D2332" t="s">
        <v>140</v>
      </c>
    </row>
    <row r="2333" spans="1:4">
      <c r="A2333" t="s">
        <v>2468</v>
      </c>
      <c r="B2333" t="s">
        <v>139</v>
      </c>
      <c r="C2333">
        <v>0</v>
      </c>
      <c r="D2333" t="s">
        <v>140</v>
      </c>
    </row>
    <row r="2334" spans="1:4">
      <c r="A2334" t="s">
        <v>2469</v>
      </c>
      <c r="B2334" t="s">
        <v>139</v>
      </c>
      <c r="C2334">
        <v>0</v>
      </c>
      <c r="D2334" t="s">
        <v>140</v>
      </c>
    </row>
    <row r="2335" spans="1:4">
      <c r="A2335" t="s">
        <v>2470</v>
      </c>
      <c r="B2335" t="s">
        <v>139</v>
      </c>
      <c r="C2335">
        <v>0</v>
      </c>
      <c r="D2335" t="s">
        <v>140</v>
      </c>
    </row>
    <row r="2336" spans="1:4">
      <c r="A2336" t="s">
        <v>2471</v>
      </c>
      <c r="B2336" t="s">
        <v>139</v>
      </c>
      <c r="C2336">
        <v>0</v>
      </c>
      <c r="D2336" t="s">
        <v>140</v>
      </c>
    </row>
    <row r="2337" spans="1:4">
      <c r="A2337" t="s">
        <v>2472</v>
      </c>
      <c r="B2337" t="s">
        <v>139</v>
      </c>
      <c r="C2337">
        <v>0</v>
      </c>
      <c r="D2337" t="s">
        <v>140</v>
      </c>
    </row>
    <row r="2338" spans="1:4">
      <c r="A2338" t="s">
        <v>2473</v>
      </c>
      <c r="B2338" t="s">
        <v>139</v>
      </c>
      <c r="C2338">
        <v>0</v>
      </c>
      <c r="D2338" t="s">
        <v>140</v>
      </c>
    </row>
    <row r="2339" spans="1:4">
      <c r="A2339" t="s">
        <v>2474</v>
      </c>
      <c r="B2339" t="s">
        <v>139</v>
      </c>
      <c r="C2339">
        <v>0</v>
      </c>
      <c r="D2339" t="s">
        <v>140</v>
      </c>
    </row>
    <row r="2340" spans="1:4">
      <c r="A2340" t="s">
        <v>2475</v>
      </c>
      <c r="B2340" t="s">
        <v>139</v>
      </c>
      <c r="C2340">
        <v>0</v>
      </c>
      <c r="D2340" t="s">
        <v>140</v>
      </c>
    </row>
    <row r="2341" spans="1:4">
      <c r="A2341" t="s">
        <v>2476</v>
      </c>
      <c r="B2341" t="s">
        <v>139</v>
      </c>
      <c r="C2341">
        <v>0</v>
      </c>
      <c r="D2341" t="s">
        <v>140</v>
      </c>
    </row>
    <row r="2342" spans="1:4">
      <c r="A2342" t="s">
        <v>2477</v>
      </c>
      <c r="B2342" t="s">
        <v>139</v>
      </c>
      <c r="C2342">
        <v>0</v>
      </c>
      <c r="D2342" t="s">
        <v>140</v>
      </c>
    </row>
    <row r="2343" spans="1:4">
      <c r="A2343" t="s">
        <v>2478</v>
      </c>
      <c r="B2343" t="s">
        <v>139</v>
      </c>
      <c r="C2343">
        <v>0</v>
      </c>
      <c r="D2343" t="s">
        <v>140</v>
      </c>
    </row>
    <row r="2344" spans="1:4">
      <c r="A2344" t="s">
        <v>2479</v>
      </c>
      <c r="B2344" t="s">
        <v>139</v>
      </c>
      <c r="C2344">
        <v>0</v>
      </c>
      <c r="D2344" t="s">
        <v>140</v>
      </c>
    </row>
    <row r="2345" spans="1:4">
      <c r="A2345" t="s">
        <v>2480</v>
      </c>
      <c r="B2345" t="s">
        <v>139</v>
      </c>
      <c r="C2345">
        <v>0</v>
      </c>
      <c r="D2345" t="s">
        <v>140</v>
      </c>
    </row>
    <row r="2346" spans="1:4">
      <c r="A2346" t="s">
        <v>2481</v>
      </c>
      <c r="B2346" t="s">
        <v>139</v>
      </c>
      <c r="C2346">
        <v>0</v>
      </c>
      <c r="D2346" t="s">
        <v>140</v>
      </c>
    </row>
    <row r="2347" spans="1:4">
      <c r="A2347" t="s">
        <v>2482</v>
      </c>
      <c r="B2347" t="s">
        <v>139</v>
      </c>
      <c r="C2347">
        <v>0</v>
      </c>
      <c r="D2347" t="s">
        <v>140</v>
      </c>
    </row>
    <row r="2348" spans="1:4">
      <c r="A2348" t="s">
        <v>2483</v>
      </c>
      <c r="B2348" t="s">
        <v>139</v>
      </c>
      <c r="C2348">
        <v>0</v>
      </c>
      <c r="D2348" t="s">
        <v>140</v>
      </c>
    </row>
    <row r="2349" spans="1:4">
      <c r="A2349" t="s">
        <v>2484</v>
      </c>
      <c r="B2349" t="s">
        <v>139</v>
      </c>
      <c r="C2349">
        <v>0</v>
      </c>
      <c r="D2349" t="s">
        <v>140</v>
      </c>
    </row>
    <row r="2350" spans="1:4">
      <c r="A2350" t="s">
        <v>2485</v>
      </c>
      <c r="B2350" t="s">
        <v>139</v>
      </c>
      <c r="C2350">
        <v>0</v>
      </c>
      <c r="D2350" t="s">
        <v>140</v>
      </c>
    </row>
    <row r="2351" spans="1:4">
      <c r="A2351" t="s">
        <v>2486</v>
      </c>
      <c r="B2351" t="s">
        <v>139</v>
      </c>
      <c r="C2351">
        <v>0</v>
      </c>
      <c r="D2351" t="s">
        <v>140</v>
      </c>
    </row>
    <row r="2352" spans="1:4">
      <c r="A2352" t="s">
        <v>2487</v>
      </c>
      <c r="B2352" t="s">
        <v>139</v>
      </c>
      <c r="C2352">
        <v>0</v>
      </c>
      <c r="D2352" t="s">
        <v>140</v>
      </c>
    </row>
    <row r="2353" spans="1:4">
      <c r="A2353" t="s">
        <v>2488</v>
      </c>
      <c r="B2353" t="s">
        <v>139</v>
      </c>
      <c r="C2353">
        <v>0</v>
      </c>
      <c r="D2353" t="s">
        <v>140</v>
      </c>
    </row>
    <row r="2354" spans="1:4">
      <c r="A2354" t="s">
        <v>2489</v>
      </c>
      <c r="B2354" t="s">
        <v>139</v>
      </c>
      <c r="C2354">
        <v>0</v>
      </c>
      <c r="D2354" t="s">
        <v>140</v>
      </c>
    </row>
    <row r="2355" spans="1:4">
      <c r="A2355" t="s">
        <v>2490</v>
      </c>
      <c r="B2355" t="s">
        <v>139</v>
      </c>
      <c r="C2355">
        <v>0</v>
      </c>
      <c r="D2355" t="s">
        <v>140</v>
      </c>
    </row>
    <row r="2356" spans="1:4">
      <c r="A2356" t="s">
        <v>2491</v>
      </c>
      <c r="B2356" t="s">
        <v>139</v>
      </c>
      <c r="C2356">
        <v>0</v>
      </c>
      <c r="D2356" t="s">
        <v>140</v>
      </c>
    </row>
    <row r="2357" spans="1:4">
      <c r="A2357" t="s">
        <v>2492</v>
      </c>
      <c r="B2357" t="s">
        <v>139</v>
      </c>
      <c r="C2357">
        <v>0</v>
      </c>
      <c r="D2357" t="s">
        <v>140</v>
      </c>
    </row>
    <row r="2358" spans="1:4">
      <c r="A2358" t="s">
        <v>2493</v>
      </c>
      <c r="B2358" t="s">
        <v>139</v>
      </c>
      <c r="C2358">
        <v>0</v>
      </c>
      <c r="D2358" t="s">
        <v>140</v>
      </c>
    </row>
    <row r="2359" spans="1:4">
      <c r="A2359" t="s">
        <v>2494</v>
      </c>
      <c r="B2359" t="s">
        <v>139</v>
      </c>
      <c r="C2359">
        <v>0</v>
      </c>
      <c r="D2359" t="s">
        <v>140</v>
      </c>
    </row>
    <row r="2360" spans="1:4">
      <c r="A2360" t="s">
        <v>2495</v>
      </c>
      <c r="B2360" t="s">
        <v>139</v>
      </c>
      <c r="C2360">
        <v>0</v>
      </c>
      <c r="D2360" t="s">
        <v>140</v>
      </c>
    </row>
    <row r="2361" spans="1:4">
      <c r="A2361" t="s">
        <v>2496</v>
      </c>
      <c r="B2361" t="s">
        <v>139</v>
      </c>
      <c r="C2361">
        <v>0</v>
      </c>
      <c r="D2361" t="s">
        <v>140</v>
      </c>
    </row>
    <row r="2362" spans="1:4">
      <c r="A2362" t="s">
        <v>2497</v>
      </c>
      <c r="B2362" t="s">
        <v>139</v>
      </c>
      <c r="C2362">
        <v>0</v>
      </c>
      <c r="D2362" t="s">
        <v>140</v>
      </c>
    </row>
    <row r="2363" spans="1:4">
      <c r="A2363" t="s">
        <v>2498</v>
      </c>
      <c r="B2363" t="s">
        <v>139</v>
      </c>
      <c r="C2363">
        <v>0</v>
      </c>
      <c r="D2363" t="s">
        <v>140</v>
      </c>
    </row>
    <row r="2364" spans="1:4">
      <c r="A2364" t="s">
        <v>2499</v>
      </c>
      <c r="B2364" t="s">
        <v>139</v>
      </c>
      <c r="C2364">
        <v>0</v>
      </c>
      <c r="D2364" t="s">
        <v>140</v>
      </c>
    </row>
    <row r="2365" spans="1:4">
      <c r="A2365" t="s">
        <v>2500</v>
      </c>
      <c r="B2365" t="s">
        <v>139</v>
      </c>
      <c r="C2365">
        <v>0</v>
      </c>
      <c r="D2365" t="s">
        <v>140</v>
      </c>
    </row>
    <row r="2366" spans="1:4">
      <c r="A2366" t="s">
        <v>2501</v>
      </c>
      <c r="B2366" t="s">
        <v>139</v>
      </c>
      <c r="C2366">
        <v>0</v>
      </c>
      <c r="D2366" t="s">
        <v>140</v>
      </c>
    </row>
    <row r="2367" spans="1:4">
      <c r="A2367" t="s">
        <v>2502</v>
      </c>
      <c r="B2367" t="s">
        <v>139</v>
      </c>
      <c r="C2367">
        <v>0</v>
      </c>
      <c r="D2367" t="s">
        <v>140</v>
      </c>
    </row>
    <row r="2368" spans="1:4">
      <c r="A2368" t="s">
        <v>2503</v>
      </c>
      <c r="B2368" t="s">
        <v>139</v>
      </c>
      <c r="C2368">
        <v>0</v>
      </c>
      <c r="D2368" t="s">
        <v>140</v>
      </c>
    </row>
    <row r="2369" spans="1:4">
      <c r="A2369" t="s">
        <v>2504</v>
      </c>
      <c r="B2369" t="s">
        <v>139</v>
      </c>
      <c r="C2369">
        <v>0</v>
      </c>
      <c r="D2369" t="s">
        <v>140</v>
      </c>
    </row>
    <row r="2370" spans="1:4">
      <c r="A2370" t="s">
        <v>2505</v>
      </c>
      <c r="B2370" t="s">
        <v>139</v>
      </c>
      <c r="C2370">
        <v>0</v>
      </c>
      <c r="D2370" t="s">
        <v>140</v>
      </c>
    </row>
    <row r="2371" spans="1:4">
      <c r="A2371" t="s">
        <v>2506</v>
      </c>
      <c r="B2371" t="s">
        <v>139</v>
      </c>
      <c r="C2371">
        <v>0</v>
      </c>
      <c r="D2371" t="s">
        <v>140</v>
      </c>
    </row>
    <row r="2372" spans="1:4">
      <c r="A2372" t="s">
        <v>2507</v>
      </c>
      <c r="B2372" t="s">
        <v>139</v>
      </c>
      <c r="C2372">
        <v>0</v>
      </c>
      <c r="D2372" t="s">
        <v>140</v>
      </c>
    </row>
    <row r="2373" spans="1:4">
      <c r="A2373" t="s">
        <v>2508</v>
      </c>
      <c r="B2373" t="s">
        <v>139</v>
      </c>
      <c r="C2373">
        <v>0</v>
      </c>
      <c r="D2373" t="s">
        <v>140</v>
      </c>
    </row>
    <row r="2374" spans="1:4">
      <c r="A2374" t="s">
        <v>2509</v>
      </c>
      <c r="B2374" t="s">
        <v>139</v>
      </c>
      <c r="C2374">
        <v>0</v>
      </c>
      <c r="D2374" t="s">
        <v>140</v>
      </c>
    </row>
    <row r="2375" spans="1:4">
      <c r="A2375" t="s">
        <v>2510</v>
      </c>
      <c r="B2375" t="s">
        <v>139</v>
      </c>
      <c r="C2375">
        <v>0</v>
      </c>
      <c r="D2375" t="s">
        <v>140</v>
      </c>
    </row>
    <row r="2376" spans="1:4">
      <c r="A2376" t="s">
        <v>2511</v>
      </c>
      <c r="B2376" t="s">
        <v>139</v>
      </c>
      <c r="C2376">
        <v>0</v>
      </c>
      <c r="D2376" t="s">
        <v>140</v>
      </c>
    </row>
    <row r="2377" spans="1:4">
      <c r="A2377" t="s">
        <v>2512</v>
      </c>
      <c r="B2377" t="s">
        <v>139</v>
      </c>
      <c r="C2377">
        <v>0</v>
      </c>
      <c r="D2377" t="s">
        <v>140</v>
      </c>
    </row>
    <row r="2378" spans="1:4">
      <c r="A2378" t="s">
        <v>2513</v>
      </c>
      <c r="B2378" t="s">
        <v>139</v>
      </c>
      <c r="C2378">
        <v>0</v>
      </c>
      <c r="D2378" t="s">
        <v>140</v>
      </c>
    </row>
    <row r="2379" spans="1:4">
      <c r="A2379" t="s">
        <v>2514</v>
      </c>
      <c r="B2379" t="s">
        <v>139</v>
      </c>
      <c r="C2379">
        <v>0</v>
      </c>
      <c r="D2379" t="s">
        <v>140</v>
      </c>
    </row>
    <row r="2380" spans="1:4">
      <c r="A2380" t="s">
        <v>2515</v>
      </c>
      <c r="B2380" t="s">
        <v>139</v>
      </c>
      <c r="C2380">
        <v>0</v>
      </c>
      <c r="D2380" t="s">
        <v>140</v>
      </c>
    </row>
    <row r="2381" spans="1:4">
      <c r="A2381" t="s">
        <v>2516</v>
      </c>
      <c r="B2381" t="s">
        <v>139</v>
      </c>
      <c r="C2381">
        <v>0</v>
      </c>
      <c r="D2381" t="s">
        <v>140</v>
      </c>
    </row>
    <row r="2382" spans="1:4">
      <c r="A2382" t="s">
        <v>2517</v>
      </c>
      <c r="B2382" t="s">
        <v>139</v>
      </c>
      <c r="C2382">
        <v>0</v>
      </c>
      <c r="D2382" t="s">
        <v>140</v>
      </c>
    </row>
    <row r="2383" spans="1:4">
      <c r="A2383" t="s">
        <v>2518</v>
      </c>
      <c r="B2383" t="s">
        <v>139</v>
      </c>
      <c r="C2383">
        <v>0</v>
      </c>
      <c r="D2383" t="s">
        <v>140</v>
      </c>
    </row>
    <row r="2384" spans="1:4">
      <c r="A2384" t="s">
        <v>2519</v>
      </c>
      <c r="B2384" t="s">
        <v>139</v>
      </c>
      <c r="C2384">
        <v>0</v>
      </c>
      <c r="D2384" t="s">
        <v>140</v>
      </c>
    </row>
    <row r="2385" spans="1:4">
      <c r="A2385" t="s">
        <v>2520</v>
      </c>
      <c r="B2385" t="s">
        <v>139</v>
      </c>
      <c r="C2385">
        <v>0</v>
      </c>
      <c r="D2385" t="s">
        <v>140</v>
      </c>
    </row>
    <row r="2386" spans="1:4">
      <c r="A2386" t="s">
        <v>2521</v>
      </c>
      <c r="B2386" t="s">
        <v>139</v>
      </c>
      <c r="C2386">
        <v>0</v>
      </c>
      <c r="D2386" t="s">
        <v>140</v>
      </c>
    </row>
    <row r="2387" spans="1:4">
      <c r="A2387" t="s">
        <v>2522</v>
      </c>
      <c r="B2387" t="s">
        <v>139</v>
      </c>
      <c r="C2387">
        <v>0</v>
      </c>
      <c r="D2387" t="s">
        <v>140</v>
      </c>
    </row>
    <row r="2388" spans="1:4">
      <c r="A2388" t="s">
        <v>2523</v>
      </c>
      <c r="B2388" t="s">
        <v>139</v>
      </c>
      <c r="C2388">
        <v>0</v>
      </c>
      <c r="D2388" t="s">
        <v>140</v>
      </c>
    </row>
    <row r="2389" spans="1:4">
      <c r="A2389" t="s">
        <v>2524</v>
      </c>
      <c r="B2389" t="s">
        <v>139</v>
      </c>
      <c r="C2389">
        <v>0</v>
      </c>
      <c r="D2389" t="s">
        <v>140</v>
      </c>
    </row>
    <row r="2390" spans="1:4">
      <c r="A2390" t="s">
        <v>2525</v>
      </c>
      <c r="B2390" t="s">
        <v>139</v>
      </c>
      <c r="C2390">
        <v>0</v>
      </c>
      <c r="D2390" t="s">
        <v>140</v>
      </c>
    </row>
    <row r="2391" spans="1:4">
      <c r="A2391" t="s">
        <v>2526</v>
      </c>
      <c r="B2391" t="s">
        <v>139</v>
      </c>
      <c r="C2391">
        <v>0</v>
      </c>
      <c r="D2391" t="s">
        <v>140</v>
      </c>
    </row>
    <row r="2392" spans="1:4">
      <c r="A2392" t="s">
        <v>2527</v>
      </c>
      <c r="B2392" t="s">
        <v>139</v>
      </c>
      <c r="C2392">
        <v>0</v>
      </c>
      <c r="D2392" t="s">
        <v>140</v>
      </c>
    </row>
    <row r="2393" spans="1:4">
      <c r="A2393" t="s">
        <v>2528</v>
      </c>
      <c r="B2393" t="s">
        <v>139</v>
      </c>
      <c r="C2393">
        <v>0</v>
      </c>
      <c r="D2393" t="s">
        <v>140</v>
      </c>
    </row>
    <row r="2394" spans="1:4">
      <c r="A2394" t="s">
        <v>2529</v>
      </c>
      <c r="B2394" t="s">
        <v>139</v>
      </c>
      <c r="C2394">
        <v>0</v>
      </c>
      <c r="D2394" t="s">
        <v>140</v>
      </c>
    </row>
    <row r="2395" spans="1:4">
      <c r="A2395" t="s">
        <v>2530</v>
      </c>
      <c r="B2395" t="s">
        <v>139</v>
      </c>
      <c r="C2395">
        <v>0</v>
      </c>
      <c r="D2395" t="s">
        <v>140</v>
      </c>
    </row>
    <row r="2396" spans="1:4">
      <c r="A2396" t="s">
        <v>2531</v>
      </c>
      <c r="B2396" t="s">
        <v>139</v>
      </c>
      <c r="C2396">
        <v>0</v>
      </c>
      <c r="D2396" t="s">
        <v>140</v>
      </c>
    </row>
    <row r="2397" spans="1:4">
      <c r="A2397" t="s">
        <v>2532</v>
      </c>
      <c r="B2397" t="s">
        <v>139</v>
      </c>
      <c r="C2397">
        <v>0</v>
      </c>
      <c r="D2397" t="s">
        <v>140</v>
      </c>
    </row>
    <row r="2398" spans="1:4">
      <c r="A2398" t="s">
        <v>2533</v>
      </c>
      <c r="B2398" t="s">
        <v>139</v>
      </c>
      <c r="C2398">
        <v>0</v>
      </c>
      <c r="D2398" t="s">
        <v>140</v>
      </c>
    </row>
    <row r="2399" spans="1:4">
      <c r="A2399" t="s">
        <v>2534</v>
      </c>
      <c r="B2399" t="s">
        <v>139</v>
      </c>
      <c r="C2399">
        <v>0</v>
      </c>
      <c r="D2399" t="s">
        <v>140</v>
      </c>
    </row>
    <row r="2400" spans="1:4">
      <c r="A2400" t="s">
        <v>2535</v>
      </c>
      <c r="B2400" t="s">
        <v>139</v>
      </c>
      <c r="C2400">
        <v>0</v>
      </c>
      <c r="D2400" t="s">
        <v>140</v>
      </c>
    </row>
    <row r="2401" spans="1:4">
      <c r="A2401" t="s">
        <v>2536</v>
      </c>
      <c r="B2401" t="s">
        <v>139</v>
      </c>
      <c r="C2401">
        <v>0</v>
      </c>
      <c r="D2401" t="s">
        <v>140</v>
      </c>
    </row>
    <row r="2402" spans="1:4">
      <c r="A2402" t="s">
        <v>2537</v>
      </c>
      <c r="B2402" t="s">
        <v>139</v>
      </c>
      <c r="C2402">
        <v>0</v>
      </c>
      <c r="D2402" t="s">
        <v>140</v>
      </c>
    </row>
    <row r="2403" spans="1:4">
      <c r="A2403" t="s">
        <v>5</v>
      </c>
      <c r="B2403" t="s">
        <v>139</v>
      </c>
      <c r="C2403">
        <v>0</v>
      </c>
      <c r="D2403" t="s">
        <v>140</v>
      </c>
    </row>
    <row r="2404" spans="1:4">
      <c r="A2404" t="s">
        <v>2538</v>
      </c>
      <c r="B2404" t="s">
        <v>139</v>
      </c>
      <c r="C2404">
        <v>0</v>
      </c>
      <c r="D2404" t="s">
        <v>140</v>
      </c>
    </row>
    <row r="2405" spans="1:4">
      <c r="A2405" t="s">
        <v>2539</v>
      </c>
      <c r="B2405" t="s">
        <v>139</v>
      </c>
      <c r="C2405">
        <v>0</v>
      </c>
      <c r="D2405" t="s">
        <v>140</v>
      </c>
    </row>
    <row r="2406" spans="1:4">
      <c r="A2406" t="s">
        <v>2540</v>
      </c>
      <c r="B2406" t="s">
        <v>139</v>
      </c>
      <c r="C2406">
        <v>0</v>
      </c>
      <c r="D2406" t="s">
        <v>140</v>
      </c>
    </row>
    <row r="2407" spans="1:4">
      <c r="A2407" t="s">
        <v>2541</v>
      </c>
      <c r="B2407" t="s">
        <v>139</v>
      </c>
      <c r="C2407">
        <v>0</v>
      </c>
      <c r="D2407" t="s">
        <v>140</v>
      </c>
    </row>
    <row r="2408" spans="1:4">
      <c r="A2408" t="s">
        <v>2542</v>
      </c>
      <c r="B2408" t="s">
        <v>139</v>
      </c>
      <c r="C2408">
        <v>0</v>
      </c>
      <c r="D2408" t="s">
        <v>140</v>
      </c>
    </row>
    <row r="2409" spans="1:4">
      <c r="A2409" t="s">
        <v>2543</v>
      </c>
      <c r="B2409" t="s">
        <v>139</v>
      </c>
      <c r="C2409">
        <v>0</v>
      </c>
      <c r="D2409" t="s">
        <v>140</v>
      </c>
    </row>
    <row r="2410" spans="1:4">
      <c r="A2410" t="s">
        <v>2544</v>
      </c>
      <c r="B2410" t="s">
        <v>139</v>
      </c>
      <c r="C2410">
        <v>0</v>
      </c>
      <c r="D2410" t="s">
        <v>140</v>
      </c>
    </row>
    <row r="2411" spans="1:4">
      <c r="A2411" t="s">
        <v>2545</v>
      </c>
      <c r="B2411" t="s">
        <v>139</v>
      </c>
      <c r="C2411">
        <v>0</v>
      </c>
      <c r="D2411" t="s">
        <v>140</v>
      </c>
    </row>
    <row r="2412" spans="1:4">
      <c r="A2412" t="s">
        <v>2546</v>
      </c>
      <c r="B2412" t="s">
        <v>139</v>
      </c>
      <c r="C2412">
        <v>0</v>
      </c>
      <c r="D2412" t="s">
        <v>140</v>
      </c>
    </row>
    <row r="2413" spans="1:4">
      <c r="A2413" t="s">
        <v>2547</v>
      </c>
      <c r="B2413" t="s">
        <v>139</v>
      </c>
      <c r="C2413">
        <v>0</v>
      </c>
      <c r="D2413" t="s">
        <v>140</v>
      </c>
    </row>
    <row r="2414" spans="1:4">
      <c r="A2414" t="s">
        <v>2548</v>
      </c>
      <c r="B2414" t="s">
        <v>139</v>
      </c>
      <c r="C2414">
        <v>0</v>
      </c>
      <c r="D2414" t="s">
        <v>140</v>
      </c>
    </row>
    <row r="2415" spans="1:4">
      <c r="A2415" t="s">
        <v>2549</v>
      </c>
      <c r="B2415" t="s">
        <v>139</v>
      </c>
      <c r="C2415">
        <v>0</v>
      </c>
      <c r="D2415" t="s">
        <v>140</v>
      </c>
    </row>
    <row r="2416" spans="1:4">
      <c r="A2416" t="s">
        <v>2550</v>
      </c>
      <c r="B2416" t="s">
        <v>139</v>
      </c>
      <c r="C2416">
        <v>0</v>
      </c>
      <c r="D2416" t="s">
        <v>140</v>
      </c>
    </row>
    <row r="2417" spans="1:4">
      <c r="A2417" t="s">
        <v>2551</v>
      </c>
      <c r="B2417" t="s">
        <v>139</v>
      </c>
      <c r="C2417">
        <v>0</v>
      </c>
      <c r="D2417" t="s">
        <v>140</v>
      </c>
    </row>
    <row r="2418" spans="1:4">
      <c r="A2418" t="s">
        <v>2552</v>
      </c>
      <c r="B2418" t="s">
        <v>139</v>
      </c>
      <c r="C2418">
        <v>0</v>
      </c>
      <c r="D2418" t="s">
        <v>140</v>
      </c>
    </row>
    <row r="2419" spans="1:4">
      <c r="A2419" t="s">
        <v>2553</v>
      </c>
      <c r="B2419" t="s">
        <v>139</v>
      </c>
      <c r="C2419">
        <v>0</v>
      </c>
      <c r="D2419" t="s">
        <v>140</v>
      </c>
    </row>
    <row r="2420" spans="1:4">
      <c r="A2420" t="s">
        <v>2554</v>
      </c>
      <c r="B2420" t="s">
        <v>139</v>
      </c>
      <c r="C2420">
        <v>0</v>
      </c>
      <c r="D2420" t="s">
        <v>140</v>
      </c>
    </row>
    <row r="2421" spans="1:4">
      <c r="A2421" t="s">
        <v>2555</v>
      </c>
      <c r="B2421" t="s">
        <v>139</v>
      </c>
      <c r="C2421">
        <v>0</v>
      </c>
      <c r="D2421" t="s">
        <v>140</v>
      </c>
    </row>
    <row r="2422" spans="1:4">
      <c r="A2422" t="s">
        <v>2556</v>
      </c>
      <c r="B2422" t="s">
        <v>139</v>
      </c>
      <c r="C2422">
        <v>0</v>
      </c>
      <c r="D2422" t="s">
        <v>140</v>
      </c>
    </row>
    <row r="2423" spans="1:4">
      <c r="A2423" t="s">
        <v>2557</v>
      </c>
      <c r="B2423" t="s">
        <v>139</v>
      </c>
      <c r="C2423">
        <v>0</v>
      </c>
      <c r="D2423" t="s">
        <v>140</v>
      </c>
    </row>
    <row r="2424" spans="1:4">
      <c r="A2424" t="s">
        <v>2558</v>
      </c>
      <c r="B2424" t="s">
        <v>139</v>
      </c>
      <c r="C2424">
        <v>0</v>
      </c>
      <c r="D2424" t="s">
        <v>140</v>
      </c>
    </row>
    <row r="2425" spans="1:4">
      <c r="A2425" t="s">
        <v>2559</v>
      </c>
      <c r="B2425" t="s">
        <v>139</v>
      </c>
      <c r="C2425">
        <v>0</v>
      </c>
      <c r="D2425" t="s">
        <v>140</v>
      </c>
    </row>
    <row r="2426" spans="1:4">
      <c r="A2426" t="s">
        <v>2560</v>
      </c>
      <c r="B2426" t="s">
        <v>139</v>
      </c>
      <c r="C2426">
        <v>0</v>
      </c>
      <c r="D2426" t="s">
        <v>140</v>
      </c>
    </row>
    <row r="2427" spans="1:4">
      <c r="A2427" t="s">
        <v>2561</v>
      </c>
      <c r="B2427" t="s">
        <v>139</v>
      </c>
      <c r="C2427">
        <v>0</v>
      </c>
      <c r="D2427" t="s">
        <v>140</v>
      </c>
    </row>
    <row r="2428" spans="1:4">
      <c r="A2428" t="s">
        <v>2562</v>
      </c>
      <c r="B2428" t="s">
        <v>139</v>
      </c>
      <c r="C2428">
        <v>0</v>
      </c>
      <c r="D2428" t="s">
        <v>140</v>
      </c>
    </row>
    <row r="2429" spans="1:4">
      <c r="A2429" t="s">
        <v>2563</v>
      </c>
      <c r="B2429" t="s">
        <v>139</v>
      </c>
      <c r="C2429">
        <v>0</v>
      </c>
      <c r="D2429" t="s">
        <v>140</v>
      </c>
    </row>
    <row r="2430" spans="1:4">
      <c r="A2430" t="s">
        <v>2564</v>
      </c>
      <c r="B2430" t="s">
        <v>139</v>
      </c>
      <c r="C2430">
        <v>0</v>
      </c>
      <c r="D2430" t="s">
        <v>140</v>
      </c>
    </row>
    <row r="2431" spans="1:4">
      <c r="A2431" t="s">
        <v>2565</v>
      </c>
      <c r="B2431" t="s">
        <v>139</v>
      </c>
      <c r="C2431">
        <v>0</v>
      </c>
      <c r="D2431" t="s">
        <v>140</v>
      </c>
    </row>
    <row r="2432" spans="1:4">
      <c r="A2432" t="s">
        <v>2566</v>
      </c>
      <c r="B2432" t="s">
        <v>139</v>
      </c>
      <c r="C2432">
        <v>0</v>
      </c>
      <c r="D2432" t="s">
        <v>140</v>
      </c>
    </row>
    <row r="2433" spans="1:4">
      <c r="A2433" t="s">
        <v>2567</v>
      </c>
      <c r="B2433" t="s">
        <v>139</v>
      </c>
      <c r="C2433">
        <v>0</v>
      </c>
      <c r="D2433" t="s">
        <v>140</v>
      </c>
    </row>
    <row r="2434" spans="1:4">
      <c r="A2434" t="s">
        <v>2568</v>
      </c>
      <c r="B2434" t="s">
        <v>139</v>
      </c>
      <c r="C2434">
        <v>0</v>
      </c>
      <c r="D2434" t="s">
        <v>140</v>
      </c>
    </row>
    <row r="2435" spans="1:4">
      <c r="A2435" t="s">
        <v>2569</v>
      </c>
      <c r="B2435" t="s">
        <v>139</v>
      </c>
      <c r="C2435">
        <v>0</v>
      </c>
      <c r="D2435" t="s">
        <v>140</v>
      </c>
    </row>
    <row r="2436" spans="1:4">
      <c r="A2436" t="s">
        <v>2570</v>
      </c>
      <c r="B2436" t="s">
        <v>139</v>
      </c>
      <c r="C2436">
        <v>0</v>
      </c>
      <c r="D2436" t="s">
        <v>140</v>
      </c>
    </row>
    <row r="2437" spans="1:4">
      <c r="A2437" t="s">
        <v>2571</v>
      </c>
      <c r="B2437" t="s">
        <v>139</v>
      </c>
      <c r="C2437">
        <v>0</v>
      </c>
      <c r="D2437" t="s">
        <v>140</v>
      </c>
    </row>
    <row r="2438" spans="1:4">
      <c r="A2438" t="s">
        <v>2572</v>
      </c>
      <c r="B2438" t="s">
        <v>139</v>
      </c>
      <c r="C2438">
        <v>0</v>
      </c>
      <c r="D2438" t="s">
        <v>140</v>
      </c>
    </row>
    <row r="2439" spans="1:4">
      <c r="A2439" t="s">
        <v>2573</v>
      </c>
      <c r="B2439" t="s">
        <v>139</v>
      </c>
      <c r="C2439">
        <v>0</v>
      </c>
      <c r="D2439" t="s">
        <v>140</v>
      </c>
    </row>
    <row r="2440" spans="1:4">
      <c r="A2440" t="s">
        <v>2574</v>
      </c>
      <c r="B2440" t="s">
        <v>139</v>
      </c>
      <c r="C2440">
        <v>0</v>
      </c>
      <c r="D2440" t="s">
        <v>140</v>
      </c>
    </row>
    <row r="2441" spans="1:4">
      <c r="A2441" t="s">
        <v>2575</v>
      </c>
      <c r="B2441" t="s">
        <v>139</v>
      </c>
      <c r="C2441">
        <v>0</v>
      </c>
      <c r="D2441" t="s">
        <v>140</v>
      </c>
    </row>
    <row r="2442" spans="1:4">
      <c r="A2442" t="s">
        <v>2576</v>
      </c>
      <c r="B2442" t="s">
        <v>139</v>
      </c>
      <c r="C2442">
        <v>0</v>
      </c>
      <c r="D2442" t="s">
        <v>140</v>
      </c>
    </row>
    <row r="2443" spans="1:4">
      <c r="A2443" t="s">
        <v>2577</v>
      </c>
      <c r="B2443" t="s">
        <v>139</v>
      </c>
      <c r="C2443">
        <v>0</v>
      </c>
      <c r="D2443" t="s">
        <v>140</v>
      </c>
    </row>
    <row r="2444" spans="1:4">
      <c r="A2444" t="s">
        <v>2578</v>
      </c>
      <c r="B2444" t="s">
        <v>139</v>
      </c>
      <c r="C2444">
        <v>0</v>
      </c>
      <c r="D2444" t="s">
        <v>140</v>
      </c>
    </row>
    <row r="2445" spans="1:4">
      <c r="A2445" t="s">
        <v>2579</v>
      </c>
      <c r="B2445" t="s">
        <v>139</v>
      </c>
      <c r="C2445">
        <v>0</v>
      </c>
      <c r="D2445" t="s">
        <v>140</v>
      </c>
    </row>
    <row r="2446" spans="1:4">
      <c r="A2446" t="s">
        <v>2580</v>
      </c>
      <c r="B2446" t="s">
        <v>139</v>
      </c>
      <c r="C2446">
        <v>0</v>
      </c>
      <c r="D2446" t="s">
        <v>140</v>
      </c>
    </row>
    <row r="2447" spans="1:4">
      <c r="A2447" t="s">
        <v>2581</v>
      </c>
      <c r="B2447" t="s">
        <v>139</v>
      </c>
      <c r="C2447">
        <v>0</v>
      </c>
      <c r="D2447" t="s">
        <v>140</v>
      </c>
    </row>
    <row r="2448" spans="1:4">
      <c r="A2448" t="s">
        <v>2582</v>
      </c>
      <c r="B2448" t="s">
        <v>139</v>
      </c>
      <c r="C2448">
        <v>0</v>
      </c>
      <c r="D2448" t="s">
        <v>140</v>
      </c>
    </row>
    <row r="2449" spans="1:4">
      <c r="A2449" t="s">
        <v>2583</v>
      </c>
      <c r="B2449" t="s">
        <v>139</v>
      </c>
      <c r="C2449">
        <v>0</v>
      </c>
      <c r="D2449" t="s">
        <v>140</v>
      </c>
    </row>
    <row r="2450" spans="1:4">
      <c r="A2450" t="s">
        <v>2584</v>
      </c>
      <c r="B2450" t="s">
        <v>139</v>
      </c>
      <c r="C2450">
        <v>0</v>
      </c>
      <c r="D2450" t="s">
        <v>140</v>
      </c>
    </row>
    <row r="2451" spans="1:4">
      <c r="A2451" t="s">
        <v>2585</v>
      </c>
      <c r="B2451" t="s">
        <v>139</v>
      </c>
      <c r="C2451">
        <v>0</v>
      </c>
      <c r="D2451" t="s">
        <v>140</v>
      </c>
    </row>
    <row r="2452" spans="1:4">
      <c r="A2452" t="s">
        <v>2586</v>
      </c>
      <c r="B2452" t="s">
        <v>139</v>
      </c>
      <c r="C2452">
        <v>0</v>
      </c>
      <c r="D2452" t="s">
        <v>140</v>
      </c>
    </row>
    <row r="2453" spans="1:4">
      <c r="A2453" t="s">
        <v>2587</v>
      </c>
      <c r="B2453" t="s">
        <v>139</v>
      </c>
      <c r="C2453">
        <v>0</v>
      </c>
      <c r="D2453" t="s">
        <v>140</v>
      </c>
    </row>
    <row r="2454" spans="1:4">
      <c r="A2454" t="s">
        <v>2588</v>
      </c>
      <c r="B2454" t="s">
        <v>139</v>
      </c>
      <c r="C2454">
        <v>0</v>
      </c>
      <c r="D2454" t="s">
        <v>140</v>
      </c>
    </row>
    <row r="2455" spans="1:4">
      <c r="A2455" t="s">
        <v>2589</v>
      </c>
      <c r="B2455" t="s">
        <v>139</v>
      </c>
      <c r="C2455">
        <v>0</v>
      </c>
      <c r="D2455" t="s">
        <v>140</v>
      </c>
    </row>
    <row r="2456" spans="1:4">
      <c r="A2456" t="s">
        <v>2590</v>
      </c>
      <c r="B2456" t="s">
        <v>139</v>
      </c>
      <c r="C2456">
        <v>0</v>
      </c>
      <c r="D2456" t="s">
        <v>140</v>
      </c>
    </row>
    <row r="2457" spans="1:4">
      <c r="A2457" t="s">
        <v>2591</v>
      </c>
      <c r="B2457" t="s">
        <v>139</v>
      </c>
      <c r="C2457">
        <v>0</v>
      </c>
      <c r="D2457" t="s">
        <v>140</v>
      </c>
    </row>
    <row r="2458" spans="1:4">
      <c r="A2458" t="s">
        <v>2592</v>
      </c>
      <c r="B2458" t="s">
        <v>139</v>
      </c>
      <c r="C2458">
        <v>0</v>
      </c>
      <c r="D2458" t="s">
        <v>140</v>
      </c>
    </row>
    <row r="2459" spans="1:4">
      <c r="A2459" t="s">
        <v>2593</v>
      </c>
      <c r="B2459" t="s">
        <v>139</v>
      </c>
      <c r="C2459">
        <v>0</v>
      </c>
      <c r="D2459" t="s">
        <v>140</v>
      </c>
    </row>
    <row r="2460" spans="1:4">
      <c r="A2460" t="s">
        <v>2594</v>
      </c>
      <c r="B2460" t="s">
        <v>139</v>
      </c>
      <c r="C2460">
        <v>0</v>
      </c>
      <c r="D2460" t="s">
        <v>140</v>
      </c>
    </row>
    <row r="2461" spans="1:4">
      <c r="A2461" t="s">
        <v>2595</v>
      </c>
      <c r="B2461" t="s">
        <v>139</v>
      </c>
      <c r="C2461">
        <v>0</v>
      </c>
      <c r="D2461" t="s">
        <v>140</v>
      </c>
    </row>
    <row r="2462" spans="1:4">
      <c r="A2462" t="s">
        <v>2596</v>
      </c>
      <c r="B2462" t="s">
        <v>139</v>
      </c>
      <c r="C2462">
        <v>0</v>
      </c>
      <c r="D2462" t="s">
        <v>140</v>
      </c>
    </row>
    <row r="2463" spans="1:4">
      <c r="A2463" t="s">
        <v>2597</v>
      </c>
      <c r="B2463" t="s">
        <v>139</v>
      </c>
      <c r="C2463">
        <v>0</v>
      </c>
      <c r="D2463" t="s">
        <v>140</v>
      </c>
    </row>
    <row r="2464" spans="1:4">
      <c r="A2464" t="s">
        <v>2598</v>
      </c>
      <c r="B2464" t="s">
        <v>139</v>
      </c>
      <c r="C2464">
        <v>0</v>
      </c>
      <c r="D2464" t="s">
        <v>140</v>
      </c>
    </row>
    <row r="2465" spans="1:4">
      <c r="A2465" t="s">
        <v>2599</v>
      </c>
      <c r="B2465" t="s">
        <v>139</v>
      </c>
      <c r="C2465">
        <v>0</v>
      </c>
      <c r="D2465" t="s">
        <v>140</v>
      </c>
    </row>
    <row r="2466" spans="1:4">
      <c r="A2466" t="s">
        <v>2600</v>
      </c>
      <c r="B2466" t="s">
        <v>139</v>
      </c>
      <c r="C2466">
        <v>0</v>
      </c>
      <c r="D2466" t="s">
        <v>140</v>
      </c>
    </row>
    <row r="2467" spans="1:4">
      <c r="A2467" t="s">
        <v>2601</v>
      </c>
      <c r="B2467" t="s">
        <v>139</v>
      </c>
      <c r="C2467">
        <v>0</v>
      </c>
      <c r="D2467" t="s">
        <v>140</v>
      </c>
    </row>
    <row r="2468" spans="1:4">
      <c r="A2468" t="s">
        <v>2602</v>
      </c>
      <c r="B2468" t="s">
        <v>139</v>
      </c>
      <c r="C2468">
        <v>0</v>
      </c>
      <c r="D2468" t="s">
        <v>140</v>
      </c>
    </row>
    <row r="2469" spans="1:4">
      <c r="A2469" t="s">
        <v>2603</v>
      </c>
      <c r="B2469" t="s">
        <v>139</v>
      </c>
      <c r="C2469">
        <v>0</v>
      </c>
      <c r="D2469" t="s">
        <v>140</v>
      </c>
    </row>
    <row r="2470" spans="1:4">
      <c r="A2470" t="s">
        <v>2604</v>
      </c>
      <c r="B2470" t="s">
        <v>139</v>
      </c>
      <c r="C2470">
        <v>0</v>
      </c>
      <c r="D2470" t="s">
        <v>140</v>
      </c>
    </row>
    <row r="2471" spans="1:4">
      <c r="A2471" t="s">
        <v>2605</v>
      </c>
      <c r="B2471" t="s">
        <v>139</v>
      </c>
      <c r="C2471">
        <v>0</v>
      </c>
      <c r="D2471" t="s">
        <v>140</v>
      </c>
    </row>
    <row r="2472" spans="1:4">
      <c r="A2472" t="s">
        <v>2606</v>
      </c>
      <c r="B2472" t="s">
        <v>139</v>
      </c>
      <c r="C2472">
        <v>0</v>
      </c>
      <c r="D2472" t="s">
        <v>140</v>
      </c>
    </row>
    <row r="2473" spans="1:4">
      <c r="A2473" t="s">
        <v>2607</v>
      </c>
      <c r="B2473" t="s">
        <v>139</v>
      </c>
      <c r="C2473">
        <v>0</v>
      </c>
      <c r="D2473" t="s">
        <v>140</v>
      </c>
    </row>
    <row r="2474" spans="1:4">
      <c r="A2474" t="s">
        <v>2608</v>
      </c>
      <c r="B2474" t="s">
        <v>139</v>
      </c>
      <c r="C2474">
        <v>0</v>
      </c>
      <c r="D2474" t="s">
        <v>140</v>
      </c>
    </row>
    <row r="2475" spans="1:4">
      <c r="A2475" t="s">
        <v>2609</v>
      </c>
      <c r="B2475" t="s">
        <v>139</v>
      </c>
      <c r="C2475">
        <v>0</v>
      </c>
      <c r="D2475" t="s">
        <v>140</v>
      </c>
    </row>
    <row r="2476" spans="1:4">
      <c r="A2476" t="s">
        <v>2610</v>
      </c>
      <c r="B2476" t="s">
        <v>139</v>
      </c>
      <c r="C2476">
        <v>0</v>
      </c>
      <c r="D2476" t="s">
        <v>140</v>
      </c>
    </row>
    <row r="2477" spans="1:4">
      <c r="A2477" t="s">
        <v>2611</v>
      </c>
      <c r="B2477" t="s">
        <v>139</v>
      </c>
      <c r="C2477">
        <v>0</v>
      </c>
      <c r="D2477" t="s">
        <v>140</v>
      </c>
    </row>
    <row r="2478" spans="1:4">
      <c r="A2478" t="s">
        <v>2612</v>
      </c>
      <c r="B2478" t="s">
        <v>139</v>
      </c>
      <c r="C2478">
        <v>0</v>
      </c>
      <c r="D2478" t="s">
        <v>140</v>
      </c>
    </row>
    <row r="2479" spans="1:4">
      <c r="A2479" t="s">
        <v>2613</v>
      </c>
      <c r="B2479" t="s">
        <v>139</v>
      </c>
      <c r="C2479">
        <v>0</v>
      </c>
      <c r="D2479" t="s">
        <v>140</v>
      </c>
    </row>
    <row r="2480" spans="1:4">
      <c r="A2480" t="s">
        <v>2614</v>
      </c>
      <c r="B2480" t="s">
        <v>139</v>
      </c>
      <c r="C2480">
        <v>0</v>
      </c>
      <c r="D2480" t="s">
        <v>140</v>
      </c>
    </row>
    <row r="2481" spans="1:4">
      <c r="A2481" t="s">
        <v>2615</v>
      </c>
      <c r="B2481" t="s">
        <v>139</v>
      </c>
      <c r="C2481">
        <v>0</v>
      </c>
      <c r="D2481" t="s">
        <v>140</v>
      </c>
    </row>
    <row r="2482" spans="1:4">
      <c r="A2482" t="s">
        <v>2616</v>
      </c>
      <c r="B2482" t="s">
        <v>139</v>
      </c>
      <c r="C2482">
        <v>0</v>
      </c>
      <c r="D2482" t="s">
        <v>140</v>
      </c>
    </row>
    <row r="2483" spans="1:4">
      <c r="A2483" t="s">
        <v>2617</v>
      </c>
      <c r="B2483" t="s">
        <v>139</v>
      </c>
      <c r="C2483">
        <v>0</v>
      </c>
      <c r="D2483" t="s">
        <v>140</v>
      </c>
    </row>
    <row r="2484" spans="1:4">
      <c r="A2484" t="s">
        <v>2618</v>
      </c>
      <c r="B2484" t="s">
        <v>139</v>
      </c>
      <c r="C2484">
        <v>0</v>
      </c>
      <c r="D2484" t="s">
        <v>140</v>
      </c>
    </row>
    <row r="2485" spans="1:4">
      <c r="A2485" t="s">
        <v>2619</v>
      </c>
      <c r="B2485" t="s">
        <v>139</v>
      </c>
      <c r="C2485">
        <v>0</v>
      </c>
      <c r="D2485" t="s">
        <v>140</v>
      </c>
    </row>
    <row r="2486" spans="1:4">
      <c r="A2486" t="s">
        <v>2620</v>
      </c>
      <c r="B2486" t="s">
        <v>139</v>
      </c>
      <c r="C2486">
        <v>0</v>
      </c>
      <c r="D2486" t="s">
        <v>140</v>
      </c>
    </row>
    <row r="2487" spans="1:4">
      <c r="A2487" t="s">
        <v>2621</v>
      </c>
      <c r="B2487" t="s">
        <v>139</v>
      </c>
      <c r="C2487">
        <v>0</v>
      </c>
      <c r="D2487" t="s">
        <v>140</v>
      </c>
    </row>
    <row r="2488" spans="1:4">
      <c r="A2488" t="s">
        <v>2622</v>
      </c>
      <c r="B2488" t="s">
        <v>139</v>
      </c>
      <c r="C2488">
        <v>0</v>
      </c>
      <c r="D2488" t="s">
        <v>140</v>
      </c>
    </row>
    <row r="2489" spans="1:4">
      <c r="A2489" t="s">
        <v>2623</v>
      </c>
      <c r="B2489" t="s">
        <v>139</v>
      </c>
      <c r="C2489">
        <v>0</v>
      </c>
      <c r="D2489" t="s">
        <v>140</v>
      </c>
    </row>
    <row r="2490" spans="1:4">
      <c r="A2490" t="s">
        <v>2624</v>
      </c>
      <c r="B2490" t="s">
        <v>139</v>
      </c>
      <c r="C2490">
        <v>0</v>
      </c>
      <c r="D2490" t="s">
        <v>140</v>
      </c>
    </row>
    <row r="2491" spans="1:4">
      <c r="A2491" t="s">
        <v>2625</v>
      </c>
      <c r="B2491" t="s">
        <v>139</v>
      </c>
      <c r="C2491">
        <v>0</v>
      </c>
      <c r="D2491" t="s">
        <v>140</v>
      </c>
    </row>
    <row r="2492" spans="1:4">
      <c r="A2492" t="s">
        <v>2626</v>
      </c>
      <c r="B2492" t="s">
        <v>139</v>
      </c>
      <c r="C2492">
        <v>0</v>
      </c>
      <c r="D2492" t="s">
        <v>140</v>
      </c>
    </row>
    <row r="2493" spans="1:4">
      <c r="A2493" t="s">
        <v>2627</v>
      </c>
      <c r="B2493" t="s">
        <v>139</v>
      </c>
      <c r="C2493">
        <v>0</v>
      </c>
      <c r="D2493" t="s">
        <v>140</v>
      </c>
    </row>
    <row r="2494" spans="1:4">
      <c r="A2494" t="s">
        <v>2628</v>
      </c>
      <c r="B2494" t="s">
        <v>139</v>
      </c>
      <c r="C2494">
        <v>0</v>
      </c>
      <c r="D2494" t="s">
        <v>140</v>
      </c>
    </row>
    <row r="2495" spans="1:4">
      <c r="A2495" t="s">
        <v>2629</v>
      </c>
      <c r="B2495" t="s">
        <v>139</v>
      </c>
      <c r="C2495">
        <v>0</v>
      </c>
      <c r="D2495" t="s">
        <v>140</v>
      </c>
    </row>
    <row r="2496" spans="1:4">
      <c r="A2496" t="s">
        <v>2630</v>
      </c>
      <c r="B2496" t="s">
        <v>139</v>
      </c>
      <c r="C2496">
        <v>0</v>
      </c>
      <c r="D2496" t="s">
        <v>140</v>
      </c>
    </row>
    <row r="2497" spans="1:4">
      <c r="A2497" t="s">
        <v>2631</v>
      </c>
      <c r="B2497" t="s">
        <v>139</v>
      </c>
      <c r="C2497">
        <v>0</v>
      </c>
      <c r="D2497" t="s">
        <v>140</v>
      </c>
    </row>
    <row r="2498" spans="1:4">
      <c r="A2498" t="s">
        <v>2632</v>
      </c>
      <c r="B2498" t="s">
        <v>139</v>
      </c>
      <c r="C2498">
        <v>0</v>
      </c>
      <c r="D2498" t="s">
        <v>140</v>
      </c>
    </row>
    <row r="2499" spans="1:4">
      <c r="A2499" t="s">
        <v>2633</v>
      </c>
      <c r="B2499" t="s">
        <v>139</v>
      </c>
      <c r="C2499">
        <v>0</v>
      </c>
      <c r="D2499" t="s">
        <v>140</v>
      </c>
    </row>
    <row r="2500" spans="1:4">
      <c r="A2500" t="s">
        <v>2634</v>
      </c>
      <c r="B2500" t="s">
        <v>139</v>
      </c>
      <c r="C2500">
        <v>0</v>
      </c>
      <c r="D2500" t="s">
        <v>140</v>
      </c>
    </row>
    <row r="2501" spans="1:4">
      <c r="A2501" t="s">
        <v>2635</v>
      </c>
      <c r="B2501" t="s">
        <v>139</v>
      </c>
      <c r="C2501">
        <v>0</v>
      </c>
      <c r="D2501" t="s">
        <v>140</v>
      </c>
    </row>
    <row r="2502" spans="1:4">
      <c r="A2502" t="s">
        <v>2636</v>
      </c>
      <c r="B2502" t="s">
        <v>139</v>
      </c>
      <c r="C2502">
        <v>0</v>
      </c>
      <c r="D2502" t="s">
        <v>140</v>
      </c>
    </row>
    <row r="2503" spans="1:4">
      <c r="A2503" t="s">
        <v>2637</v>
      </c>
      <c r="B2503" t="s">
        <v>139</v>
      </c>
      <c r="C2503">
        <v>0</v>
      </c>
      <c r="D2503" t="s">
        <v>140</v>
      </c>
    </row>
    <row r="2504" spans="1:4">
      <c r="A2504" t="s">
        <v>2638</v>
      </c>
      <c r="B2504" t="s">
        <v>139</v>
      </c>
      <c r="C2504">
        <v>0</v>
      </c>
      <c r="D2504" t="s">
        <v>140</v>
      </c>
    </row>
    <row r="2505" spans="1:4">
      <c r="A2505" t="s">
        <v>2639</v>
      </c>
      <c r="B2505" t="s">
        <v>139</v>
      </c>
      <c r="C2505">
        <v>0</v>
      </c>
      <c r="D2505" t="s">
        <v>140</v>
      </c>
    </row>
    <row r="2506" spans="1:4">
      <c r="A2506" t="s">
        <v>2640</v>
      </c>
      <c r="B2506" t="s">
        <v>139</v>
      </c>
      <c r="C2506">
        <v>0</v>
      </c>
      <c r="D2506" t="s">
        <v>140</v>
      </c>
    </row>
    <row r="2507" spans="1:4">
      <c r="A2507" t="s">
        <v>2641</v>
      </c>
      <c r="B2507" t="s">
        <v>139</v>
      </c>
      <c r="C2507">
        <v>0</v>
      </c>
      <c r="D2507" t="s">
        <v>140</v>
      </c>
    </row>
    <row r="2508" spans="1:4">
      <c r="A2508" t="s">
        <v>2642</v>
      </c>
      <c r="B2508" t="s">
        <v>139</v>
      </c>
      <c r="C2508">
        <v>0</v>
      </c>
      <c r="D2508" t="s">
        <v>140</v>
      </c>
    </row>
    <row r="2509" spans="1:4">
      <c r="A2509" t="s">
        <v>2643</v>
      </c>
      <c r="B2509" t="s">
        <v>139</v>
      </c>
      <c r="C2509">
        <v>0</v>
      </c>
      <c r="D2509" t="s">
        <v>140</v>
      </c>
    </row>
    <row r="2510" spans="1:4">
      <c r="A2510" t="s">
        <v>2644</v>
      </c>
      <c r="B2510" t="s">
        <v>139</v>
      </c>
      <c r="C2510">
        <v>0</v>
      </c>
      <c r="D2510" t="s">
        <v>140</v>
      </c>
    </row>
    <row r="2511" spans="1:4">
      <c r="A2511" t="s">
        <v>2645</v>
      </c>
      <c r="B2511" t="s">
        <v>139</v>
      </c>
      <c r="C2511">
        <v>0</v>
      </c>
      <c r="D2511" t="s">
        <v>140</v>
      </c>
    </row>
    <row r="2512" spans="1:4">
      <c r="A2512" t="s">
        <v>2646</v>
      </c>
      <c r="B2512" t="s">
        <v>139</v>
      </c>
      <c r="C2512">
        <v>0</v>
      </c>
      <c r="D2512" t="s">
        <v>140</v>
      </c>
    </row>
    <row r="2513" spans="1:4">
      <c r="A2513" t="s">
        <v>2647</v>
      </c>
      <c r="B2513" t="s">
        <v>139</v>
      </c>
      <c r="C2513">
        <v>0</v>
      </c>
      <c r="D2513" t="s">
        <v>140</v>
      </c>
    </row>
    <row r="2514" spans="1:4">
      <c r="A2514" t="s">
        <v>2648</v>
      </c>
      <c r="B2514" t="s">
        <v>139</v>
      </c>
      <c r="C2514">
        <v>0</v>
      </c>
      <c r="D2514" t="s">
        <v>140</v>
      </c>
    </row>
    <row r="2515" spans="1:4">
      <c r="A2515" t="s">
        <v>2649</v>
      </c>
      <c r="B2515" t="s">
        <v>139</v>
      </c>
      <c r="C2515">
        <v>0</v>
      </c>
      <c r="D2515" t="s">
        <v>140</v>
      </c>
    </row>
    <row r="2516" spans="1:4">
      <c r="A2516" t="s">
        <v>138</v>
      </c>
      <c r="B2516" t="s">
        <v>2650</v>
      </c>
      <c r="C2516">
        <v>0</v>
      </c>
      <c r="D2516" t="s">
        <v>8</v>
      </c>
    </row>
    <row r="2517" spans="1:4">
      <c r="A2517" t="s">
        <v>141</v>
      </c>
      <c r="B2517" t="s">
        <v>2650</v>
      </c>
      <c r="C2517">
        <v>0</v>
      </c>
      <c r="D2517" t="s">
        <v>8</v>
      </c>
    </row>
    <row r="2518" spans="1:4">
      <c r="A2518" t="s">
        <v>142</v>
      </c>
      <c r="B2518" t="s">
        <v>2650</v>
      </c>
      <c r="C2518">
        <v>0</v>
      </c>
      <c r="D2518" t="s">
        <v>8</v>
      </c>
    </row>
    <row r="2519" spans="1:4">
      <c r="A2519" t="s">
        <v>143</v>
      </c>
      <c r="B2519" t="s">
        <v>2650</v>
      </c>
      <c r="C2519">
        <v>0</v>
      </c>
      <c r="D2519" t="s">
        <v>8</v>
      </c>
    </row>
    <row r="2520" spans="1:4">
      <c r="A2520" t="s">
        <v>144</v>
      </c>
      <c r="B2520" t="s">
        <v>2650</v>
      </c>
      <c r="C2520">
        <v>0</v>
      </c>
      <c r="D2520" t="s">
        <v>8</v>
      </c>
    </row>
    <row r="2521" spans="1:4">
      <c r="A2521" t="s">
        <v>145</v>
      </c>
      <c r="B2521" t="s">
        <v>2650</v>
      </c>
      <c r="C2521">
        <v>0</v>
      </c>
      <c r="D2521" t="s">
        <v>8</v>
      </c>
    </row>
    <row r="2522" spans="1:4">
      <c r="A2522" t="s">
        <v>146</v>
      </c>
      <c r="B2522" t="s">
        <v>2650</v>
      </c>
      <c r="C2522">
        <v>0</v>
      </c>
      <c r="D2522" t="s">
        <v>8</v>
      </c>
    </row>
    <row r="2523" spans="1:4">
      <c r="A2523" t="s">
        <v>147</v>
      </c>
      <c r="B2523" t="s">
        <v>2650</v>
      </c>
      <c r="C2523">
        <v>0</v>
      </c>
      <c r="D2523" t="s">
        <v>8</v>
      </c>
    </row>
    <row r="2524" spans="1:4">
      <c r="A2524" t="s">
        <v>148</v>
      </c>
      <c r="B2524" t="s">
        <v>2650</v>
      </c>
      <c r="C2524">
        <v>0</v>
      </c>
      <c r="D2524" t="s">
        <v>8</v>
      </c>
    </row>
    <row r="2525" spans="1:4">
      <c r="A2525" t="s">
        <v>149</v>
      </c>
      <c r="B2525" t="s">
        <v>2650</v>
      </c>
      <c r="C2525">
        <v>0</v>
      </c>
      <c r="D2525" t="s">
        <v>8</v>
      </c>
    </row>
    <row r="2526" spans="1:4">
      <c r="A2526" t="s">
        <v>150</v>
      </c>
      <c r="B2526" t="s">
        <v>2650</v>
      </c>
      <c r="C2526">
        <v>0</v>
      </c>
      <c r="D2526" t="s">
        <v>8</v>
      </c>
    </row>
    <row r="2527" spans="1:4">
      <c r="A2527" t="s">
        <v>151</v>
      </c>
      <c r="B2527" t="s">
        <v>2650</v>
      </c>
      <c r="C2527">
        <v>0</v>
      </c>
      <c r="D2527" t="s">
        <v>8</v>
      </c>
    </row>
    <row r="2528" spans="1:4">
      <c r="A2528" t="s">
        <v>152</v>
      </c>
      <c r="B2528" t="s">
        <v>2650</v>
      </c>
      <c r="C2528">
        <v>0</v>
      </c>
      <c r="D2528" t="s">
        <v>8</v>
      </c>
    </row>
    <row r="2529" spans="1:4">
      <c r="A2529" t="s">
        <v>153</v>
      </c>
      <c r="B2529" t="s">
        <v>2650</v>
      </c>
      <c r="C2529">
        <v>0</v>
      </c>
      <c r="D2529" t="s">
        <v>8</v>
      </c>
    </row>
    <row r="2530" spans="1:4">
      <c r="A2530" t="s">
        <v>154</v>
      </c>
      <c r="B2530" t="s">
        <v>2650</v>
      </c>
      <c r="C2530">
        <v>0</v>
      </c>
      <c r="D2530" t="s">
        <v>8</v>
      </c>
    </row>
    <row r="2531" spans="1:4">
      <c r="A2531" t="s">
        <v>155</v>
      </c>
      <c r="B2531" t="s">
        <v>2650</v>
      </c>
      <c r="C2531">
        <v>0</v>
      </c>
      <c r="D2531" t="s">
        <v>8</v>
      </c>
    </row>
    <row r="2532" spans="1:4">
      <c r="A2532" t="s">
        <v>156</v>
      </c>
      <c r="B2532" t="s">
        <v>2650</v>
      </c>
      <c r="C2532">
        <v>0</v>
      </c>
      <c r="D2532" t="s">
        <v>8</v>
      </c>
    </row>
    <row r="2533" spans="1:4">
      <c r="A2533" t="s">
        <v>157</v>
      </c>
      <c r="B2533" t="s">
        <v>2650</v>
      </c>
      <c r="C2533">
        <v>0</v>
      </c>
      <c r="D2533" t="s">
        <v>8</v>
      </c>
    </row>
    <row r="2534" spans="1:4">
      <c r="A2534" t="s">
        <v>158</v>
      </c>
      <c r="B2534" t="s">
        <v>2650</v>
      </c>
      <c r="C2534">
        <v>0</v>
      </c>
      <c r="D2534" t="s">
        <v>8</v>
      </c>
    </row>
    <row r="2535" spans="1:4">
      <c r="A2535" t="s">
        <v>159</v>
      </c>
      <c r="B2535" t="s">
        <v>2650</v>
      </c>
      <c r="C2535">
        <v>0</v>
      </c>
      <c r="D2535" t="s">
        <v>8</v>
      </c>
    </row>
    <row r="2536" spans="1:4">
      <c r="A2536" t="s">
        <v>160</v>
      </c>
      <c r="B2536" t="s">
        <v>2650</v>
      </c>
      <c r="C2536">
        <v>0</v>
      </c>
      <c r="D2536" t="s">
        <v>8</v>
      </c>
    </row>
    <row r="2537" spans="1:4">
      <c r="A2537" t="s">
        <v>161</v>
      </c>
      <c r="B2537" t="s">
        <v>2650</v>
      </c>
      <c r="C2537">
        <v>0</v>
      </c>
      <c r="D2537" t="s">
        <v>8</v>
      </c>
    </row>
    <row r="2538" spans="1:4">
      <c r="A2538" t="s">
        <v>163</v>
      </c>
      <c r="B2538" t="s">
        <v>2650</v>
      </c>
      <c r="C2538">
        <v>0</v>
      </c>
      <c r="D2538" t="s">
        <v>8</v>
      </c>
    </row>
    <row r="2539" spans="1:4">
      <c r="A2539" t="s">
        <v>164</v>
      </c>
      <c r="B2539" t="s">
        <v>2650</v>
      </c>
      <c r="C2539">
        <v>0</v>
      </c>
      <c r="D2539" t="s">
        <v>8</v>
      </c>
    </row>
    <row r="2540" spans="1:4">
      <c r="A2540" t="s">
        <v>165</v>
      </c>
      <c r="B2540" t="s">
        <v>2650</v>
      </c>
      <c r="C2540">
        <v>0</v>
      </c>
      <c r="D2540" t="s">
        <v>8</v>
      </c>
    </row>
    <row r="2541" spans="1:4">
      <c r="A2541" t="s">
        <v>166</v>
      </c>
      <c r="B2541" t="s">
        <v>2650</v>
      </c>
      <c r="C2541">
        <v>0</v>
      </c>
      <c r="D2541" t="s">
        <v>8</v>
      </c>
    </row>
    <row r="2542" spans="1:4">
      <c r="A2542" t="s">
        <v>167</v>
      </c>
      <c r="B2542" t="s">
        <v>2650</v>
      </c>
      <c r="C2542">
        <v>0</v>
      </c>
      <c r="D2542" t="s">
        <v>8</v>
      </c>
    </row>
    <row r="2543" spans="1:4">
      <c r="A2543" t="s">
        <v>168</v>
      </c>
      <c r="B2543" t="s">
        <v>2650</v>
      </c>
      <c r="C2543">
        <v>0</v>
      </c>
      <c r="D2543" t="s">
        <v>8</v>
      </c>
    </row>
    <row r="2544" spans="1:4">
      <c r="A2544" t="s">
        <v>169</v>
      </c>
      <c r="B2544" t="s">
        <v>2650</v>
      </c>
      <c r="C2544">
        <v>0</v>
      </c>
      <c r="D2544" t="s">
        <v>8</v>
      </c>
    </row>
    <row r="2545" spans="1:4">
      <c r="A2545" t="s">
        <v>170</v>
      </c>
      <c r="B2545" t="s">
        <v>2650</v>
      </c>
      <c r="C2545">
        <v>0</v>
      </c>
      <c r="D2545" t="s">
        <v>8</v>
      </c>
    </row>
    <row r="2546" spans="1:4">
      <c r="A2546" t="s">
        <v>171</v>
      </c>
      <c r="B2546" t="s">
        <v>2650</v>
      </c>
      <c r="C2546">
        <v>0</v>
      </c>
      <c r="D2546" t="s">
        <v>8</v>
      </c>
    </row>
    <row r="2547" spans="1:4">
      <c r="A2547" t="s">
        <v>172</v>
      </c>
      <c r="B2547" t="s">
        <v>2650</v>
      </c>
      <c r="C2547">
        <v>0</v>
      </c>
      <c r="D2547" t="s">
        <v>8</v>
      </c>
    </row>
    <row r="2548" spans="1:4">
      <c r="A2548" t="s">
        <v>173</v>
      </c>
      <c r="B2548" t="s">
        <v>2650</v>
      </c>
      <c r="C2548">
        <v>0</v>
      </c>
      <c r="D2548" t="s">
        <v>8</v>
      </c>
    </row>
    <row r="2549" spans="1:4">
      <c r="A2549" t="s">
        <v>174</v>
      </c>
      <c r="B2549" t="s">
        <v>2650</v>
      </c>
      <c r="C2549">
        <v>0</v>
      </c>
      <c r="D2549" t="s">
        <v>8</v>
      </c>
    </row>
    <row r="2550" spans="1:4">
      <c r="A2550" t="s">
        <v>175</v>
      </c>
      <c r="B2550" t="s">
        <v>2650</v>
      </c>
      <c r="C2550">
        <v>0</v>
      </c>
      <c r="D2550" t="s">
        <v>8</v>
      </c>
    </row>
    <row r="2551" spans="1:4">
      <c r="A2551" t="s">
        <v>176</v>
      </c>
      <c r="B2551" t="s">
        <v>2650</v>
      </c>
      <c r="C2551">
        <v>0</v>
      </c>
      <c r="D2551" t="s">
        <v>8</v>
      </c>
    </row>
    <row r="2552" spans="1:4">
      <c r="A2552" t="s">
        <v>177</v>
      </c>
      <c r="B2552" t="s">
        <v>2650</v>
      </c>
      <c r="C2552">
        <v>0</v>
      </c>
      <c r="D2552" t="s">
        <v>8</v>
      </c>
    </row>
    <row r="2553" spans="1:4">
      <c r="A2553" t="s">
        <v>178</v>
      </c>
      <c r="B2553" t="s">
        <v>2650</v>
      </c>
      <c r="C2553">
        <v>0</v>
      </c>
      <c r="D2553" t="s">
        <v>8</v>
      </c>
    </row>
    <row r="2554" spans="1:4">
      <c r="A2554" t="s">
        <v>179</v>
      </c>
      <c r="B2554" t="s">
        <v>2650</v>
      </c>
      <c r="C2554">
        <v>0</v>
      </c>
      <c r="D2554" t="s">
        <v>8</v>
      </c>
    </row>
    <row r="2555" spans="1:4">
      <c r="A2555" t="s">
        <v>180</v>
      </c>
      <c r="B2555" t="s">
        <v>2650</v>
      </c>
      <c r="C2555">
        <v>0</v>
      </c>
      <c r="D2555" t="s">
        <v>8</v>
      </c>
    </row>
    <row r="2556" spans="1:4">
      <c r="A2556" t="s">
        <v>181</v>
      </c>
      <c r="B2556" t="s">
        <v>2650</v>
      </c>
      <c r="C2556">
        <v>0</v>
      </c>
      <c r="D2556" t="s">
        <v>8</v>
      </c>
    </row>
    <row r="2557" spans="1:4">
      <c r="A2557" t="s">
        <v>182</v>
      </c>
      <c r="B2557" t="s">
        <v>2650</v>
      </c>
      <c r="C2557">
        <v>0</v>
      </c>
      <c r="D2557" t="s">
        <v>8</v>
      </c>
    </row>
    <row r="2558" spans="1:4">
      <c r="A2558" t="s">
        <v>183</v>
      </c>
      <c r="B2558" t="s">
        <v>2650</v>
      </c>
      <c r="C2558">
        <v>0</v>
      </c>
      <c r="D2558" t="s">
        <v>8</v>
      </c>
    </row>
    <row r="2559" spans="1:4">
      <c r="A2559" t="s">
        <v>184</v>
      </c>
      <c r="B2559" t="s">
        <v>2650</v>
      </c>
      <c r="C2559">
        <v>0</v>
      </c>
      <c r="D2559" t="s">
        <v>8</v>
      </c>
    </row>
    <row r="2560" spans="1:4">
      <c r="A2560" t="s">
        <v>185</v>
      </c>
      <c r="B2560" t="s">
        <v>2650</v>
      </c>
      <c r="C2560">
        <v>0</v>
      </c>
      <c r="D2560" t="s">
        <v>8</v>
      </c>
    </row>
    <row r="2561" spans="1:4">
      <c r="A2561" t="s">
        <v>186</v>
      </c>
      <c r="B2561" t="s">
        <v>2650</v>
      </c>
      <c r="C2561">
        <v>0</v>
      </c>
      <c r="D2561" t="s">
        <v>8</v>
      </c>
    </row>
    <row r="2562" spans="1:4">
      <c r="A2562" t="s">
        <v>187</v>
      </c>
      <c r="B2562" t="s">
        <v>2650</v>
      </c>
      <c r="C2562">
        <v>0</v>
      </c>
      <c r="D2562" t="s">
        <v>8</v>
      </c>
    </row>
    <row r="2563" spans="1:4">
      <c r="A2563" t="s">
        <v>188</v>
      </c>
      <c r="B2563" t="s">
        <v>2650</v>
      </c>
      <c r="C2563">
        <v>0</v>
      </c>
      <c r="D2563" t="s">
        <v>8</v>
      </c>
    </row>
    <row r="2564" spans="1:4">
      <c r="A2564" t="s">
        <v>189</v>
      </c>
      <c r="B2564" t="s">
        <v>2650</v>
      </c>
      <c r="C2564">
        <v>0</v>
      </c>
      <c r="D2564" t="s">
        <v>8</v>
      </c>
    </row>
    <row r="2565" spans="1:4">
      <c r="A2565" t="s">
        <v>190</v>
      </c>
      <c r="B2565" t="s">
        <v>2650</v>
      </c>
      <c r="C2565">
        <v>0</v>
      </c>
      <c r="D2565" t="s">
        <v>8</v>
      </c>
    </row>
    <row r="2566" spans="1:4">
      <c r="A2566" t="s">
        <v>191</v>
      </c>
      <c r="B2566" t="s">
        <v>2650</v>
      </c>
      <c r="C2566">
        <v>0</v>
      </c>
      <c r="D2566" t="s">
        <v>8</v>
      </c>
    </row>
    <row r="2567" spans="1:4">
      <c r="A2567" t="s">
        <v>192</v>
      </c>
      <c r="B2567" t="s">
        <v>2650</v>
      </c>
      <c r="C2567">
        <v>0</v>
      </c>
      <c r="D2567" t="s">
        <v>8</v>
      </c>
    </row>
    <row r="2568" spans="1:4">
      <c r="A2568" t="s">
        <v>193</v>
      </c>
      <c r="B2568" t="s">
        <v>2650</v>
      </c>
      <c r="C2568">
        <v>0</v>
      </c>
      <c r="D2568" t="s">
        <v>8</v>
      </c>
    </row>
    <row r="2569" spans="1:4">
      <c r="A2569" t="s">
        <v>194</v>
      </c>
      <c r="B2569" t="s">
        <v>2650</v>
      </c>
      <c r="C2569">
        <v>0</v>
      </c>
      <c r="D2569" t="s">
        <v>8</v>
      </c>
    </row>
    <row r="2570" spans="1:4">
      <c r="A2570" t="s">
        <v>195</v>
      </c>
      <c r="B2570" t="s">
        <v>2650</v>
      </c>
      <c r="C2570">
        <v>0</v>
      </c>
      <c r="D2570" t="s">
        <v>8</v>
      </c>
    </row>
    <row r="2571" spans="1:4">
      <c r="A2571" t="s">
        <v>196</v>
      </c>
      <c r="B2571" t="s">
        <v>2650</v>
      </c>
      <c r="C2571">
        <v>0</v>
      </c>
      <c r="D2571" t="s">
        <v>8</v>
      </c>
    </row>
    <row r="2572" spans="1:4">
      <c r="A2572" t="s">
        <v>197</v>
      </c>
      <c r="B2572" t="s">
        <v>2650</v>
      </c>
      <c r="C2572">
        <v>0</v>
      </c>
      <c r="D2572" t="s">
        <v>8</v>
      </c>
    </row>
    <row r="2573" spans="1:4">
      <c r="A2573" t="s">
        <v>198</v>
      </c>
      <c r="B2573" t="s">
        <v>2650</v>
      </c>
      <c r="C2573">
        <v>0</v>
      </c>
      <c r="D2573" t="s">
        <v>8</v>
      </c>
    </row>
    <row r="2574" spans="1:4">
      <c r="A2574" t="s">
        <v>199</v>
      </c>
      <c r="B2574" t="s">
        <v>2650</v>
      </c>
      <c r="C2574">
        <v>0</v>
      </c>
      <c r="D2574" t="s">
        <v>8</v>
      </c>
    </row>
    <row r="2575" spans="1:4">
      <c r="A2575" t="s">
        <v>200</v>
      </c>
      <c r="B2575" t="s">
        <v>2650</v>
      </c>
      <c r="C2575">
        <v>0</v>
      </c>
      <c r="D2575" t="s">
        <v>8</v>
      </c>
    </row>
    <row r="2576" spans="1:4">
      <c r="A2576" t="s">
        <v>201</v>
      </c>
      <c r="B2576" t="s">
        <v>2650</v>
      </c>
      <c r="C2576">
        <v>0</v>
      </c>
      <c r="D2576" t="s">
        <v>8</v>
      </c>
    </row>
    <row r="2577" spans="1:4">
      <c r="A2577" t="s">
        <v>202</v>
      </c>
      <c r="B2577" t="s">
        <v>2650</v>
      </c>
      <c r="C2577">
        <v>0</v>
      </c>
      <c r="D2577" t="s">
        <v>8</v>
      </c>
    </row>
    <row r="2578" spans="1:4">
      <c r="A2578" t="s">
        <v>203</v>
      </c>
      <c r="B2578" t="s">
        <v>2650</v>
      </c>
      <c r="C2578">
        <v>0</v>
      </c>
      <c r="D2578" t="s">
        <v>8</v>
      </c>
    </row>
    <row r="2579" spans="1:4">
      <c r="A2579" t="s">
        <v>204</v>
      </c>
      <c r="B2579" t="s">
        <v>2650</v>
      </c>
      <c r="C2579">
        <v>0</v>
      </c>
      <c r="D2579" t="s">
        <v>8</v>
      </c>
    </row>
    <row r="2580" spans="1:4">
      <c r="A2580" t="s">
        <v>205</v>
      </c>
      <c r="B2580" t="s">
        <v>2650</v>
      </c>
      <c r="C2580">
        <v>0</v>
      </c>
      <c r="D2580" t="s">
        <v>8</v>
      </c>
    </row>
    <row r="2581" spans="1:4">
      <c r="A2581" t="s">
        <v>206</v>
      </c>
      <c r="B2581" t="s">
        <v>2650</v>
      </c>
      <c r="C2581">
        <v>0</v>
      </c>
      <c r="D2581" t="s">
        <v>8</v>
      </c>
    </row>
    <row r="2582" spans="1:4">
      <c r="A2582" t="s">
        <v>207</v>
      </c>
      <c r="B2582" t="s">
        <v>2650</v>
      </c>
      <c r="C2582">
        <v>0</v>
      </c>
      <c r="D2582" t="s">
        <v>8</v>
      </c>
    </row>
    <row r="2583" spans="1:4">
      <c r="A2583" t="s">
        <v>208</v>
      </c>
      <c r="B2583" t="s">
        <v>2650</v>
      </c>
      <c r="C2583">
        <v>0</v>
      </c>
      <c r="D2583" t="s">
        <v>8</v>
      </c>
    </row>
    <row r="2584" spans="1:4">
      <c r="A2584" t="s">
        <v>209</v>
      </c>
      <c r="B2584" t="s">
        <v>2650</v>
      </c>
      <c r="C2584">
        <v>0</v>
      </c>
      <c r="D2584" t="s">
        <v>8</v>
      </c>
    </row>
    <row r="2585" spans="1:4">
      <c r="A2585" t="s">
        <v>210</v>
      </c>
      <c r="B2585" t="s">
        <v>2650</v>
      </c>
      <c r="C2585">
        <v>0</v>
      </c>
      <c r="D2585" t="s">
        <v>8</v>
      </c>
    </row>
    <row r="2586" spans="1:4">
      <c r="A2586" t="s">
        <v>211</v>
      </c>
      <c r="B2586" t="s">
        <v>2650</v>
      </c>
      <c r="C2586">
        <v>0</v>
      </c>
      <c r="D2586" t="s">
        <v>8</v>
      </c>
    </row>
    <row r="2587" spans="1:4">
      <c r="A2587" t="s">
        <v>212</v>
      </c>
      <c r="B2587" t="s">
        <v>2650</v>
      </c>
      <c r="C2587">
        <v>0</v>
      </c>
      <c r="D2587" t="s">
        <v>8</v>
      </c>
    </row>
    <row r="2588" spans="1:4">
      <c r="A2588" t="s">
        <v>213</v>
      </c>
      <c r="B2588" t="s">
        <v>2650</v>
      </c>
      <c r="C2588">
        <v>0</v>
      </c>
      <c r="D2588" t="s">
        <v>8</v>
      </c>
    </row>
    <row r="2589" spans="1:4">
      <c r="A2589" t="s">
        <v>214</v>
      </c>
      <c r="B2589" t="s">
        <v>2650</v>
      </c>
      <c r="C2589">
        <v>0</v>
      </c>
      <c r="D2589" t="s">
        <v>8</v>
      </c>
    </row>
    <row r="2590" spans="1:4">
      <c r="A2590" t="s">
        <v>215</v>
      </c>
      <c r="B2590" t="s">
        <v>2650</v>
      </c>
      <c r="C2590">
        <v>0</v>
      </c>
      <c r="D2590" t="s">
        <v>8</v>
      </c>
    </row>
    <row r="2591" spans="1:4">
      <c r="A2591" t="s">
        <v>216</v>
      </c>
      <c r="B2591" t="s">
        <v>2650</v>
      </c>
      <c r="C2591">
        <v>0</v>
      </c>
      <c r="D2591" t="s">
        <v>8</v>
      </c>
    </row>
    <row r="2592" spans="1:4">
      <c r="A2592" t="s">
        <v>217</v>
      </c>
      <c r="B2592" t="s">
        <v>2650</v>
      </c>
      <c r="C2592">
        <v>0</v>
      </c>
      <c r="D2592" t="s">
        <v>8</v>
      </c>
    </row>
    <row r="2593" spans="1:4">
      <c r="A2593" t="s">
        <v>218</v>
      </c>
      <c r="B2593" t="s">
        <v>2650</v>
      </c>
      <c r="C2593">
        <v>0</v>
      </c>
      <c r="D2593" t="s">
        <v>8</v>
      </c>
    </row>
    <row r="2594" spans="1:4">
      <c r="A2594" t="s">
        <v>219</v>
      </c>
      <c r="B2594" t="s">
        <v>2650</v>
      </c>
      <c r="C2594">
        <v>0</v>
      </c>
      <c r="D2594" t="s">
        <v>8</v>
      </c>
    </row>
    <row r="2595" spans="1:4">
      <c r="A2595" t="s">
        <v>220</v>
      </c>
      <c r="B2595" t="s">
        <v>2650</v>
      </c>
      <c r="C2595">
        <v>0</v>
      </c>
      <c r="D2595" t="s">
        <v>8</v>
      </c>
    </row>
    <row r="2596" spans="1:4">
      <c r="A2596" t="s">
        <v>221</v>
      </c>
      <c r="B2596" t="s">
        <v>2650</v>
      </c>
      <c r="C2596">
        <v>0</v>
      </c>
      <c r="D2596" t="s">
        <v>8</v>
      </c>
    </row>
    <row r="2597" spans="1:4">
      <c r="A2597" t="s">
        <v>222</v>
      </c>
      <c r="B2597" t="s">
        <v>2650</v>
      </c>
      <c r="C2597">
        <v>0</v>
      </c>
      <c r="D2597" t="s">
        <v>8</v>
      </c>
    </row>
    <row r="2598" spans="1:4">
      <c r="A2598" t="s">
        <v>223</v>
      </c>
      <c r="B2598" t="s">
        <v>2650</v>
      </c>
      <c r="C2598">
        <v>0</v>
      </c>
      <c r="D2598" t="s">
        <v>8</v>
      </c>
    </row>
    <row r="2599" spans="1:4">
      <c r="A2599" t="s">
        <v>224</v>
      </c>
      <c r="B2599" t="s">
        <v>2650</v>
      </c>
      <c r="C2599">
        <v>0</v>
      </c>
      <c r="D2599" t="s">
        <v>8</v>
      </c>
    </row>
    <row r="2600" spans="1:4">
      <c r="A2600" t="s">
        <v>225</v>
      </c>
      <c r="B2600" t="s">
        <v>2650</v>
      </c>
      <c r="C2600">
        <v>0</v>
      </c>
      <c r="D2600" t="s">
        <v>8</v>
      </c>
    </row>
    <row r="2601" spans="1:4">
      <c r="A2601" t="s">
        <v>227</v>
      </c>
      <c r="B2601" t="s">
        <v>2650</v>
      </c>
      <c r="C2601">
        <v>0</v>
      </c>
      <c r="D2601" t="s">
        <v>8</v>
      </c>
    </row>
    <row r="2602" spans="1:4">
      <c r="A2602" t="s">
        <v>228</v>
      </c>
      <c r="B2602" t="s">
        <v>2650</v>
      </c>
      <c r="C2602">
        <v>0</v>
      </c>
      <c r="D2602" t="s">
        <v>8</v>
      </c>
    </row>
    <row r="2603" spans="1:4">
      <c r="A2603" t="s">
        <v>229</v>
      </c>
      <c r="B2603" t="s">
        <v>2650</v>
      </c>
      <c r="C2603">
        <v>0</v>
      </c>
      <c r="D2603" t="s">
        <v>8</v>
      </c>
    </row>
    <row r="2604" spans="1:4">
      <c r="A2604" t="s">
        <v>230</v>
      </c>
      <c r="B2604" t="s">
        <v>2650</v>
      </c>
      <c r="C2604">
        <v>0</v>
      </c>
      <c r="D2604" t="s">
        <v>8</v>
      </c>
    </row>
    <row r="2605" spans="1:4">
      <c r="A2605" t="s">
        <v>231</v>
      </c>
      <c r="B2605" t="s">
        <v>2650</v>
      </c>
      <c r="C2605">
        <v>0</v>
      </c>
      <c r="D2605" t="s">
        <v>8</v>
      </c>
    </row>
    <row r="2606" spans="1:4">
      <c r="A2606" t="s">
        <v>232</v>
      </c>
      <c r="B2606" t="s">
        <v>2650</v>
      </c>
      <c r="C2606">
        <v>0</v>
      </c>
      <c r="D2606" t="s">
        <v>8</v>
      </c>
    </row>
    <row r="2607" spans="1:4">
      <c r="A2607" t="s">
        <v>233</v>
      </c>
      <c r="B2607" t="s">
        <v>2650</v>
      </c>
      <c r="C2607">
        <v>0</v>
      </c>
      <c r="D2607" t="s">
        <v>8</v>
      </c>
    </row>
    <row r="2608" spans="1:4">
      <c r="A2608" t="s">
        <v>234</v>
      </c>
      <c r="B2608" t="s">
        <v>2650</v>
      </c>
      <c r="C2608">
        <v>0</v>
      </c>
      <c r="D2608" t="s">
        <v>8</v>
      </c>
    </row>
    <row r="2609" spans="1:4">
      <c r="A2609" t="s">
        <v>235</v>
      </c>
      <c r="B2609" t="s">
        <v>2650</v>
      </c>
      <c r="C2609">
        <v>0</v>
      </c>
      <c r="D2609" t="s">
        <v>8</v>
      </c>
    </row>
    <row r="2610" spans="1:4">
      <c r="A2610" t="s">
        <v>236</v>
      </c>
      <c r="B2610" t="s">
        <v>2650</v>
      </c>
      <c r="C2610">
        <v>0</v>
      </c>
      <c r="D2610" t="s">
        <v>8</v>
      </c>
    </row>
    <row r="2611" spans="1:4">
      <c r="A2611" t="s">
        <v>237</v>
      </c>
      <c r="B2611" t="s">
        <v>2650</v>
      </c>
      <c r="C2611">
        <v>0</v>
      </c>
      <c r="D2611" t="s">
        <v>8</v>
      </c>
    </row>
    <row r="2612" spans="1:4">
      <c r="A2612" t="s">
        <v>238</v>
      </c>
      <c r="B2612" t="s">
        <v>2650</v>
      </c>
      <c r="C2612">
        <v>0</v>
      </c>
      <c r="D2612" t="s">
        <v>8</v>
      </c>
    </row>
    <row r="2613" spans="1:4">
      <c r="A2613" t="s">
        <v>239</v>
      </c>
      <c r="B2613" t="s">
        <v>2650</v>
      </c>
      <c r="C2613">
        <v>0</v>
      </c>
      <c r="D2613" t="s">
        <v>8</v>
      </c>
    </row>
    <row r="2614" spans="1:4">
      <c r="A2614" t="s">
        <v>240</v>
      </c>
      <c r="B2614" t="s">
        <v>2650</v>
      </c>
      <c r="C2614">
        <v>0</v>
      </c>
      <c r="D2614" t="s">
        <v>8</v>
      </c>
    </row>
    <row r="2615" spans="1:4">
      <c r="A2615" t="s">
        <v>241</v>
      </c>
      <c r="B2615" t="s">
        <v>2650</v>
      </c>
      <c r="C2615">
        <v>0</v>
      </c>
      <c r="D2615" t="s">
        <v>8</v>
      </c>
    </row>
    <row r="2616" spans="1:4">
      <c r="A2616" t="s">
        <v>242</v>
      </c>
      <c r="B2616" t="s">
        <v>2650</v>
      </c>
      <c r="C2616">
        <v>0</v>
      </c>
      <c r="D2616" t="s">
        <v>8</v>
      </c>
    </row>
    <row r="2617" spans="1:4">
      <c r="A2617" t="s">
        <v>243</v>
      </c>
      <c r="B2617" t="s">
        <v>2650</v>
      </c>
      <c r="C2617">
        <v>0</v>
      </c>
      <c r="D2617" t="s">
        <v>8</v>
      </c>
    </row>
    <row r="2618" spans="1:4">
      <c r="A2618" t="s">
        <v>244</v>
      </c>
      <c r="B2618" t="s">
        <v>2650</v>
      </c>
      <c r="C2618">
        <v>0</v>
      </c>
      <c r="D2618" t="s">
        <v>8</v>
      </c>
    </row>
    <row r="2619" spans="1:4">
      <c r="A2619" t="s">
        <v>245</v>
      </c>
      <c r="B2619" t="s">
        <v>2650</v>
      </c>
      <c r="C2619">
        <v>0</v>
      </c>
      <c r="D2619" t="s">
        <v>8</v>
      </c>
    </row>
    <row r="2620" spans="1:4">
      <c r="A2620" t="s">
        <v>246</v>
      </c>
      <c r="B2620" t="s">
        <v>2650</v>
      </c>
      <c r="C2620">
        <v>0</v>
      </c>
      <c r="D2620" t="s">
        <v>8</v>
      </c>
    </row>
    <row r="2621" spans="1:4">
      <c r="A2621" t="s">
        <v>247</v>
      </c>
      <c r="B2621" t="s">
        <v>2650</v>
      </c>
      <c r="C2621">
        <v>0</v>
      </c>
      <c r="D2621" t="s">
        <v>8</v>
      </c>
    </row>
    <row r="2622" spans="1:4">
      <c r="A2622" t="s">
        <v>248</v>
      </c>
      <c r="B2622" t="s">
        <v>2650</v>
      </c>
      <c r="C2622">
        <v>0</v>
      </c>
      <c r="D2622" t="s">
        <v>8</v>
      </c>
    </row>
    <row r="2623" spans="1:4">
      <c r="A2623" t="s">
        <v>249</v>
      </c>
      <c r="B2623" t="s">
        <v>2650</v>
      </c>
      <c r="C2623">
        <v>0</v>
      </c>
      <c r="D2623" t="s">
        <v>8</v>
      </c>
    </row>
    <row r="2624" spans="1:4">
      <c r="A2624" t="s">
        <v>250</v>
      </c>
      <c r="B2624" t="s">
        <v>2650</v>
      </c>
      <c r="C2624">
        <v>0</v>
      </c>
      <c r="D2624" t="s">
        <v>8</v>
      </c>
    </row>
    <row r="2625" spans="1:4">
      <c r="A2625" t="s">
        <v>251</v>
      </c>
      <c r="B2625" t="s">
        <v>2650</v>
      </c>
      <c r="C2625">
        <v>0</v>
      </c>
      <c r="D2625" t="s">
        <v>8</v>
      </c>
    </row>
    <row r="2626" spans="1:4">
      <c r="A2626" t="s">
        <v>252</v>
      </c>
      <c r="B2626" t="s">
        <v>2650</v>
      </c>
      <c r="C2626">
        <v>0</v>
      </c>
      <c r="D2626" t="s">
        <v>8</v>
      </c>
    </row>
    <row r="2627" spans="1:4">
      <c r="A2627" t="s">
        <v>253</v>
      </c>
      <c r="B2627" t="s">
        <v>2650</v>
      </c>
      <c r="C2627">
        <v>0</v>
      </c>
      <c r="D2627" t="s">
        <v>8</v>
      </c>
    </row>
    <row r="2628" spans="1:4">
      <c r="A2628" t="s">
        <v>254</v>
      </c>
      <c r="B2628" t="s">
        <v>2650</v>
      </c>
      <c r="C2628">
        <v>0</v>
      </c>
      <c r="D2628" t="s">
        <v>8</v>
      </c>
    </row>
    <row r="2629" spans="1:4">
      <c r="A2629" t="s">
        <v>255</v>
      </c>
      <c r="B2629" t="s">
        <v>2650</v>
      </c>
      <c r="C2629">
        <v>0</v>
      </c>
      <c r="D2629" t="s">
        <v>8</v>
      </c>
    </row>
    <row r="2630" spans="1:4">
      <c r="A2630" t="s">
        <v>256</v>
      </c>
      <c r="B2630" t="s">
        <v>2650</v>
      </c>
      <c r="C2630">
        <v>0</v>
      </c>
      <c r="D2630" t="s">
        <v>8</v>
      </c>
    </row>
    <row r="2631" spans="1:4">
      <c r="A2631" t="s">
        <v>257</v>
      </c>
      <c r="B2631" t="s">
        <v>2650</v>
      </c>
      <c r="C2631">
        <v>0</v>
      </c>
      <c r="D2631" t="s">
        <v>8</v>
      </c>
    </row>
    <row r="2632" spans="1:4">
      <c r="A2632" t="s">
        <v>258</v>
      </c>
      <c r="B2632" t="s">
        <v>2650</v>
      </c>
      <c r="C2632">
        <v>0</v>
      </c>
      <c r="D2632" t="s">
        <v>8</v>
      </c>
    </row>
    <row r="2633" spans="1:4">
      <c r="A2633" t="s">
        <v>259</v>
      </c>
      <c r="B2633" t="s">
        <v>2650</v>
      </c>
      <c r="C2633">
        <v>0</v>
      </c>
      <c r="D2633" t="s">
        <v>8</v>
      </c>
    </row>
    <row r="2634" spans="1:4">
      <c r="A2634" t="s">
        <v>260</v>
      </c>
      <c r="B2634" t="s">
        <v>2650</v>
      </c>
      <c r="C2634">
        <v>0</v>
      </c>
      <c r="D2634" t="s">
        <v>8</v>
      </c>
    </row>
    <row r="2635" spans="1:4">
      <c r="A2635" t="s">
        <v>261</v>
      </c>
      <c r="B2635" t="s">
        <v>2650</v>
      </c>
      <c r="C2635">
        <v>0</v>
      </c>
      <c r="D2635" t="s">
        <v>8</v>
      </c>
    </row>
    <row r="2636" spans="1:4">
      <c r="A2636" t="s">
        <v>262</v>
      </c>
      <c r="B2636" t="s">
        <v>2650</v>
      </c>
      <c r="C2636">
        <v>0</v>
      </c>
      <c r="D2636" t="s">
        <v>8</v>
      </c>
    </row>
    <row r="2637" spans="1:4">
      <c r="A2637" t="s">
        <v>263</v>
      </c>
      <c r="B2637" t="s">
        <v>2650</v>
      </c>
      <c r="C2637">
        <v>0</v>
      </c>
      <c r="D2637" t="s">
        <v>8</v>
      </c>
    </row>
    <row r="2638" spans="1:4">
      <c r="A2638" t="s">
        <v>264</v>
      </c>
      <c r="B2638" t="s">
        <v>2650</v>
      </c>
      <c r="C2638">
        <v>0</v>
      </c>
      <c r="D2638" t="s">
        <v>8</v>
      </c>
    </row>
    <row r="2639" spans="1:4">
      <c r="A2639" t="s">
        <v>265</v>
      </c>
      <c r="B2639" t="s">
        <v>2650</v>
      </c>
      <c r="C2639">
        <v>0</v>
      </c>
      <c r="D2639" t="s">
        <v>8</v>
      </c>
    </row>
    <row r="2640" spans="1:4">
      <c r="A2640" t="s">
        <v>266</v>
      </c>
      <c r="B2640" t="s">
        <v>2650</v>
      </c>
      <c r="C2640">
        <v>0</v>
      </c>
      <c r="D2640" t="s">
        <v>8</v>
      </c>
    </row>
    <row r="2641" spans="1:4">
      <c r="A2641" t="s">
        <v>267</v>
      </c>
      <c r="B2641" t="s">
        <v>2650</v>
      </c>
      <c r="C2641">
        <v>0</v>
      </c>
      <c r="D2641" t="s">
        <v>8</v>
      </c>
    </row>
    <row r="2642" spans="1:4">
      <c r="A2642" t="s">
        <v>268</v>
      </c>
      <c r="B2642" t="s">
        <v>2650</v>
      </c>
      <c r="C2642">
        <v>0</v>
      </c>
      <c r="D2642" t="s">
        <v>8</v>
      </c>
    </row>
    <row r="2643" spans="1:4">
      <c r="A2643" t="s">
        <v>269</v>
      </c>
      <c r="B2643" t="s">
        <v>2650</v>
      </c>
      <c r="C2643">
        <v>0</v>
      </c>
      <c r="D2643" t="s">
        <v>8</v>
      </c>
    </row>
    <row r="2644" spans="1:4">
      <c r="A2644" t="s">
        <v>270</v>
      </c>
      <c r="B2644" t="s">
        <v>2650</v>
      </c>
      <c r="C2644">
        <v>0</v>
      </c>
      <c r="D2644" t="s">
        <v>8</v>
      </c>
    </row>
    <row r="2645" spans="1:4">
      <c r="A2645" t="s">
        <v>271</v>
      </c>
      <c r="B2645" t="s">
        <v>2650</v>
      </c>
      <c r="C2645">
        <v>0</v>
      </c>
      <c r="D2645" t="s">
        <v>8</v>
      </c>
    </row>
    <row r="2646" spans="1:4">
      <c r="A2646" t="s">
        <v>272</v>
      </c>
      <c r="B2646" t="s">
        <v>2650</v>
      </c>
      <c r="C2646">
        <v>0</v>
      </c>
      <c r="D2646" t="s">
        <v>8</v>
      </c>
    </row>
    <row r="2647" spans="1:4">
      <c r="A2647" t="s">
        <v>273</v>
      </c>
      <c r="B2647" t="s">
        <v>2650</v>
      </c>
      <c r="C2647">
        <v>0</v>
      </c>
      <c r="D2647" t="s">
        <v>8</v>
      </c>
    </row>
    <row r="2648" spans="1:4">
      <c r="A2648" t="s">
        <v>274</v>
      </c>
      <c r="B2648" t="s">
        <v>2650</v>
      </c>
      <c r="C2648">
        <v>0</v>
      </c>
      <c r="D2648" t="s">
        <v>8</v>
      </c>
    </row>
    <row r="2649" spans="1:4">
      <c r="A2649" t="s">
        <v>275</v>
      </c>
      <c r="B2649" t="s">
        <v>2650</v>
      </c>
      <c r="C2649">
        <v>0</v>
      </c>
      <c r="D2649" t="s">
        <v>8</v>
      </c>
    </row>
    <row r="2650" spans="1:4">
      <c r="A2650" t="s">
        <v>276</v>
      </c>
      <c r="B2650" t="s">
        <v>2650</v>
      </c>
      <c r="C2650">
        <v>0</v>
      </c>
      <c r="D2650" t="s">
        <v>8</v>
      </c>
    </row>
    <row r="2651" spans="1:4">
      <c r="A2651" t="s">
        <v>277</v>
      </c>
      <c r="B2651" t="s">
        <v>2650</v>
      </c>
      <c r="C2651">
        <v>0</v>
      </c>
      <c r="D2651" t="s">
        <v>8</v>
      </c>
    </row>
    <row r="2652" spans="1:4">
      <c r="A2652" t="s">
        <v>278</v>
      </c>
      <c r="B2652" t="s">
        <v>2650</v>
      </c>
      <c r="C2652">
        <v>0</v>
      </c>
      <c r="D2652" t="s">
        <v>8</v>
      </c>
    </row>
    <row r="2653" spans="1:4">
      <c r="A2653" t="s">
        <v>279</v>
      </c>
      <c r="B2653" t="s">
        <v>2650</v>
      </c>
      <c r="C2653">
        <v>0</v>
      </c>
      <c r="D2653" t="s">
        <v>8</v>
      </c>
    </row>
    <row r="2654" spans="1:4">
      <c r="A2654" t="s">
        <v>280</v>
      </c>
      <c r="B2654" t="s">
        <v>2650</v>
      </c>
      <c r="C2654">
        <v>0</v>
      </c>
      <c r="D2654" t="s">
        <v>8</v>
      </c>
    </row>
    <row r="2655" spans="1:4">
      <c r="A2655" t="s">
        <v>281</v>
      </c>
      <c r="B2655" t="s">
        <v>2650</v>
      </c>
      <c r="C2655">
        <v>0</v>
      </c>
      <c r="D2655" t="s">
        <v>8</v>
      </c>
    </row>
    <row r="2656" spans="1:4">
      <c r="A2656" t="s">
        <v>282</v>
      </c>
      <c r="B2656" t="s">
        <v>2650</v>
      </c>
      <c r="C2656">
        <v>0</v>
      </c>
      <c r="D2656" t="s">
        <v>8</v>
      </c>
    </row>
    <row r="2657" spans="1:4">
      <c r="A2657" t="s">
        <v>283</v>
      </c>
      <c r="B2657" t="s">
        <v>2650</v>
      </c>
      <c r="C2657">
        <v>0</v>
      </c>
      <c r="D2657" t="s">
        <v>8</v>
      </c>
    </row>
    <row r="2658" spans="1:4">
      <c r="A2658" t="s">
        <v>284</v>
      </c>
      <c r="B2658" t="s">
        <v>2650</v>
      </c>
      <c r="C2658">
        <v>0</v>
      </c>
      <c r="D2658" t="s">
        <v>8</v>
      </c>
    </row>
    <row r="2659" spans="1:4">
      <c r="A2659" t="s">
        <v>285</v>
      </c>
      <c r="B2659" t="s">
        <v>2650</v>
      </c>
      <c r="C2659">
        <v>0</v>
      </c>
      <c r="D2659" t="s">
        <v>8</v>
      </c>
    </row>
    <row r="2660" spans="1:4">
      <c r="A2660" t="s">
        <v>287</v>
      </c>
      <c r="B2660" t="s">
        <v>2650</v>
      </c>
      <c r="C2660">
        <v>0</v>
      </c>
      <c r="D2660" t="s">
        <v>8</v>
      </c>
    </row>
    <row r="2661" spans="1:4">
      <c r="A2661" t="s">
        <v>288</v>
      </c>
      <c r="B2661" t="s">
        <v>2650</v>
      </c>
      <c r="C2661">
        <v>0</v>
      </c>
      <c r="D2661" t="s">
        <v>8</v>
      </c>
    </row>
    <row r="2662" spans="1:4">
      <c r="A2662" t="s">
        <v>289</v>
      </c>
      <c r="B2662" t="s">
        <v>2650</v>
      </c>
      <c r="C2662">
        <v>0</v>
      </c>
      <c r="D2662" t="s">
        <v>8</v>
      </c>
    </row>
    <row r="2663" spans="1:4">
      <c r="A2663" t="s">
        <v>290</v>
      </c>
      <c r="B2663" t="s">
        <v>2650</v>
      </c>
      <c r="C2663">
        <v>0</v>
      </c>
      <c r="D2663" t="s">
        <v>8</v>
      </c>
    </row>
    <row r="2664" spans="1:4">
      <c r="A2664" t="s">
        <v>291</v>
      </c>
      <c r="B2664" t="s">
        <v>2650</v>
      </c>
      <c r="C2664">
        <v>0</v>
      </c>
      <c r="D2664" t="s">
        <v>8</v>
      </c>
    </row>
    <row r="2665" spans="1:4">
      <c r="A2665" t="s">
        <v>292</v>
      </c>
      <c r="B2665" t="s">
        <v>2650</v>
      </c>
      <c r="C2665">
        <v>0</v>
      </c>
      <c r="D2665" t="s">
        <v>8</v>
      </c>
    </row>
    <row r="2666" spans="1:4">
      <c r="A2666" t="s">
        <v>293</v>
      </c>
      <c r="B2666" t="s">
        <v>2650</v>
      </c>
      <c r="C2666">
        <v>0</v>
      </c>
      <c r="D2666" t="s">
        <v>8</v>
      </c>
    </row>
    <row r="2667" spans="1:4">
      <c r="A2667" t="s">
        <v>294</v>
      </c>
      <c r="B2667" t="s">
        <v>2650</v>
      </c>
      <c r="C2667">
        <v>0</v>
      </c>
      <c r="D2667" t="s">
        <v>8</v>
      </c>
    </row>
    <row r="2668" spans="1:4">
      <c r="A2668" t="s">
        <v>295</v>
      </c>
      <c r="B2668" t="s">
        <v>2650</v>
      </c>
      <c r="C2668">
        <v>0</v>
      </c>
      <c r="D2668" t="s">
        <v>8</v>
      </c>
    </row>
    <row r="2669" spans="1:4">
      <c r="A2669" t="s">
        <v>296</v>
      </c>
      <c r="B2669" t="s">
        <v>2650</v>
      </c>
      <c r="C2669">
        <v>0</v>
      </c>
      <c r="D2669" t="s">
        <v>8</v>
      </c>
    </row>
    <row r="2670" spans="1:4">
      <c r="A2670" t="s">
        <v>297</v>
      </c>
      <c r="B2670" t="s">
        <v>2650</v>
      </c>
      <c r="C2670">
        <v>0</v>
      </c>
      <c r="D2670" t="s">
        <v>8</v>
      </c>
    </row>
    <row r="2671" spans="1:4">
      <c r="A2671" t="s">
        <v>298</v>
      </c>
      <c r="B2671" t="s">
        <v>2650</v>
      </c>
      <c r="C2671">
        <v>0</v>
      </c>
      <c r="D2671" t="s">
        <v>8</v>
      </c>
    </row>
    <row r="2672" spans="1:4">
      <c r="A2672" t="s">
        <v>299</v>
      </c>
      <c r="B2672" t="s">
        <v>2650</v>
      </c>
      <c r="C2672">
        <v>0</v>
      </c>
      <c r="D2672" t="s">
        <v>8</v>
      </c>
    </row>
    <row r="2673" spans="1:4">
      <c r="A2673" t="s">
        <v>300</v>
      </c>
      <c r="B2673" t="s">
        <v>2650</v>
      </c>
      <c r="C2673">
        <v>0</v>
      </c>
      <c r="D2673" t="s">
        <v>8</v>
      </c>
    </row>
    <row r="2674" spans="1:4">
      <c r="A2674" t="s">
        <v>301</v>
      </c>
      <c r="B2674" t="s">
        <v>2650</v>
      </c>
      <c r="C2674">
        <v>0</v>
      </c>
      <c r="D2674" t="s">
        <v>8</v>
      </c>
    </row>
    <row r="2675" spans="1:4">
      <c r="A2675" t="s">
        <v>302</v>
      </c>
      <c r="B2675" t="s">
        <v>2650</v>
      </c>
      <c r="C2675">
        <v>0</v>
      </c>
      <c r="D2675" t="s">
        <v>8</v>
      </c>
    </row>
    <row r="2676" spans="1:4">
      <c r="A2676" t="s">
        <v>303</v>
      </c>
      <c r="B2676" t="s">
        <v>2650</v>
      </c>
      <c r="C2676">
        <v>0</v>
      </c>
      <c r="D2676" t="s">
        <v>8</v>
      </c>
    </row>
    <row r="2677" spans="1:4">
      <c r="A2677" t="s">
        <v>304</v>
      </c>
      <c r="B2677" t="s">
        <v>2650</v>
      </c>
      <c r="C2677">
        <v>0</v>
      </c>
      <c r="D2677" t="s">
        <v>8</v>
      </c>
    </row>
    <row r="2678" spans="1:4">
      <c r="A2678" t="s">
        <v>305</v>
      </c>
      <c r="B2678" t="s">
        <v>2650</v>
      </c>
      <c r="C2678">
        <v>0</v>
      </c>
      <c r="D2678" t="s">
        <v>8</v>
      </c>
    </row>
    <row r="2679" spans="1:4">
      <c r="A2679" t="s">
        <v>306</v>
      </c>
      <c r="B2679" t="s">
        <v>2650</v>
      </c>
      <c r="C2679">
        <v>0</v>
      </c>
      <c r="D2679" t="s">
        <v>8</v>
      </c>
    </row>
    <row r="2680" spans="1:4">
      <c r="A2680" t="s">
        <v>307</v>
      </c>
      <c r="B2680" t="s">
        <v>2650</v>
      </c>
      <c r="C2680">
        <v>0</v>
      </c>
      <c r="D2680" t="s">
        <v>8</v>
      </c>
    </row>
    <row r="2681" spans="1:4">
      <c r="A2681" t="s">
        <v>308</v>
      </c>
      <c r="B2681" t="s">
        <v>2650</v>
      </c>
      <c r="C2681">
        <v>0</v>
      </c>
      <c r="D2681" t="s">
        <v>8</v>
      </c>
    </row>
    <row r="2682" spans="1:4">
      <c r="A2682" t="s">
        <v>309</v>
      </c>
      <c r="B2682" t="s">
        <v>2650</v>
      </c>
      <c r="C2682">
        <v>0</v>
      </c>
      <c r="D2682" t="s">
        <v>8</v>
      </c>
    </row>
    <row r="2683" spans="1:4">
      <c r="A2683" t="s">
        <v>310</v>
      </c>
      <c r="B2683" t="s">
        <v>2650</v>
      </c>
      <c r="C2683">
        <v>0</v>
      </c>
      <c r="D2683" t="s">
        <v>8</v>
      </c>
    </row>
    <row r="2684" spans="1:4">
      <c r="A2684" t="s">
        <v>311</v>
      </c>
      <c r="B2684" t="s">
        <v>2650</v>
      </c>
      <c r="C2684">
        <v>0</v>
      </c>
      <c r="D2684" t="s">
        <v>8</v>
      </c>
    </row>
    <row r="2685" spans="1:4">
      <c r="A2685" t="s">
        <v>312</v>
      </c>
      <c r="B2685" t="s">
        <v>2650</v>
      </c>
      <c r="C2685">
        <v>0</v>
      </c>
      <c r="D2685" t="s">
        <v>8</v>
      </c>
    </row>
    <row r="2686" spans="1:4">
      <c r="A2686" t="s">
        <v>313</v>
      </c>
      <c r="B2686" t="s">
        <v>2650</v>
      </c>
      <c r="C2686">
        <v>0</v>
      </c>
      <c r="D2686" t="s">
        <v>8</v>
      </c>
    </row>
    <row r="2687" spans="1:4">
      <c r="A2687" t="s">
        <v>314</v>
      </c>
      <c r="B2687" t="s">
        <v>2650</v>
      </c>
      <c r="C2687">
        <v>0</v>
      </c>
      <c r="D2687" t="s">
        <v>8</v>
      </c>
    </row>
    <row r="2688" spans="1:4">
      <c r="A2688" t="s">
        <v>315</v>
      </c>
      <c r="B2688" t="s">
        <v>2650</v>
      </c>
      <c r="C2688">
        <v>0</v>
      </c>
      <c r="D2688" t="s">
        <v>8</v>
      </c>
    </row>
    <row r="2689" spans="1:4">
      <c r="A2689" t="s">
        <v>316</v>
      </c>
      <c r="B2689" t="s">
        <v>2650</v>
      </c>
      <c r="C2689">
        <v>0</v>
      </c>
      <c r="D2689" t="s">
        <v>8</v>
      </c>
    </row>
    <row r="2690" spans="1:4">
      <c r="A2690" t="s">
        <v>317</v>
      </c>
      <c r="B2690" t="s">
        <v>2650</v>
      </c>
      <c r="C2690">
        <v>0</v>
      </c>
      <c r="D2690" t="s">
        <v>8</v>
      </c>
    </row>
    <row r="2691" spans="1:4">
      <c r="A2691" t="s">
        <v>318</v>
      </c>
      <c r="B2691" t="s">
        <v>2650</v>
      </c>
      <c r="C2691">
        <v>0</v>
      </c>
      <c r="D2691" t="s">
        <v>8</v>
      </c>
    </row>
    <row r="2692" spans="1:4">
      <c r="A2692" t="s">
        <v>319</v>
      </c>
      <c r="B2692" t="s">
        <v>2650</v>
      </c>
      <c r="C2692">
        <v>0</v>
      </c>
      <c r="D2692" t="s">
        <v>8</v>
      </c>
    </row>
    <row r="2693" spans="1:4">
      <c r="A2693" t="s">
        <v>320</v>
      </c>
      <c r="B2693" t="s">
        <v>2650</v>
      </c>
      <c r="C2693">
        <v>0</v>
      </c>
      <c r="D2693" t="s">
        <v>8</v>
      </c>
    </row>
    <row r="2694" spans="1:4">
      <c r="A2694" t="s">
        <v>321</v>
      </c>
      <c r="B2694" t="s">
        <v>2650</v>
      </c>
      <c r="C2694">
        <v>0</v>
      </c>
      <c r="D2694" t="s">
        <v>8</v>
      </c>
    </row>
    <row r="2695" spans="1:4">
      <c r="A2695" t="s">
        <v>322</v>
      </c>
      <c r="B2695" t="s">
        <v>2650</v>
      </c>
      <c r="C2695">
        <v>0</v>
      </c>
      <c r="D2695" t="s">
        <v>8</v>
      </c>
    </row>
    <row r="2696" spans="1:4">
      <c r="A2696" t="s">
        <v>323</v>
      </c>
      <c r="B2696" t="s">
        <v>2650</v>
      </c>
      <c r="C2696">
        <v>0</v>
      </c>
      <c r="D2696" t="s">
        <v>8</v>
      </c>
    </row>
    <row r="2697" spans="1:4">
      <c r="A2697" t="s">
        <v>324</v>
      </c>
      <c r="B2697" t="s">
        <v>2650</v>
      </c>
      <c r="C2697">
        <v>0</v>
      </c>
      <c r="D2697" t="s">
        <v>8</v>
      </c>
    </row>
    <row r="2698" spans="1:4">
      <c r="A2698" t="s">
        <v>325</v>
      </c>
      <c r="B2698" t="s">
        <v>2650</v>
      </c>
      <c r="C2698">
        <v>0</v>
      </c>
      <c r="D2698" t="s">
        <v>8</v>
      </c>
    </row>
    <row r="2699" spans="1:4">
      <c r="A2699" t="s">
        <v>326</v>
      </c>
      <c r="B2699" t="s">
        <v>2650</v>
      </c>
      <c r="C2699">
        <v>0</v>
      </c>
      <c r="D2699" t="s">
        <v>8</v>
      </c>
    </row>
    <row r="2700" spans="1:4">
      <c r="A2700" t="s">
        <v>327</v>
      </c>
      <c r="B2700" t="s">
        <v>2650</v>
      </c>
      <c r="C2700">
        <v>0</v>
      </c>
      <c r="D2700" t="s">
        <v>8</v>
      </c>
    </row>
    <row r="2701" spans="1:4">
      <c r="A2701" t="s">
        <v>328</v>
      </c>
      <c r="B2701" t="s">
        <v>2650</v>
      </c>
      <c r="C2701">
        <v>0</v>
      </c>
      <c r="D2701" t="s">
        <v>8</v>
      </c>
    </row>
    <row r="2702" spans="1:4">
      <c r="A2702" t="s">
        <v>329</v>
      </c>
      <c r="B2702" t="s">
        <v>2650</v>
      </c>
      <c r="C2702">
        <v>0</v>
      </c>
      <c r="D2702" t="s">
        <v>8</v>
      </c>
    </row>
    <row r="2703" spans="1:4">
      <c r="A2703" t="s">
        <v>330</v>
      </c>
      <c r="B2703" t="s">
        <v>2650</v>
      </c>
      <c r="C2703">
        <v>0</v>
      </c>
      <c r="D2703" t="s">
        <v>8</v>
      </c>
    </row>
    <row r="2704" spans="1:4">
      <c r="A2704" t="s">
        <v>331</v>
      </c>
      <c r="B2704" t="s">
        <v>2650</v>
      </c>
      <c r="C2704">
        <v>0</v>
      </c>
      <c r="D2704" t="s">
        <v>8</v>
      </c>
    </row>
    <row r="2705" spans="1:4">
      <c r="A2705" t="s">
        <v>332</v>
      </c>
      <c r="B2705" t="s">
        <v>2650</v>
      </c>
      <c r="C2705">
        <v>0</v>
      </c>
      <c r="D2705" t="s">
        <v>8</v>
      </c>
    </row>
    <row r="2706" spans="1:4">
      <c r="A2706" t="s">
        <v>333</v>
      </c>
      <c r="B2706" t="s">
        <v>2650</v>
      </c>
      <c r="C2706">
        <v>0</v>
      </c>
      <c r="D2706" t="s">
        <v>8</v>
      </c>
    </row>
    <row r="2707" spans="1:4">
      <c r="A2707" t="s">
        <v>334</v>
      </c>
      <c r="B2707" t="s">
        <v>2650</v>
      </c>
      <c r="C2707">
        <v>0</v>
      </c>
      <c r="D2707" t="s">
        <v>8</v>
      </c>
    </row>
    <row r="2708" spans="1:4">
      <c r="A2708" t="s">
        <v>335</v>
      </c>
      <c r="B2708" t="s">
        <v>2650</v>
      </c>
      <c r="C2708">
        <v>0</v>
      </c>
      <c r="D2708" t="s">
        <v>8</v>
      </c>
    </row>
    <row r="2709" spans="1:4">
      <c r="A2709" t="s">
        <v>336</v>
      </c>
      <c r="B2709" t="s">
        <v>2650</v>
      </c>
      <c r="C2709">
        <v>0</v>
      </c>
      <c r="D2709" t="s">
        <v>8</v>
      </c>
    </row>
    <row r="2710" spans="1:4">
      <c r="A2710" t="s">
        <v>337</v>
      </c>
      <c r="B2710" t="s">
        <v>2650</v>
      </c>
      <c r="C2710">
        <v>0</v>
      </c>
      <c r="D2710" t="s">
        <v>8</v>
      </c>
    </row>
    <row r="2711" spans="1:4">
      <c r="A2711" t="s">
        <v>338</v>
      </c>
      <c r="B2711" t="s">
        <v>2650</v>
      </c>
      <c r="C2711">
        <v>0</v>
      </c>
      <c r="D2711" t="s">
        <v>8</v>
      </c>
    </row>
    <row r="2712" spans="1:4">
      <c r="A2712" t="s">
        <v>339</v>
      </c>
      <c r="B2712" t="s">
        <v>2650</v>
      </c>
      <c r="C2712">
        <v>0</v>
      </c>
      <c r="D2712" t="s">
        <v>8</v>
      </c>
    </row>
    <row r="2713" spans="1:4">
      <c r="A2713" t="s">
        <v>340</v>
      </c>
      <c r="B2713" t="s">
        <v>2650</v>
      </c>
      <c r="C2713">
        <v>0</v>
      </c>
      <c r="D2713" t="s">
        <v>8</v>
      </c>
    </row>
    <row r="2714" spans="1:4">
      <c r="A2714" t="s">
        <v>341</v>
      </c>
      <c r="B2714" t="s">
        <v>2650</v>
      </c>
      <c r="C2714">
        <v>0</v>
      </c>
      <c r="D2714" t="s">
        <v>8</v>
      </c>
    </row>
    <row r="2715" spans="1:4">
      <c r="A2715" t="s">
        <v>342</v>
      </c>
      <c r="B2715" t="s">
        <v>2650</v>
      </c>
      <c r="C2715">
        <v>0</v>
      </c>
      <c r="D2715" t="s">
        <v>8</v>
      </c>
    </row>
    <row r="2716" spans="1:4">
      <c r="A2716" t="s">
        <v>343</v>
      </c>
      <c r="B2716" t="s">
        <v>2650</v>
      </c>
      <c r="C2716">
        <v>0</v>
      </c>
      <c r="D2716" t="s">
        <v>8</v>
      </c>
    </row>
    <row r="2717" spans="1:4">
      <c r="A2717" t="s">
        <v>344</v>
      </c>
      <c r="B2717" t="s">
        <v>2650</v>
      </c>
      <c r="C2717">
        <v>0</v>
      </c>
      <c r="D2717" t="s">
        <v>8</v>
      </c>
    </row>
    <row r="2718" spans="1:4">
      <c r="A2718" t="s">
        <v>345</v>
      </c>
      <c r="B2718" t="s">
        <v>2650</v>
      </c>
      <c r="C2718">
        <v>0</v>
      </c>
      <c r="D2718" t="s">
        <v>8</v>
      </c>
    </row>
    <row r="2719" spans="1:4">
      <c r="A2719" t="s">
        <v>346</v>
      </c>
      <c r="B2719" t="s">
        <v>2650</v>
      </c>
      <c r="C2719">
        <v>0</v>
      </c>
      <c r="D2719" t="s">
        <v>8</v>
      </c>
    </row>
    <row r="2720" spans="1:4">
      <c r="A2720" t="s">
        <v>347</v>
      </c>
      <c r="B2720" t="s">
        <v>2650</v>
      </c>
      <c r="C2720">
        <v>0</v>
      </c>
      <c r="D2720" t="s">
        <v>8</v>
      </c>
    </row>
    <row r="2721" spans="1:4">
      <c r="A2721" t="s">
        <v>348</v>
      </c>
      <c r="B2721" t="s">
        <v>2650</v>
      </c>
      <c r="C2721">
        <v>0</v>
      </c>
      <c r="D2721" t="s">
        <v>8</v>
      </c>
    </row>
    <row r="2722" spans="1:4">
      <c r="A2722" t="s">
        <v>349</v>
      </c>
      <c r="B2722" t="s">
        <v>2650</v>
      </c>
      <c r="C2722">
        <v>0</v>
      </c>
      <c r="D2722" t="s">
        <v>8</v>
      </c>
    </row>
    <row r="2723" spans="1:4">
      <c r="A2723" t="s">
        <v>351</v>
      </c>
      <c r="B2723" t="s">
        <v>2650</v>
      </c>
      <c r="C2723">
        <v>0</v>
      </c>
      <c r="D2723" t="s">
        <v>8</v>
      </c>
    </row>
    <row r="2724" spans="1:4">
      <c r="A2724" t="s">
        <v>352</v>
      </c>
      <c r="B2724" t="s">
        <v>2650</v>
      </c>
      <c r="C2724">
        <v>0</v>
      </c>
      <c r="D2724" t="s">
        <v>8</v>
      </c>
    </row>
    <row r="2725" spans="1:4">
      <c r="A2725" t="s">
        <v>353</v>
      </c>
      <c r="B2725" t="s">
        <v>2650</v>
      </c>
      <c r="C2725">
        <v>0</v>
      </c>
      <c r="D2725" t="s">
        <v>8</v>
      </c>
    </row>
    <row r="2726" spans="1:4">
      <c r="A2726" t="s">
        <v>354</v>
      </c>
      <c r="B2726" t="s">
        <v>2650</v>
      </c>
      <c r="C2726">
        <v>0</v>
      </c>
      <c r="D2726" t="s">
        <v>8</v>
      </c>
    </row>
    <row r="2727" spans="1:4">
      <c r="A2727" t="s">
        <v>355</v>
      </c>
      <c r="B2727" t="s">
        <v>2650</v>
      </c>
      <c r="C2727">
        <v>0</v>
      </c>
      <c r="D2727" t="s">
        <v>8</v>
      </c>
    </row>
    <row r="2728" spans="1:4">
      <c r="A2728" t="s">
        <v>356</v>
      </c>
      <c r="B2728" t="s">
        <v>2650</v>
      </c>
      <c r="C2728">
        <v>0</v>
      </c>
      <c r="D2728" t="s">
        <v>8</v>
      </c>
    </row>
    <row r="2729" spans="1:4">
      <c r="A2729" t="s">
        <v>357</v>
      </c>
      <c r="B2729" t="s">
        <v>2650</v>
      </c>
      <c r="C2729">
        <v>0</v>
      </c>
      <c r="D2729" t="s">
        <v>8</v>
      </c>
    </row>
    <row r="2730" spans="1:4">
      <c r="A2730" t="s">
        <v>358</v>
      </c>
      <c r="B2730" t="s">
        <v>2650</v>
      </c>
      <c r="C2730">
        <v>0</v>
      </c>
      <c r="D2730" t="s">
        <v>8</v>
      </c>
    </row>
    <row r="2731" spans="1:4">
      <c r="A2731" t="s">
        <v>359</v>
      </c>
      <c r="B2731" t="s">
        <v>2650</v>
      </c>
      <c r="C2731">
        <v>0</v>
      </c>
      <c r="D2731" t="s">
        <v>8</v>
      </c>
    </row>
    <row r="2732" spans="1:4">
      <c r="A2732" t="s">
        <v>360</v>
      </c>
      <c r="B2732" t="s">
        <v>2650</v>
      </c>
      <c r="C2732">
        <v>0</v>
      </c>
      <c r="D2732" t="s">
        <v>8</v>
      </c>
    </row>
    <row r="2733" spans="1:4">
      <c r="A2733" t="s">
        <v>361</v>
      </c>
      <c r="B2733" t="s">
        <v>2650</v>
      </c>
      <c r="C2733">
        <v>0</v>
      </c>
      <c r="D2733" t="s">
        <v>8</v>
      </c>
    </row>
    <row r="2734" spans="1:4">
      <c r="A2734" t="s">
        <v>362</v>
      </c>
      <c r="B2734" t="s">
        <v>2650</v>
      </c>
      <c r="C2734">
        <v>0</v>
      </c>
      <c r="D2734" t="s">
        <v>8</v>
      </c>
    </row>
    <row r="2735" spans="1:4">
      <c r="A2735" t="s">
        <v>363</v>
      </c>
      <c r="B2735" t="s">
        <v>2650</v>
      </c>
      <c r="C2735">
        <v>0</v>
      </c>
      <c r="D2735" t="s">
        <v>8</v>
      </c>
    </row>
    <row r="2736" spans="1:4">
      <c r="A2736" t="s">
        <v>364</v>
      </c>
      <c r="B2736" t="s">
        <v>2650</v>
      </c>
      <c r="C2736">
        <v>0</v>
      </c>
      <c r="D2736" t="s">
        <v>8</v>
      </c>
    </row>
    <row r="2737" spans="1:4">
      <c r="A2737" t="s">
        <v>365</v>
      </c>
      <c r="B2737" t="s">
        <v>2650</v>
      </c>
      <c r="C2737">
        <v>0</v>
      </c>
      <c r="D2737" t="s">
        <v>8</v>
      </c>
    </row>
    <row r="2738" spans="1:4">
      <c r="A2738" t="s">
        <v>366</v>
      </c>
      <c r="B2738" t="s">
        <v>2650</v>
      </c>
      <c r="C2738">
        <v>0</v>
      </c>
      <c r="D2738" t="s">
        <v>8</v>
      </c>
    </row>
    <row r="2739" spans="1:4">
      <c r="A2739" t="s">
        <v>367</v>
      </c>
      <c r="B2739" t="s">
        <v>2650</v>
      </c>
      <c r="C2739">
        <v>0</v>
      </c>
      <c r="D2739" t="s">
        <v>8</v>
      </c>
    </row>
    <row r="2740" spans="1:4">
      <c r="A2740" t="s">
        <v>368</v>
      </c>
      <c r="B2740" t="s">
        <v>2650</v>
      </c>
      <c r="C2740">
        <v>0</v>
      </c>
      <c r="D2740" t="s">
        <v>8</v>
      </c>
    </row>
    <row r="2741" spans="1:4">
      <c r="A2741" t="s">
        <v>369</v>
      </c>
      <c r="B2741" t="s">
        <v>2650</v>
      </c>
      <c r="C2741">
        <v>0</v>
      </c>
      <c r="D2741" t="s">
        <v>8</v>
      </c>
    </row>
    <row r="2742" spans="1:4">
      <c r="A2742" t="s">
        <v>370</v>
      </c>
      <c r="B2742" t="s">
        <v>2650</v>
      </c>
      <c r="C2742">
        <v>0</v>
      </c>
      <c r="D2742" t="s">
        <v>8</v>
      </c>
    </row>
    <row r="2743" spans="1:4">
      <c r="A2743" t="s">
        <v>371</v>
      </c>
      <c r="B2743" t="s">
        <v>2650</v>
      </c>
      <c r="C2743">
        <v>0</v>
      </c>
      <c r="D2743" t="s">
        <v>8</v>
      </c>
    </row>
    <row r="2744" spans="1:4">
      <c r="A2744" t="s">
        <v>372</v>
      </c>
      <c r="B2744" t="s">
        <v>2650</v>
      </c>
      <c r="C2744">
        <v>0</v>
      </c>
      <c r="D2744" t="s">
        <v>8</v>
      </c>
    </row>
    <row r="2745" spans="1:4">
      <c r="A2745" t="s">
        <v>373</v>
      </c>
      <c r="B2745" t="s">
        <v>2650</v>
      </c>
      <c r="C2745">
        <v>0</v>
      </c>
      <c r="D2745" t="s">
        <v>8</v>
      </c>
    </row>
    <row r="2746" spans="1:4">
      <c r="A2746" t="s">
        <v>374</v>
      </c>
      <c r="B2746" t="s">
        <v>2650</v>
      </c>
      <c r="C2746">
        <v>0</v>
      </c>
      <c r="D2746" t="s">
        <v>8</v>
      </c>
    </row>
    <row r="2747" spans="1:4">
      <c r="A2747" t="s">
        <v>375</v>
      </c>
      <c r="B2747" t="s">
        <v>2650</v>
      </c>
      <c r="C2747">
        <v>0</v>
      </c>
      <c r="D2747" t="s">
        <v>8</v>
      </c>
    </row>
    <row r="2748" spans="1:4">
      <c r="A2748" t="s">
        <v>376</v>
      </c>
      <c r="B2748" t="s">
        <v>2650</v>
      </c>
      <c r="C2748">
        <v>0</v>
      </c>
      <c r="D2748" t="s">
        <v>8</v>
      </c>
    </row>
    <row r="2749" spans="1:4">
      <c r="A2749" t="s">
        <v>377</v>
      </c>
      <c r="B2749" t="s">
        <v>2650</v>
      </c>
      <c r="C2749">
        <v>0</v>
      </c>
      <c r="D2749" t="s">
        <v>8</v>
      </c>
    </row>
    <row r="2750" spans="1:4">
      <c r="A2750" t="s">
        <v>378</v>
      </c>
      <c r="B2750" t="s">
        <v>2650</v>
      </c>
      <c r="C2750">
        <v>0</v>
      </c>
      <c r="D2750" t="s">
        <v>8</v>
      </c>
    </row>
    <row r="2751" spans="1:4">
      <c r="A2751" t="s">
        <v>379</v>
      </c>
      <c r="B2751" t="s">
        <v>2650</v>
      </c>
      <c r="C2751">
        <v>0</v>
      </c>
      <c r="D2751" t="s">
        <v>8</v>
      </c>
    </row>
    <row r="2752" spans="1:4">
      <c r="A2752" t="s">
        <v>380</v>
      </c>
      <c r="B2752" t="s">
        <v>2650</v>
      </c>
      <c r="C2752">
        <v>0</v>
      </c>
      <c r="D2752" t="s">
        <v>8</v>
      </c>
    </row>
    <row r="2753" spans="1:4">
      <c r="A2753" t="s">
        <v>381</v>
      </c>
      <c r="B2753" t="s">
        <v>2650</v>
      </c>
      <c r="C2753">
        <v>0</v>
      </c>
      <c r="D2753" t="s">
        <v>8</v>
      </c>
    </row>
    <row r="2754" spans="1:4">
      <c r="A2754" t="s">
        <v>382</v>
      </c>
      <c r="B2754" t="s">
        <v>2650</v>
      </c>
      <c r="C2754">
        <v>0</v>
      </c>
      <c r="D2754" t="s">
        <v>8</v>
      </c>
    </row>
    <row r="2755" spans="1:4">
      <c r="A2755" t="s">
        <v>383</v>
      </c>
      <c r="B2755" t="s">
        <v>2650</v>
      </c>
      <c r="C2755">
        <v>0</v>
      </c>
      <c r="D2755" t="s">
        <v>8</v>
      </c>
    </row>
    <row r="2756" spans="1:4">
      <c r="A2756" t="s">
        <v>384</v>
      </c>
      <c r="B2756" t="s">
        <v>2650</v>
      </c>
      <c r="C2756">
        <v>0</v>
      </c>
      <c r="D2756" t="s">
        <v>8</v>
      </c>
    </row>
    <row r="2757" spans="1:4">
      <c r="A2757" t="s">
        <v>385</v>
      </c>
      <c r="B2757" t="s">
        <v>2650</v>
      </c>
      <c r="C2757">
        <v>0</v>
      </c>
      <c r="D2757" t="s">
        <v>8</v>
      </c>
    </row>
    <row r="2758" spans="1:4">
      <c r="A2758" t="s">
        <v>386</v>
      </c>
      <c r="B2758" t="s">
        <v>2650</v>
      </c>
      <c r="C2758">
        <v>0</v>
      </c>
      <c r="D2758" t="s">
        <v>8</v>
      </c>
    </row>
    <row r="2759" spans="1:4">
      <c r="A2759" t="s">
        <v>387</v>
      </c>
      <c r="B2759" t="s">
        <v>2650</v>
      </c>
      <c r="C2759">
        <v>0</v>
      </c>
      <c r="D2759" t="s">
        <v>8</v>
      </c>
    </row>
    <row r="2760" spans="1:4">
      <c r="A2760" t="s">
        <v>388</v>
      </c>
      <c r="B2760" t="s">
        <v>2650</v>
      </c>
      <c r="C2760">
        <v>0</v>
      </c>
      <c r="D2760" t="s">
        <v>8</v>
      </c>
    </row>
    <row r="2761" spans="1:4">
      <c r="A2761" t="s">
        <v>389</v>
      </c>
      <c r="B2761" t="s">
        <v>2650</v>
      </c>
      <c r="C2761">
        <v>0</v>
      </c>
      <c r="D2761" t="s">
        <v>8</v>
      </c>
    </row>
    <row r="2762" spans="1:4">
      <c r="A2762" t="s">
        <v>390</v>
      </c>
      <c r="B2762" t="s">
        <v>2650</v>
      </c>
      <c r="C2762">
        <v>0</v>
      </c>
      <c r="D2762" t="s">
        <v>8</v>
      </c>
    </row>
    <row r="2763" spans="1:4">
      <c r="A2763" t="s">
        <v>391</v>
      </c>
      <c r="B2763" t="s">
        <v>2650</v>
      </c>
      <c r="C2763">
        <v>0</v>
      </c>
      <c r="D2763" t="s">
        <v>8</v>
      </c>
    </row>
    <row r="2764" spans="1:4">
      <c r="A2764" t="s">
        <v>392</v>
      </c>
      <c r="B2764" t="s">
        <v>2650</v>
      </c>
      <c r="C2764">
        <v>0</v>
      </c>
      <c r="D2764" t="s">
        <v>8</v>
      </c>
    </row>
    <row r="2765" spans="1:4">
      <c r="A2765" t="s">
        <v>393</v>
      </c>
      <c r="B2765" t="s">
        <v>2650</v>
      </c>
      <c r="C2765">
        <v>0</v>
      </c>
      <c r="D2765" t="s">
        <v>8</v>
      </c>
    </row>
    <row r="2766" spans="1:4">
      <c r="A2766" t="s">
        <v>394</v>
      </c>
      <c r="B2766" t="s">
        <v>2650</v>
      </c>
      <c r="C2766">
        <v>0</v>
      </c>
      <c r="D2766" t="s">
        <v>8</v>
      </c>
    </row>
    <row r="2767" spans="1:4">
      <c r="A2767" t="s">
        <v>395</v>
      </c>
      <c r="B2767" t="s">
        <v>2650</v>
      </c>
      <c r="C2767">
        <v>0</v>
      </c>
      <c r="D2767" t="s">
        <v>8</v>
      </c>
    </row>
    <row r="2768" spans="1:4">
      <c r="A2768" t="s">
        <v>396</v>
      </c>
      <c r="B2768" t="s">
        <v>2650</v>
      </c>
      <c r="C2768">
        <v>0</v>
      </c>
      <c r="D2768" t="s">
        <v>8</v>
      </c>
    </row>
    <row r="2769" spans="1:4">
      <c r="A2769" t="s">
        <v>397</v>
      </c>
      <c r="B2769" t="s">
        <v>2650</v>
      </c>
      <c r="C2769">
        <v>0</v>
      </c>
      <c r="D2769" t="s">
        <v>8</v>
      </c>
    </row>
    <row r="2770" spans="1:4">
      <c r="A2770" t="s">
        <v>398</v>
      </c>
      <c r="B2770" t="s">
        <v>2650</v>
      </c>
      <c r="C2770">
        <v>0</v>
      </c>
      <c r="D2770" t="s">
        <v>8</v>
      </c>
    </row>
    <row r="2771" spans="1:4">
      <c r="A2771" t="s">
        <v>399</v>
      </c>
      <c r="B2771" t="s">
        <v>2650</v>
      </c>
      <c r="C2771">
        <v>0</v>
      </c>
      <c r="D2771" t="s">
        <v>8</v>
      </c>
    </row>
    <row r="2772" spans="1:4">
      <c r="A2772" t="s">
        <v>400</v>
      </c>
      <c r="B2772" t="s">
        <v>2650</v>
      </c>
      <c r="C2772">
        <v>0</v>
      </c>
      <c r="D2772" t="s">
        <v>8</v>
      </c>
    </row>
    <row r="2773" spans="1:4">
      <c r="A2773" t="s">
        <v>401</v>
      </c>
      <c r="B2773" t="s">
        <v>2650</v>
      </c>
      <c r="C2773">
        <v>0</v>
      </c>
      <c r="D2773" t="s">
        <v>8</v>
      </c>
    </row>
    <row r="2774" spans="1:4">
      <c r="A2774" t="s">
        <v>402</v>
      </c>
      <c r="B2774" t="s">
        <v>2650</v>
      </c>
      <c r="C2774">
        <v>0</v>
      </c>
      <c r="D2774" t="s">
        <v>8</v>
      </c>
    </row>
    <row r="2775" spans="1:4">
      <c r="A2775" t="s">
        <v>403</v>
      </c>
      <c r="B2775" t="s">
        <v>2650</v>
      </c>
      <c r="C2775">
        <v>0</v>
      </c>
      <c r="D2775" t="s">
        <v>8</v>
      </c>
    </row>
    <row r="2776" spans="1:4">
      <c r="A2776" t="s">
        <v>404</v>
      </c>
      <c r="B2776" t="s">
        <v>2650</v>
      </c>
      <c r="C2776">
        <v>0</v>
      </c>
      <c r="D2776" t="s">
        <v>8</v>
      </c>
    </row>
    <row r="2777" spans="1:4">
      <c r="A2777" t="s">
        <v>405</v>
      </c>
      <c r="B2777" t="s">
        <v>2650</v>
      </c>
      <c r="C2777">
        <v>0</v>
      </c>
      <c r="D2777" t="s">
        <v>8</v>
      </c>
    </row>
    <row r="2778" spans="1:4">
      <c r="A2778" t="s">
        <v>406</v>
      </c>
      <c r="B2778" t="s">
        <v>2650</v>
      </c>
      <c r="C2778">
        <v>0</v>
      </c>
      <c r="D2778" t="s">
        <v>8</v>
      </c>
    </row>
    <row r="2779" spans="1:4">
      <c r="A2779" t="s">
        <v>407</v>
      </c>
      <c r="B2779" t="s">
        <v>2650</v>
      </c>
      <c r="C2779">
        <v>0</v>
      </c>
      <c r="D2779" t="s">
        <v>8</v>
      </c>
    </row>
    <row r="2780" spans="1:4">
      <c r="A2780" t="s">
        <v>408</v>
      </c>
      <c r="B2780" t="s">
        <v>2650</v>
      </c>
      <c r="C2780">
        <v>0</v>
      </c>
      <c r="D2780" t="s">
        <v>8</v>
      </c>
    </row>
    <row r="2781" spans="1:4">
      <c r="A2781" t="s">
        <v>409</v>
      </c>
      <c r="B2781" t="s">
        <v>2650</v>
      </c>
      <c r="C2781">
        <v>0</v>
      </c>
      <c r="D2781" t="s">
        <v>8</v>
      </c>
    </row>
    <row r="2782" spans="1:4">
      <c r="A2782" t="s">
        <v>410</v>
      </c>
      <c r="B2782" t="s">
        <v>2650</v>
      </c>
      <c r="C2782">
        <v>0</v>
      </c>
      <c r="D2782" t="s">
        <v>8</v>
      </c>
    </row>
    <row r="2783" spans="1:4">
      <c r="A2783" t="s">
        <v>411</v>
      </c>
      <c r="B2783" t="s">
        <v>2650</v>
      </c>
      <c r="C2783">
        <v>0</v>
      </c>
      <c r="D2783" t="s">
        <v>8</v>
      </c>
    </row>
    <row r="2784" spans="1:4">
      <c r="A2784" t="s">
        <v>412</v>
      </c>
      <c r="B2784" t="s">
        <v>2650</v>
      </c>
      <c r="C2784">
        <v>0</v>
      </c>
      <c r="D2784" t="s">
        <v>8</v>
      </c>
    </row>
    <row r="2785" spans="1:4">
      <c r="A2785" t="s">
        <v>414</v>
      </c>
      <c r="B2785" t="s">
        <v>2650</v>
      </c>
      <c r="C2785">
        <v>0</v>
      </c>
      <c r="D2785" t="s">
        <v>8</v>
      </c>
    </row>
    <row r="2786" spans="1:4">
      <c r="A2786" t="s">
        <v>415</v>
      </c>
      <c r="B2786" t="s">
        <v>2650</v>
      </c>
      <c r="C2786">
        <v>0</v>
      </c>
      <c r="D2786" t="s">
        <v>8</v>
      </c>
    </row>
    <row r="2787" spans="1:4">
      <c r="A2787" t="s">
        <v>416</v>
      </c>
      <c r="B2787" t="s">
        <v>2650</v>
      </c>
      <c r="C2787">
        <v>0</v>
      </c>
      <c r="D2787" t="s">
        <v>8</v>
      </c>
    </row>
    <row r="2788" spans="1:4">
      <c r="A2788" t="s">
        <v>417</v>
      </c>
      <c r="B2788" t="s">
        <v>2650</v>
      </c>
      <c r="C2788">
        <v>0</v>
      </c>
      <c r="D2788" t="s">
        <v>8</v>
      </c>
    </row>
    <row r="2789" spans="1:4">
      <c r="A2789" t="s">
        <v>418</v>
      </c>
      <c r="B2789" t="s">
        <v>2650</v>
      </c>
      <c r="C2789">
        <v>0</v>
      </c>
      <c r="D2789" t="s">
        <v>8</v>
      </c>
    </row>
    <row r="2790" spans="1:4">
      <c r="A2790" t="s">
        <v>419</v>
      </c>
      <c r="B2790" t="s">
        <v>2650</v>
      </c>
      <c r="C2790">
        <v>0</v>
      </c>
      <c r="D2790" t="s">
        <v>8</v>
      </c>
    </row>
    <row r="2791" spans="1:4">
      <c r="A2791" t="s">
        <v>420</v>
      </c>
      <c r="B2791" t="s">
        <v>2650</v>
      </c>
      <c r="C2791">
        <v>0</v>
      </c>
      <c r="D2791" t="s">
        <v>8</v>
      </c>
    </row>
    <row r="2792" spans="1:4">
      <c r="A2792" t="s">
        <v>421</v>
      </c>
      <c r="B2792" t="s">
        <v>2650</v>
      </c>
      <c r="C2792">
        <v>0</v>
      </c>
      <c r="D2792" t="s">
        <v>8</v>
      </c>
    </row>
    <row r="2793" spans="1:4">
      <c r="A2793" t="s">
        <v>422</v>
      </c>
      <c r="B2793" t="s">
        <v>2650</v>
      </c>
      <c r="C2793">
        <v>0</v>
      </c>
      <c r="D2793" t="s">
        <v>8</v>
      </c>
    </row>
    <row r="2794" spans="1:4">
      <c r="A2794" t="s">
        <v>423</v>
      </c>
      <c r="B2794" t="s">
        <v>2650</v>
      </c>
      <c r="C2794">
        <v>0</v>
      </c>
      <c r="D2794" t="s">
        <v>8</v>
      </c>
    </row>
    <row r="2795" spans="1:4">
      <c r="A2795" t="s">
        <v>424</v>
      </c>
      <c r="B2795" t="s">
        <v>2650</v>
      </c>
      <c r="C2795">
        <v>0</v>
      </c>
      <c r="D2795" t="s">
        <v>8</v>
      </c>
    </row>
    <row r="2796" spans="1:4">
      <c r="A2796" t="s">
        <v>425</v>
      </c>
      <c r="B2796" t="s">
        <v>2650</v>
      </c>
      <c r="C2796">
        <v>0</v>
      </c>
      <c r="D2796" t="s">
        <v>8</v>
      </c>
    </row>
    <row r="2797" spans="1:4">
      <c r="A2797" t="s">
        <v>426</v>
      </c>
      <c r="B2797" t="s">
        <v>2650</v>
      </c>
      <c r="C2797">
        <v>0</v>
      </c>
      <c r="D2797" t="s">
        <v>8</v>
      </c>
    </row>
    <row r="2798" spans="1:4">
      <c r="A2798" t="s">
        <v>427</v>
      </c>
      <c r="B2798" t="s">
        <v>2650</v>
      </c>
      <c r="C2798">
        <v>0</v>
      </c>
      <c r="D2798" t="s">
        <v>8</v>
      </c>
    </row>
    <row r="2799" spans="1:4">
      <c r="A2799" t="s">
        <v>428</v>
      </c>
      <c r="B2799" t="s">
        <v>2650</v>
      </c>
      <c r="C2799">
        <v>0</v>
      </c>
      <c r="D2799" t="s">
        <v>8</v>
      </c>
    </row>
    <row r="2800" spans="1:4">
      <c r="A2800" t="s">
        <v>429</v>
      </c>
      <c r="B2800" t="s">
        <v>2650</v>
      </c>
      <c r="C2800">
        <v>0</v>
      </c>
      <c r="D2800" t="s">
        <v>8</v>
      </c>
    </row>
    <row r="2801" spans="1:4">
      <c r="A2801" t="s">
        <v>430</v>
      </c>
      <c r="B2801" t="s">
        <v>2650</v>
      </c>
      <c r="C2801">
        <v>0</v>
      </c>
      <c r="D2801" t="s">
        <v>8</v>
      </c>
    </row>
    <row r="2802" spans="1:4">
      <c r="A2802" t="s">
        <v>431</v>
      </c>
      <c r="B2802" t="s">
        <v>2650</v>
      </c>
      <c r="C2802">
        <v>0</v>
      </c>
      <c r="D2802" t="s">
        <v>8</v>
      </c>
    </row>
    <row r="2803" spans="1:4">
      <c r="A2803" t="s">
        <v>432</v>
      </c>
      <c r="B2803" t="s">
        <v>2650</v>
      </c>
      <c r="C2803">
        <v>0</v>
      </c>
      <c r="D2803" t="s">
        <v>8</v>
      </c>
    </row>
    <row r="2804" spans="1:4">
      <c r="A2804" t="s">
        <v>433</v>
      </c>
      <c r="B2804" t="s">
        <v>2650</v>
      </c>
      <c r="C2804">
        <v>0</v>
      </c>
      <c r="D2804" t="s">
        <v>8</v>
      </c>
    </row>
    <row r="2805" spans="1:4">
      <c r="A2805" t="s">
        <v>434</v>
      </c>
      <c r="B2805" t="s">
        <v>2650</v>
      </c>
      <c r="C2805">
        <v>0</v>
      </c>
      <c r="D2805" t="s">
        <v>8</v>
      </c>
    </row>
    <row r="2806" spans="1:4">
      <c r="A2806" t="s">
        <v>435</v>
      </c>
      <c r="B2806" t="s">
        <v>2650</v>
      </c>
      <c r="C2806">
        <v>0</v>
      </c>
      <c r="D2806" t="s">
        <v>8</v>
      </c>
    </row>
    <row r="2807" spans="1:4">
      <c r="A2807" t="s">
        <v>436</v>
      </c>
      <c r="B2807" t="s">
        <v>2650</v>
      </c>
      <c r="C2807">
        <v>0</v>
      </c>
      <c r="D2807" t="s">
        <v>8</v>
      </c>
    </row>
    <row r="2808" spans="1:4">
      <c r="A2808" t="s">
        <v>437</v>
      </c>
      <c r="B2808" t="s">
        <v>2650</v>
      </c>
      <c r="C2808">
        <v>0</v>
      </c>
      <c r="D2808" t="s">
        <v>8</v>
      </c>
    </row>
    <row r="2809" spans="1:4">
      <c r="A2809" t="s">
        <v>438</v>
      </c>
      <c r="B2809" t="s">
        <v>2650</v>
      </c>
      <c r="C2809">
        <v>0</v>
      </c>
      <c r="D2809" t="s">
        <v>8</v>
      </c>
    </row>
    <row r="2810" spans="1:4">
      <c r="A2810" t="s">
        <v>439</v>
      </c>
      <c r="B2810" t="s">
        <v>2650</v>
      </c>
      <c r="C2810">
        <v>0</v>
      </c>
      <c r="D2810" t="s">
        <v>8</v>
      </c>
    </row>
    <row r="2811" spans="1:4">
      <c r="A2811" t="s">
        <v>440</v>
      </c>
      <c r="B2811" t="s">
        <v>2650</v>
      </c>
      <c r="C2811">
        <v>0</v>
      </c>
      <c r="D2811" t="s">
        <v>8</v>
      </c>
    </row>
    <row r="2812" spans="1:4">
      <c r="A2812" t="s">
        <v>441</v>
      </c>
      <c r="B2812" t="s">
        <v>2650</v>
      </c>
      <c r="C2812">
        <v>0</v>
      </c>
      <c r="D2812" t="s">
        <v>8</v>
      </c>
    </row>
    <row r="2813" spans="1:4">
      <c r="A2813" t="s">
        <v>442</v>
      </c>
      <c r="B2813" t="s">
        <v>2650</v>
      </c>
      <c r="C2813">
        <v>0</v>
      </c>
      <c r="D2813" t="s">
        <v>8</v>
      </c>
    </row>
    <row r="2814" spans="1:4">
      <c r="A2814" t="s">
        <v>443</v>
      </c>
      <c r="B2814" t="s">
        <v>2650</v>
      </c>
      <c r="C2814">
        <v>0</v>
      </c>
      <c r="D2814" t="s">
        <v>8</v>
      </c>
    </row>
    <row r="2815" spans="1:4">
      <c r="A2815" t="s">
        <v>444</v>
      </c>
      <c r="B2815" t="s">
        <v>2650</v>
      </c>
      <c r="C2815">
        <v>0</v>
      </c>
      <c r="D2815" t="s">
        <v>8</v>
      </c>
    </row>
    <row r="2816" spans="1:4">
      <c r="A2816" t="s">
        <v>445</v>
      </c>
      <c r="B2816" t="s">
        <v>2650</v>
      </c>
      <c r="C2816">
        <v>0</v>
      </c>
      <c r="D2816" t="s">
        <v>8</v>
      </c>
    </row>
    <row r="2817" spans="1:4">
      <c r="A2817" t="s">
        <v>446</v>
      </c>
      <c r="B2817" t="s">
        <v>2650</v>
      </c>
      <c r="C2817">
        <v>0</v>
      </c>
      <c r="D2817" t="s">
        <v>8</v>
      </c>
    </row>
    <row r="2818" spans="1:4">
      <c r="A2818" t="s">
        <v>447</v>
      </c>
      <c r="B2818" t="s">
        <v>2650</v>
      </c>
      <c r="C2818">
        <v>0</v>
      </c>
      <c r="D2818" t="s">
        <v>8</v>
      </c>
    </row>
    <row r="2819" spans="1:4">
      <c r="A2819" t="s">
        <v>448</v>
      </c>
      <c r="B2819" t="s">
        <v>2650</v>
      </c>
      <c r="C2819">
        <v>0</v>
      </c>
      <c r="D2819" t="s">
        <v>8</v>
      </c>
    </row>
    <row r="2820" spans="1:4">
      <c r="A2820" t="s">
        <v>449</v>
      </c>
      <c r="B2820" t="s">
        <v>2650</v>
      </c>
      <c r="C2820">
        <v>0</v>
      </c>
      <c r="D2820" t="s">
        <v>8</v>
      </c>
    </row>
    <row r="2821" spans="1:4">
      <c r="A2821" t="s">
        <v>450</v>
      </c>
      <c r="B2821" t="s">
        <v>2650</v>
      </c>
      <c r="C2821">
        <v>0</v>
      </c>
      <c r="D2821" t="s">
        <v>8</v>
      </c>
    </row>
    <row r="2822" spans="1:4">
      <c r="A2822" t="s">
        <v>451</v>
      </c>
      <c r="B2822" t="s">
        <v>2650</v>
      </c>
      <c r="C2822">
        <v>0</v>
      </c>
      <c r="D2822" t="s">
        <v>8</v>
      </c>
    </row>
    <row r="2823" spans="1:4">
      <c r="A2823" t="s">
        <v>452</v>
      </c>
      <c r="B2823" t="s">
        <v>2650</v>
      </c>
      <c r="C2823">
        <v>0</v>
      </c>
      <c r="D2823" t="s">
        <v>8</v>
      </c>
    </row>
    <row r="2824" spans="1:4">
      <c r="A2824" t="s">
        <v>453</v>
      </c>
      <c r="B2824" t="s">
        <v>2650</v>
      </c>
      <c r="C2824">
        <v>0</v>
      </c>
      <c r="D2824" t="s">
        <v>8</v>
      </c>
    </row>
    <row r="2825" spans="1:4">
      <c r="A2825" t="s">
        <v>454</v>
      </c>
      <c r="B2825" t="s">
        <v>2650</v>
      </c>
      <c r="C2825">
        <v>0</v>
      </c>
      <c r="D2825" t="s">
        <v>8</v>
      </c>
    </row>
    <row r="2826" spans="1:4">
      <c r="A2826" t="s">
        <v>455</v>
      </c>
      <c r="B2826" t="s">
        <v>2650</v>
      </c>
      <c r="C2826">
        <v>0</v>
      </c>
      <c r="D2826" t="s">
        <v>8</v>
      </c>
    </row>
    <row r="2827" spans="1:4">
      <c r="A2827" t="s">
        <v>456</v>
      </c>
      <c r="B2827" t="s">
        <v>2650</v>
      </c>
      <c r="C2827">
        <v>0</v>
      </c>
      <c r="D2827" t="s">
        <v>8</v>
      </c>
    </row>
    <row r="2828" spans="1:4">
      <c r="A2828" t="s">
        <v>457</v>
      </c>
      <c r="B2828" t="s">
        <v>2650</v>
      </c>
      <c r="C2828">
        <v>0</v>
      </c>
      <c r="D2828" t="s">
        <v>8</v>
      </c>
    </row>
    <row r="2829" spans="1:4">
      <c r="A2829" t="s">
        <v>458</v>
      </c>
      <c r="B2829" t="s">
        <v>2650</v>
      </c>
      <c r="C2829">
        <v>0</v>
      </c>
      <c r="D2829" t="s">
        <v>8</v>
      </c>
    </row>
    <row r="2830" spans="1:4">
      <c r="A2830" t="s">
        <v>459</v>
      </c>
      <c r="B2830" t="s">
        <v>2650</v>
      </c>
      <c r="C2830">
        <v>0</v>
      </c>
      <c r="D2830" t="s">
        <v>8</v>
      </c>
    </row>
    <row r="2831" spans="1:4">
      <c r="A2831" t="s">
        <v>460</v>
      </c>
      <c r="B2831" t="s">
        <v>2650</v>
      </c>
      <c r="C2831">
        <v>0</v>
      </c>
      <c r="D2831" t="s">
        <v>8</v>
      </c>
    </row>
    <row r="2832" spans="1:4">
      <c r="A2832" t="s">
        <v>461</v>
      </c>
      <c r="B2832" t="s">
        <v>2650</v>
      </c>
      <c r="C2832">
        <v>0</v>
      </c>
      <c r="D2832" t="s">
        <v>8</v>
      </c>
    </row>
    <row r="2833" spans="1:4">
      <c r="A2833" t="s">
        <v>462</v>
      </c>
      <c r="B2833" t="s">
        <v>2650</v>
      </c>
      <c r="C2833">
        <v>0</v>
      </c>
      <c r="D2833" t="s">
        <v>8</v>
      </c>
    </row>
    <row r="2834" spans="1:4">
      <c r="A2834" t="s">
        <v>463</v>
      </c>
      <c r="B2834" t="s">
        <v>2650</v>
      </c>
      <c r="C2834">
        <v>0</v>
      </c>
      <c r="D2834" t="s">
        <v>8</v>
      </c>
    </row>
    <row r="2835" spans="1:4">
      <c r="A2835" t="s">
        <v>464</v>
      </c>
      <c r="B2835" t="s">
        <v>2650</v>
      </c>
      <c r="C2835">
        <v>0</v>
      </c>
      <c r="D2835" t="s">
        <v>8</v>
      </c>
    </row>
    <row r="2836" spans="1:4">
      <c r="A2836" t="s">
        <v>465</v>
      </c>
      <c r="B2836" t="s">
        <v>2650</v>
      </c>
      <c r="C2836">
        <v>0</v>
      </c>
      <c r="D2836" t="s">
        <v>8</v>
      </c>
    </row>
    <row r="2837" spans="1:4">
      <c r="A2837" t="s">
        <v>466</v>
      </c>
      <c r="B2837" t="s">
        <v>2650</v>
      </c>
      <c r="C2837">
        <v>0</v>
      </c>
      <c r="D2837" t="s">
        <v>8</v>
      </c>
    </row>
    <row r="2838" spans="1:4">
      <c r="A2838" t="s">
        <v>467</v>
      </c>
      <c r="B2838" t="s">
        <v>2650</v>
      </c>
      <c r="C2838">
        <v>0</v>
      </c>
      <c r="D2838" t="s">
        <v>8</v>
      </c>
    </row>
    <row r="2839" spans="1:4">
      <c r="A2839" t="s">
        <v>468</v>
      </c>
      <c r="B2839" t="s">
        <v>2650</v>
      </c>
      <c r="C2839">
        <v>0</v>
      </c>
      <c r="D2839" t="s">
        <v>8</v>
      </c>
    </row>
    <row r="2840" spans="1:4">
      <c r="A2840" t="s">
        <v>469</v>
      </c>
      <c r="B2840" t="s">
        <v>2650</v>
      </c>
      <c r="C2840">
        <v>0</v>
      </c>
      <c r="D2840" t="s">
        <v>8</v>
      </c>
    </row>
    <row r="2841" spans="1:4">
      <c r="A2841" t="s">
        <v>470</v>
      </c>
      <c r="B2841" t="s">
        <v>2650</v>
      </c>
      <c r="C2841">
        <v>0</v>
      </c>
      <c r="D2841" t="s">
        <v>8</v>
      </c>
    </row>
    <row r="2842" spans="1:4">
      <c r="A2842" t="s">
        <v>471</v>
      </c>
      <c r="B2842" t="s">
        <v>2650</v>
      </c>
      <c r="C2842">
        <v>0</v>
      </c>
      <c r="D2842" t="s">
        <v>8</v>
      </c>
    </row>
    <row r="2843" spans="1:4">
      <c r="A2843" t="s">
        <v>472</v>
      </c>
      <c r="B2843" t="s">
        <v>2650</v>
      </c>
      <c r="C2843">
        <v>0</v>
      </c>
      <c r="D2843" t="s">
        <v>8</v>
      </c>
    </row>
    <row r="2844" spans="1:4">
      <c r="A2844" t="s">
        <v>473</v>
      </c>
      <c r="B2844" t="s">
        <v>2650</v>
      </c>
      <c r="C2844">
        <v>0</v>
      </c>
      <c r="D2844" t="s">
        <v>8</v>
      </c>
    </row>
    <row r="2845" spans="1:4">
      <c r="A2845" t="s">
        <v>474</v>
      </c>
      <c r="B2845" t="s">
        <v>2650</v>
      </c>
      <c r="C2845">
        <v>0</v>
      </c>
      <c r="D2845" t="s">
        <v>8</v>
      </c>
    </row>
    <row r="2846" spans="1:4">
      <c r="A2846" t="s">
        <v>475</v>
      </c>
      <c r="B2846" t="s">
        <v>2650</v>
      </c>
      <c r="C2846">
        <v>0</v>
      </c>
      <c r="D2846" t="s">
        <v>8</v>
      </c>
    </row>
    <row r="2847" spans="1:4">
      <c r="A2847" t="s">
        <v>476</v>
      </c>
      <c r="B2847" t="s">
        <v>2650</v>
      </c>
      <c r="C2847">
        <v>0</v>
      </c>
      <c r="D2847" t="s">
        <v>8</v>
      </c>
    </row>
    <row r="2848" spans="1:4">
      <c r="A2848" t="s">
        <v>478</v>
      </c>
      <c r="B2848" t="s">
        <v>2650</v>
      </c>
      <c r="C2848">
        <v>0</v>
      </c>
      <c r="D2848" t="s">
        <v>8</v>
      </c>
    </row>
    <row r="2849" spans="1:4">
      <c r="A2849" t="s">
        <v>479</v>
      </c>
      <c r="B2849" t="s">
        <v>2650</v>
      </c>
      <c r="C2849">
        <v>0</v>
      </c>
      <c r="D2849" t="s">
        <v>8</v>
      </c>
    </row>
    <row r="2850" spans="1:4">
      <c r="A2850" t="s">
        <v>480</v>
      </c>
      <c r="B2850" t="s">
        <v>2650</v>
      </c>
      <c r="C2850">
        <v>0</v>
      </c>
      <c r="D2850" t="s">
        <v>8</v>
      </c>
    </row>
    <row r="2851" spans="1:4">
      <c r="A2851" t="s">
        <v>481</v>
      </c>
      <c r="B2851" t="s">
        <v>2650</v>
      </c>
      <c r="C2851">
        <v>0</v>
      </c>
      <c r="D2851" t="s">
        <v>8</v>
      </c>
    </row>
    <row r="2852" spans="1:4">
      <c r="A2852" t="s">
        <v>482</v>
      </c>
      <c r="B2852" t="s">
        <v>2650</v>
      </c>
      <c r="C2852">
        <v>0</v>
      </c>
      <c r="D2852" t="s">
        <v>8</v>
      </c>
    </row>
    <row r="2853" spans="1:4">
      <c r="A2853" t="s">
        <v>483</v>
      </c>
      <c r="B2853" t="s">
        <v>2650</v>
      </c>
      <c r="C2853">
        <v>0</v>
      </c>
      <c r="D2853" t="s">
        <v>8</v>
      </c>
    </row>
    <row r="2854" spans="1:4">
      <c r="A2854" t="s">
        <v>484</v>
      </c>
      <c r="B2854" t="s">
        <v>2650</v>
      </c>
      <c r="C2854">
        <v>0</v>
      </c>
      <c r="D2854" t="s">
        <v>8</v>
      </c>
    </row>
    <row r="2855" spans="1:4">
      <c r="A2855" t="s">
        <v>485</v>
      </c>
      <c r="B2855" t="s">
        <v>2650</v>
      </c>
      <c r="C2855">
        <v>0</v>
      </c>
      <c r="D2855" t="s">
        <v>8</v>
      </c>
    </row>
    <row r="2856" spans="1:4">
      <c r="A2856" t="s">
        <v>486</v>
      </c>
      <c r="B2856" t="s">
        <v>2650</v>
      </c>
      <c r="C2856">
        <v>0</v>
      </c>
      <c r="D2856" t="s">
        <v>8</v>
      </c>
    </row>
    <row r="2857" spans="1:4">
      <c r="A2857" t="s">
        <v>487</v>
      </c>
      <c r="B2857" t="s">
        <v>2650</v>
      </c>
      <c r="C2857">
        <v>0</v>
      </c>
      <c r="D2857" t="s">
        <v>8</v>
      </c>
    </row>
    <row r="2858" spans="1:4">
      <c r="A2858" t="s">
        <v>488</v>
      </c>
      <c r="B2858" t="s">
        <v>2650</v>
      </c>
      <c r="C2858">
        <v>0</v>
      </c>
      <c r="D2858" t="s">
        <v>8</v>
      </c>
    </row>
    <row r="2859" spans="1:4">
      <c r="A2859" t="s">
        <v>489</v>
      </c>
      <c r="B2859" t="s">
        <v>2650</v>
      </c>
      <c r="C2859">
        <v>0</v>
      </c>
      <c r="D2859" t="s">
        <v>8</v>
      </c>
    </row>
    <row r="2860" spans="1:4">
      <c r="A2860" t="s">
        <v>490</v>
      </c>
      <c r="B2860" t="s">
        <v>2650</v>
      </c>
      <c r="C2860">
        <v>0</v>
      </c>
      <c r="D2860" t="s">
        <v>8</v>
      </c>
    </row>
    <row r="2861" spans="1:4">
      <c r="A2861" t="s">
        <v>491</v>
      </c>
      <c r="B2861" t="s">
        <v>2650</v>
      </c>
      <c r="C2861">
        <v>0</v>
      </c>
      <c r="D2861" t="s">
        <v>8</v>
      </c>
    </row>
    <row r="2862" spans="1:4">
      <c r="A2862" t="s">
        <v>492</v>
      </c>
      <c r="B2862" t="s">
        <v>2650</v>
      </c>
      <c r="C2862">
        <v>0</v>
      </c>
      <c r="D2862" t="s">
        <v>8</v>
      </c>
    </row>
    <row r="2863" spans="1:4">
      <c r="A2863" t="s">
        <v>493</v>
      </c>
      <c r="B2863" t="s">
        <v>2650</v>
      </c>
      <c r="C2863">
        <v>0</v>
      </c>
      <c r="D2863" t="s">
        <v>8</v>
      </c>
    </row>
    <row r="2864" spans="1:4">
      <c r="A2864" t="s">
        <v>494</v>
      </c>
      <c r="B2864" t="s">
        <v>2650</v>
      </c>
      <c r="C2864">
        <v>0</v>
      </c>
      <c r="D2864" t="s">
        <v>8</v>
      </c>
    </row>
    <row r="2865" spans="1:4">
      <c r="A2865" t="s">
        <v>495</v>
      </c>
      <c r="B2865" t="s">
        <v>2650</v>
      </c>
      <c r="C2865">
        <v>0</v>
      </c>
      <c r="D2865" t="s">
        <v>8</v>
      </c>
    </row>
    <row r="2866" spans="1:4">
      <c r="A2866" t="s">
        <v>496</v>
      </c>
      <c r="B2866" t="s">
        <v>2650</v>
      </c>
      <c r="C2866">
        <v>0</v>
      </c>
      <c r="D2866" t="s">
        <v>8</v>
      </c>
    </row>
    <row r="2867" spans="1:4">
      <c r="A2867" t="s">
        <v>497</v>
      </c>
      <c r="B2867" t="s">
        <v>2650</v>
      </c>
      <c r="C2867">
        <v>0</v>
      </c>
      <c r="D2867" t="s">
        <v>8</v>
      </c>
    </row>
    <row r="2868" spans="1:4">
      <c r="A2868" t="s">
        <v>498</v>
      </c>
      <c r="B2868" t="s">
        <v>2650</v>
      </c>
      <c r="C2868">
        <v>0</v>
      </c>
      <c r="D2868" t="s">
        <v>8</v>
      </c>
    </row>
    <row r="2869" spans="1:4">
      <c r="A2869" t="s">
        <v>499</v>
      </c>
      <c r="B2869" t="s">
        <v>2650</v>
      </c>
      <c r="C2869">
        <v>0</v>
      </c>
      <c r="D2869" t="s">
        <v>8</v>
      </c>
    </row>
    <row r="2870" spans="1:4">
      <c r="A2870" t="s">
        <v>500</v>
      </c>
      <c r="B2870" t="s">
        <v>2650</v>
      </c>
      <c r="C2870">
        <v>0</v>
      </c>
      <c r="D2870" t="s">
        <v>8</v>
      </c>
    </row>
    <row r="2871" spans="1:4">
      <c r="A2871" t="s">
        <v>501</v>
      </c>
      <c r="B2871" t="s">
        <v>2650</v>
      </c>
      <c r="C2871">
        <v>0</v>
      </c>
      <c r="D2871" t="s">
        <v>8</v>
      </c>
    </row>
    <row r="2872" spans="1:4">
      <c r="A2872" t="s">
        <v>502</v>
      </c>
      <c r="B2872" t="s">
        <v>2650</v>
      </c>
      <c r="C2872">
        <v>0</v>
      </c>
      <c r="D2872" t="s">
        <v>8</v>
      </c>
    </row>
    <row r="2873" spans="1:4">
      <c r="A2873" t="s">
        <v>503</v>
      </c>
      <c r="B2873" t="s">
        <v>2650</v>
      </c>
      <c r="C2873">
        <v>0</v>
      </c>
      <c r="D2873" t="s">
        <v>8</v>
      </c>
    </row>
    <row r="2874" spans="1:4">
      <c r="A2874" t="s">
        <v>504</v>
      </c>
      <c r="B2874" t="s">
        <v>2650</v>
      </c>
      <c r="C2874">
        <v>0</v>
      </c>
      <c r="D2874" t="s">
        <v>8</v>
      </c>
    </row>
    <row r="2875" spans="1:4">
      <c r="A2875" t="s">
        <v>505</v>
      </c>
      <c r="B2875" t="s">
        <v>2650</v>
      </c>
      <c r="C2875">
        <v>0</v>
      </c>
      <c r="D2875" t="s">
        <v>8</v>
      </c>
    </row>
    <row r="2876" spans="1:4">
      <c r="A2876" t="s">
        <v>506</v>
      </c>
      <c r="B2876" t="s">
        <v>2650</v>
      </c>
      <c r="C2876">
        <v>0</v>
      </c>
      <c r="D2876" t="s">
        <v>8</v>
      </c>
    </row>
    <row r="2877" spans="1:4">
      <c r="A2877" t="s">
        <v>507</v>
      </c>
      <c r="B2877" t="s">
        <v>2650</v>
      </c>
      <c r="C2877">
        <v>0</v>
      </c>
      <c r="D2877" t="s">
        <v>8</v>
      </c>
    </row>
    <row r="2878" spans="1:4">
      <c r="A2878" t="s">
        <v>508</v>
      </c>
      <c r="B2878" t="s">
        <v>2650</v>
      </c>
      <c r="C2878">
        <v>0</v>
      </c>
      <c r="D2878" t="s">
        <v>8</v>
      </c>
    </row>
    <row r="2879" spans="1:4">
      <c r="A2879" t="s">
        <v>509</v>
      </c>
      <c r="B2879" t="s">
        <v>2650</v>
      </c>
      <c r="C2879">
        <v>0</v>
      </c>
      <c r="D2879" t="s">
        <v>8</v>
      </c>
    </row>
    <row r="2880" spans="1:4">
      <c r="A2880" t="s">
        <v>510</v>
      </c>
      <c r="B2880" t="s">
        <v>2650</v>
      </c>
      <c r="C2880">
        <v>0</v>
      </c>
      <c r="D2880" t="s">
        <v>8</v>
      </c>
    </row>
    <row r="2881" spans="1:4">
      <c r="A2881" t="s">
        <v>511</v>
      </c>
      <c r="B2881" t="s">
        <v>2650</v>
      </c>
      <c r="C2881">
        <v>0</v>
      </c>
      <c r="D2881" t="s">
        <v>8</v>
      </c>
    </row>
    <row r="2882" spans="1:4">
      <c r="A2882" t="s">
        <v>512</v>
      </c>
      <c r="B2882" t="s">
        <v>2650</v>
      </c>
      <c r="C2882">
        <v>0</v>
      </c>
      <c r="D2882" t="s">
        <v>8</v>
      </c>
    </row>
    <row r="2883" spans="1:4">
      <c r="A2883" t="s">
        <v>513</v>
      </c>
      <c r="B2883" t="s">
        <v>2650</v>
      </c>
      <c r="C2883">
        <v>0</v>
      </c>
      <c r="D2883" t="s">
        <v>8</v>
      </c>
    </row>
    <row r="2884" spans="1:4">
      <c r="A2884" t="s">
        <v>514</v>
      </c>
      <c r="B2884" t="s">
        <v>2650</v>
      </c>
      <c r="C2884">
        <v>0</v>
      </c>
      <c r="D2884" t="s">
        <v>8</v>
      </c>
    </row>
    <row r="2885" spans="1:4">
      <c r="A2885" t="s">
        <v>515</v>
      </c>
      <c r="B2885" t="s">
        <v>2650</v>
      </c>
      <c r="C2885">
        <v>0</v>
      </c>
      <c r="D2885" t="s">
        <v>8</v>
      </c>
    </row>
    <row r="2886" spans="1:4">
      <c r="A2886" t="s">
        <v>516</v>
      </c>
      <c r="B2886" t="s">
        <v>2650</v>
      </c>
      <c r="C2886">
        <v>0</v>
      </c>
      <c r="D2886" t="s">
        <v>8</v>
      </c>
    </row>
    <row r="2887" spans="1:4">
      <c r="A2887" t="s">
        <v>517</v>
      </c>
      <c r="B2887" t="s">
        <v>2650</v>
      </c>
      <c r="C2887">
        <v>0</v>
      </c>
      <c r="D2887" t="s">
        <v>8</v>
      </c>
    </row>
    <row r="2888" spans="1:4">
      <c r="A2888" t="s">
        <v>518</v>
      </c>
      <c r="B2888" t="s">
        <v>2650</v>
      </c>
      <c r="C2888">
        <v>0</v>
      </c>
      <c r="D2888" t="s">
        <v>8</v>
      </c>
    </row>
    <row r="2889" spans="1:4">
      <c r="A2889" t="s">
        <v>519</v>
      </c>
      <c r="B2889" t="s">
        <v>2650</v>
      </c>
      <c r="C2889">
        <v>0</v>
      </c>
      <c r="D2889" t="s">
        <v>8</v>
      </c>
    </row>
    <row r="2890" spans="1:4">
      <c r="A2890" t="s">
        <v>520</v>
      </c>
      <c r="B2890" t="s">
        <v>2650</v>
      </c>
      <c r="C2890">
        <v>0</v>
      </c>
      <c r="D2890" t="s">
        <v>8</v>
      </c>
    </row>
    <row r="2891" spans="1:4">
      <c r="A2891" t="s">
        <v>521</v>
      </c>
      <c r="B2891" t="s">
        <v>2650</v>
      </c>
      <c r="C2891">
        <v>0</v>
      </c>
      <c r="D2891" t="s">
        <v>8</v>
      </c>
    </row>
    <row r="2892" spans="1:4">
      <c r="A2892" t="s">
        <v>522</v>
      </c>
      <c r="B2892" t="s">
        <v>2650</v>
      </c>
      <c r="C2892">
        <v>0</v>
      </c>
      <c r="D2892" t="s">
        <v>8</v>
      </c>
    </row>
    <row r="2893" spans="1:4">
      <c r="A2893" t="s">
        <v>523</v>
      </c>
      <c r="B2893" t="s">
        <v>2650</v>
      </c>
      <c r="C2893">
        <v>0</v>
      </c>
      <c r="D2893" t="s">
        <v>8</v>
      </c>
    </row>
    <row r="2894" spans="1:4">
      <c r="A2894" t="s">
        <v>524</v>
      </c>
      <c r="B2894" t="s">
        <v>2650</v>
      </c>
      <c r="C2894">
        <v>0</v>
      </c>
      <c r="D2894" t="s">
        <v>8</v>
      </c>
    </row>
    <row r="2895" spans="1:4">
      <c r="A2895" t="s">
        <v>525</v>
      </c>
      <c r="B2895" t="s">
        <v>2650</v>
      </c>
      <c r="C2895">
        <v>0</v>
      </c>
      <c r="D2895" t="s">
        <v>8</v>
      </c>
    </row>
    <row r="2896" spans="1:4">
      <c r="A2896" t="s">
        <v>526</v>
      </c>
      <c r="B2896" t="s">
        <v>2650</v>
      </c>
      <c r="C2896">
        <v>0</v>
      </c>
      <c r="D2896" t="s">
        <v>8</v>
      </c>
    </row>
    <row r="2897" spans="1:4">
      <c r="A2897" t="s">
        <v>527</v>
      </c>
      <c r="B2897" t="s">
        <v>2650</v>
      </c>
      <c r="C2897">
        <v>0</v>
      </c>
      <c r="D2897" t="s">
        <v>8</v>
      </c>
    </row>
    <row r="2898" spans="1:4">
      <c r="A2898" t="s">
        <v>528</v>
      </c>
      <c r="B2898" t="s">
        <v>2650</v>
      </c>
      <c r="C2898">
        <v>0</v>
      </c>
      <c r="D2898" t="s">
        <v>8</v>
      </c>
    </row>
    <row r="2899" spans="1:4">
      <c r="A2899" t="s">
        <v>529</v>
      </c>
      <c r="B2899" t="s">
        <v>2650</v>
      </c>
      <c r="C2899">
        <v>0</v>
      </c>
      <c r="D2899" t="s">
        <v>8</v>
      </c>
    </row>
    <row r="2900" spans="1:4">
      <c r="A2900" t="s">
        <v>530</v>
      </c>
      <c r="B2900" t="s">
        <v>2650</v>
      </c>
      <c r="C2900">
        <v>0</v>
      </c>
      <c r="D2900" t="s">
        <v>8</v>
      </c>
    </row>
    <row r="2901" spans="1:4">
      <c r="A2901" t="s">
        <v>531</v>
      </c>
      <c r="B2901" t="s">
        <v>2650</v>
      </c>
      <c r="C2901">
        <v>0</v>
      </c>
      <c r="D2901" t="s">
        <v>8</v>
      </c>
    </row>
    <row r="2902" spans="1:4">
      <c r="A2902" t="s">
        <v>532</v>
      </c>
      <c r="B2902" t="s">
        <v>2650</v>
      </c>
      <c r="C2902">
        <v>0</v>
      </c>
      <c r="D2902" t="s">
        <v>8</v>
      </c>
    </row>
    <row r="2903" spans="1:4">
      <c r="A2903" t="s">
        <v>533</v>
      </c>
      <c r="B2903" t="s">
        <v>2650</v>
      </c>
      <c r="C2903">
        <v>0</v>
      </c>
      <c r="D2903" t="s">
        <v>8</v>
      </c>
    </row>
    <row r="2904" spans="1:4">
      <c r="A2904" t="s">
        <v>534</v>
      </c>
      <c r="B2904" t="s">
        <v>2650</v>
      </c>
      <c r="C2904">
        <v>0</v>
      </c>
      <c r="D2904" t="s">
        <v>8</v>
      </c>
    </row>
    <row r="2905" spans="1:4">
      <c r="A2905" t="s">
        <v>535</v>
      </c>
      <c r="B2905" t="s">
        <v>2650</v>
      </c>
      <c r="C2905">
        <v>0</v>
      </c>
      <c r="D2905" t="s">
        <v>8</v>
      </c>
    </row>
    <row r="2906" spans="1:4">
      <c r="A2906" t="s">
        <v>536</v>
      </c>
      <c r="B2906" t="s">
        <v>2650</v>
      </c>
      <c r="C2906">
        <v>0</v>
      </c>
      <c r="D2906" t="s">
        <v>8</v>
      </c>
    </row>
    <row r="2907" spans="1:4">
      <c r="A2907" t="s">
        <v>537</v>
      </c>
      <c r="B2907" t="s">
        <v>2650</v>
      </c>
      <c r="C2907">
        <v>0</v>
      </c>
      <c r="D2907" t="s">
        <v>8</v>
      </c>
    </row>
    <row r="2908" spans="1:4">
      <c r="A2908" t="s">
        <v>539</v>
      </c>
      <c r="B2908" t="s">
        <v>2650</v>
      </c>
      <c r="C2908">
        <v>0</v>
      </c>
      <c r="D2908" t="s">
        <v>8</v>
      </c>
    </row>
    <row r="2909" spans="1:4">
      <c r="A2909" t="s">
        <v>540</v>
      </c>
      <c r="B2909" t="s">
        <v>2650</v>
      </c>
      <c r="C2909">
        <v>0</v>
      </c>
      <c r="D2909" t="s">
        <v>8</v>
      </c>
    </row>
    <row r="2910" spans="1:4">
      <c r="A2910" t="s">
        <v>541</v>
      </c>
      <c r="B2910" t="s">
        <v>2650</v>
      </c>
      <c r="C2910">
        <v>0</v>
      </c>
      <c r="D2910" t="s">
        <v>8</v>
      </c>
    </row>
    <row r="2911" spans="1:4">
      <c r="A2911" t="s">
        <v>542</v>
      </c>
      <c r="B2911" t="s">
        <v>2650</v>
      </c>
      <c r="C2911">
        <v>0</v>
      </c>
      <c r="D2911" t="s">
        <v>8</v>
      </c>
    </row>
    <row r="2912" spans="1:4">
      <c r="A2912" t="s">
        <v>543</v>
      </c>
      <c r="B2912" t="s">
        <v>2650</v>
      </c>
      <c r="C2912">
        <v>0</v>
      </c>
      <c r="D2912" t="s">
        <v>8</v>
      </c>
    </row>
    <row r="2913" spans="1:4">
      <c r="A2913" t="s">
        <v>544</v>
      </c>
      <c r="B2913" t="s">
        <v>2650</v>
      </c>
      <c r="C2913">
        <v>0</v>
      </c>
      <c r="D2913" t="s">
        <v>8</v>
      </c>
    </row>
    <row r="2914" spans="1:4">
      <c r="A2914" t="s">
        <v>545</v>
      </c>
      <c r="B2914" t="s">
        <v>2650</v>
      </c>
      <c r="C2914">
        <v>0</v>
      </c>
      <c r="D2914" t="s">
        <v>8</v>
      </c>
    </row>
    <row r="2915" spans="1:4">
      <c r="A2915" t="s">
        <v>546</v>
      </c>
      <c r="B2915" t="s">
        <v>2650</v>
      </c>
      <c r="C2915">
        <v>0</v>
      </c>
      <c r="D2915" t="s">
        <v>8</v>
      </c>
    </row>
    <row r="2916" spans="1:4">
      <c r="A2916" t="s">
        <v>547</v>
      </c>
      <c r="B2916" t="s">
        <v>2650</v>
      </c>
      <c r="C2916">
        <v>0</v>
      </c>
      <c r="D2916" t="s">
        <v>8</v>
      </c>
    </row>
    <row r="2917" spans="1:4">
      <c r="A2917" t="s">
        <v>548</v>
      </c>
      <c r="B2917" t="s">
        <v>2650</v>
      </c>
      <c r="C2917">
        <v>0</v>
      </c>
      <c r="D2917" t="s">
        <v>8</v>
      </c>
    </row>
    <row r="2918" spans="1:4">
      <c r="A2918" t="s">
        <v>549</v>
      </c>
      <c r="B2918" t="s">
        <v>2650</v>
      </c>
      <c r="C2918">
        <v>0</v>
      </c>
      <c r="D2918" t="s">
        <v>8</v>
      </c>
    </row>
    <row r="2919" spans="1:4">
      <c r="A2919" t="s">
        <v>550</v>
      </c>
      <c r="B2919" t="s">
        <v>2650</v>
      </c>
      <c r="C2919">
        <v>0</v>
      </c>
      <c r="D2919" t="s">
        <v>8</v>
      </c>
    </row>
    <row r="2920" spans="1:4">
      <c r="A2920" t="s">
        <v>551</v>
      </c>
      <c r="B2920" t="s">
        <v>2650</v>
      </c>
      <c r="C2920">
        <v>0</v>
      </c>
      <c r="D2920" t="s">
        <v>8</v>
      </c>
    </row>
    <row r="2921" spans="1:4">
      <c r="A2921" t="s">
        <v>552</v>
      </c>
      <c r="B2921" t="s">
        <v>2650</v>
      </c>
      <c r="C2921">
        <v>0</v>
      </c>
      <c r="D2921" t="s">
        <v>8</v>
      </c>
    </row>
    <row r="2922" spans="1:4">
      <c r="A2922" t="s">
        <v>553</v>
      </c>
      <c r="B2922" t="s">
        <v>2650</v>
      </c>
      <c r="C2922">
        <v>0</v>
      </c>
      <c r="D2922" t="s">
        <v>8</v>
      </c>
    </row>
    <row r="2923" spans="1:4">
      <c r="A2923" t="s">
        <v>554</v>
      </c>
      <c r="B2923" t="s">
        <v>2650</v>
      </c>
      <c r="C2923">
        <v>0</v>
      </c>
      <c r="D2923" t="s">
        <v>8</v>
      </c>
    </row>
    <row r="2924" spans="1:4">
      <c r="A2924" t="s">
        <v>555</v>
      </c>
      <c r="B2924" t="s">
        <v>2650</v>
      </c>
      <c r="C2924">
        <v>0</v>
      </c>
      <c r="D2924" t="s">
        <v>8</v>
      </c>
    </row>
    <row r="2925" spans="1:4">
      <c r="A2925" t="s">
        <v>556</v>
      </c>
      <c r="B2925" t="s">
        <v>2650</v>
      </c>
      <c r="C2925">
        <v>0</v>
      </c>
      <c r="D2925" t="s">
        <v>8</v>
      </c>
    </row>
    <row r="2926" spans="1:4">
      <c r="A2926" t="s">
        <v>557</v>
      </c>
      <c r="B2926" t="s">
        <v>2650</v>
      </c>
      <c r="C2926">
        <v>0</v>
      </c>
      <c r="D2926" t="s">
        <v>8</v>
      </c>
    </row>
    <row r="2927" spans="1:4">
      <c r="A2927" t="s">
        <v>558</v>
      </c>
      <c r="B2927" t="s">
        <v>2650</v>
      </c>
      <c r="C2927">
        <v>0</v>
      </c>
      <c r="D2927" t="s">
        <v>8</v>
      </c>
    </row>
    <row r="2928" spans="1:4">
      <c r="A2928" t="s">
        <v>559</v>
      </c>
      <c r="B2928" t="s">
        <v>2650</v>
      </c>
      <c r="C2928">
        <v>0</v>
      </c>
      <c r="D2928" t="s">
        <v>8</v>
      </c>
    </row>
    <row r="2929" spans="1:4">
      <c r="A2929" t="s">
        <v>560</v>
      </c>
      <c r="B2929" t="s">
        <v>2650</v>
      </c>
      <c r="C2929">
        <v>0</v>
      </c>
      <c r="D2929" t="s">
        <v>8</v>
      </c>
    </row>
    <row r="2930" spans="1:4">
      <c r="A2930" t="s">
        <v>561</v>
      </c>
      <c r="B2930" t="s">
        <v>2650</v>
      </c>
      <c r="C2930">
        <v>0</v>
      </c>
      <c r="D2930" t="s">
        <v>8</v>
      </c>
    </row>
    <row r="2931" spans="1:4">
      <c r="A2931" t="s">
        <v>562</v>
      </c>
      <c r="B2931" t="s">
        <v>2650</v>
      </c>
      <c r="C2931">
        <v>0</v>
      </c>
      <c r="D2931" t="s">
        <v>8</v>
      </c>
    </row>
    <row r="2932" spans="1:4">
      <c r="A2932" t="s">
        <v>563</v>
      </c>
      <c r="B2932" t="s">
        <v>2650</v>
      </c>
      <c r="C2932">
        <v>0</v>
      </c>
      <c r="D2932" t="s">
        <v>8</v>
      </c>
    </row>
    <row r="2933" spans="1:4">
      <c r="A2933" t="s">
        <v>564</v>
      </c>
      <c r="B2933" t="s">
        <v>2650</v>
      </c>
      <c r="C2933">
        <v>0</v>
      </c>
      <c r="D2933" t="s">
        <v>8</v>
      </c>
    </row>
    <row r="2934" spans="1:4">
      <c r="A2934" t="s">
        <v>565</v>
      </c>
      <c r="B2934" t="s">
        <v>2650</v>
      </c>
      <c r="C2934">
        <v>0</v>
      </c>
      <c r="D2934" t="s">
        <v>8</v>
      </c>
    </row>
    <row r="2935" spans="1:4">
      <c r="A2935" t="s">
        <v>566</v>
      </c>
      <c r="B2935" t="s">
        <v>2650</v>
      </c>
      <c r="C2935">
        <v>0</v>
      </c>
      <c r="D2935" t="s">
        <v>8</v>
      </c>
    </row>
    <row r="2936" spans="1:4">
      <c r="A2936" t="s">
        <v>567</v>
      </c>
      <c r="B2936" t="s">
        <v>2650</v>
      </c>
      <c r="C2936">
        <v>0</v>
      </c>
      <c r="D2936" t="s">
        <v>8</v>
      </c>
    </row>
    <row r="2937" spans="1:4">
      <c r="A2937" t="s">
        <v>568</v>
      </c>
      <c r="B2937" t="s">
        <v>2650</v>
      </c>
      <c r="C2937">
        <v>0</v>
      </c>
      <c r="D2937" t="s">
        <v>8</v>
      </c>
    </row>
    <row r="2938" spans="1:4">
      <c r="A2938" t="s">
        <v>569</v>
      </c>
      <c r="B2938" t="s">
        <v>2650</v>
      </c>
      <c r="C2938">
        <v>0</v>
      </c>
      <c r="D2938" t="s">
        <v>8</v>
      </c>
    </row>
    <row r="2939" spans="1:4">
      <c r="A2939" t="s">
        <v>570</v>
      </c>
      <c r="B2939" t="s">
        <v>2650</v>
      </c>
      <c r="C2939">
        <v>0</v>
      </c>
      <c r="D2939" t="s">
        <v>8</v>
      </c>
    </row>
    <row r="2940" spans="1:4">
      <c r="A2940" t="s">
        <v>571</v>
      </c>
      <c r="B2940" t="s">
        <v>2650</v>
      </c>
      <c r="C2940">
        <v>0</v>
      </c>
      <c r="D2940" t="s">
        <v>8</v>
      </c>
    </row>
    <row r="2941" spans="1:4">
      <c r="A2941" t="s">
        <v>572</v>
      </c>
      <c r="B2941" t="s">
        <v>2650</v>
      </c>
      <c r="C2941">
        <v>0</v>
      </c>
      <c r="D2941" t="s">
        <v>8</v>
      </c>
    </row>
    <row r="2942" spans="1:4">
      <c r="A2942" t="s">
        <v>573</v>
      </c>
      <c r="B2942" t="s">
        <v>2650</v>
      </c>
      <c r="C2942">
        <v>0</v>
      </c>
      <c r="D2942" t="s">
        <v>8</v>
      </c>
    </row>
    <row r="2943" spans="1:4">
      <c r="A2943" t="s">
        <v>574</v>
      </c>
      <c r="B2943" t="s">
        <v>2650</v>
      </c>
      <c r="C2943">
        <v>0</v>
      </c>
      <c r="D2943" t="s">
        <v>8</v>
      </c>
    </row>
    <row r="2944" spans="1:4">
      <c r="A2944" t="s">
        <v>575</v>
      </c>
      <c r="B2944" t="s">
        <v>2650</v>
      </c>
      <c r="C2944">
        <v>0</v>
      </c>
      <c r="D2944" t="s">
        <v>8</v>
      </c>
    </row>
    <row r="2945" spans="1:4">
      <c r="A2945" t="s">
        <v>576</v>
      </c>
      <c r="B2945" t="s">
        <v>2650</v>
      </c>
      <c r="C2945">
        <v>0</v>
      </c>
      <c r="D2945" t="s">
        <v>8</v>
      </c>
    </row>
    <row r="2946" spans="1:4">
      <c r="A2946" t="s">
        <v>577</v>
      </c>
      <c r="B2946" t="s">
        <v>2650</v>
      </c>
      <c r="C2946">
        <v>0</v>
      </c>
      <c r="D2946" t="s">
        <v>8</v>
      </c>
    </row>
    <row r="2947" spans="1:4">
      <c r="A2947" t="s">
        <v>578</v>
      </c>
      <c r="B2947" t="s">
        <v>2650</v>
      </c>
      <c r="C2947">
        <v>0</v>
      </c>
      <c r="D2947" t="s">
        <v>8</v>
      </c>
    </row>
    <row r="2948" spans="1:4">
      <c r="A2948" t="s">
        <v>579</v>
      </c>
      <c r="B2948" t="s">
        <v>2650</v>
      </c>
      <c r="C2948">
        <v>0</v>
      </c>
      <c r="D2948" t="s">
        <v>8</v>
      </c>
    </row>
    <row r="2949" spans="1:4">
      <c r="A2949" t="s">
        <v>580</v>
      </c>
      <c r="B2949" t="s">
        <v>2650</v>
      </c>
      <c r="C2949">
        <v>0</v>
      </c>
      <c r="D2949" t="s">
        <v>8</v>
      </c>
    </row>
    <row r="2950" spans="1:4">
      <c r="A2950" t="s">
        <v>581</v>
      </c>
      <c r="B2950" t="s">
        <v>2650</v>
      </c>
      <c r="C2950">
        <v>0</v>
      </c>
      <c r="D2950" t="s">
        <v>8</v>
      </c>
    </row>
    <row r="2951" spans="1:4">
      <c r="A2951" t="s">
        <v>582</v>
      </c>
      <c r="B2951" t="s">
        <v>2650</v>
      </c>
      <c r="C2951">
        <v>0</v>
      </c>
      <c r="D2951" t="s">
        <v>8</v>
      </c>
    </row>
    <row r="2952" spans="1:4">
      <c r="A2952" t="s">
        <v>583</v>
      </c>
      <c r="B2952" t="s">
        <v>2650</v>
      </c>
      <c r="C2952">
        <v>0</v>
      </c>
      <c r="D2952" t="s">
        <v>8</v>
      </c>
    </row>
    <row r="2953" spans="1:4">
      <c r="A2953" t="s">
        <v>584</v>
      </c>
      <c r="B2953" t="s">
        <v>2650</v>
      </c>
      <c r="C2953">
        <v>0</v>
      </c>
      <c r="D2953" t="s">
        <v>8</v>
      </c>
    </row>
    <row r="2954" spans="1:4">
      <c r="A2954" t="s">
        <v>585</v>
      </c>
      <c r="B2954" t="s">
        <v>2650</v>
      </c>
      <c r="C2954">
        <v>0</v>
      </c>
      <c r="D2954" t="s">
        <v>8</v>
      </c>
    </row>
    <row r="2955" spans="1:4">
      <c r="A2955" t="s">
        <v>586</v>
      </c>
      <c r="B2955" t="s">
        <v>2650</v>
      </c>
      <c r="C2955">
        <v>0</v>
      </c>
      <c r="D2955" t="s">
        <v>8</v>
      </c>
    </row>
    <row r="2956" spans="1:4">
      <c r="A2956" t="s">
        <v>587</v>
      </c>
      <c r="B2956" t="s">
        <v>2650</v>
      </c>
      <c r="C2956">
        <v>0</v>
      </c>
      <c r="D2956" t="s">
        <v>8</v>
      </c>
    </row>
    <row r="2957" spans="1:4">
      <c r="A2957" t="s">
        <v>588</v>
      </c>
      <c r="B2957" t="s">
        <v>2650</v>
      </c>
      <c r="C2957">
        <v>0</v>
      </c>
      <c r="D2957" t="s">
        <v>8</v>
      </c>
    </row>
    <row r="2958" spans="1:4">
      <c r="A2958" t="s">
        <v>589</v>
      </c>
      <c r="B2958" t="s">
        <v>2650</v>
      </c>
      <c r="C2958">
        <v>0</v>
      </c>
      <c r="D2958" t="s">
        <v>8</v>
      </c>
    </row>
    <row r="2959" spans="1:4">
      <c r="A2959" t="s">
        <v>590</v>
      </c>
      <c r="B2959" t="s">
        <v>2650</v>
      </c>
      <c r="C2959">
        <v>0</v>
      </c>
      <c r="D2959" t="s">
        <v>8</v>
      </c>
    </row>
    <row r="2960" spans="1:4">
      <c r="A2960" t="s">
        <v>591</v>
      </c>
      <c r="B2960" t="s">
        <v>2650</v>
      </c>
      <c r="C2960">
        <v>0</v>
      </c>
      <c r="D2960" t="s">
        <v>8</v>
      </c>
    </row>
    <row r="2961" spans="1:4">
      <c r="A2961" t="s">
        <v>592</v>
      </c>
      <c r="B2961" t="s">
        <v>2650</v>
      </c>
      <c r="C2961">
        <v>0</v>
      </c>
      <c r="D2961" t="s">
        <v>8</v>
      </c>
    </row>
    <row r="2962" spans="1:4">
      <c r="A2962" t="s">
        <v>593</v>
      </c>
      <c r="B2962" t="s">
        <v>2650</v>
      </c>
      <c r="C2962">
        <v>0</v>
      </c>
      <c r="D2962" t="s">
        <v>8</v>
      </c>
    </row>
    <row r="2963" spans="1:4">
      <c r="A2963" t="s">
        <v>594</v>
      </c>
      <c r="B2963" t="s">
        <v>2650</v>
      </c>
      <c r="C2963">
        <v>0</v>
      </c>
      <c r="D2963" t="s">
        <v>8</v>
      </c>
    </row>
    <row r="2964" spans="1:4">
      <c r="A2964" t="s">
        <v>595</v>
      </c>
      <c r="B2964" t="s">
        <v>2650</v>
      </c>
      <c r="C2964">
        <v>0</v>
      </c>
      <c r="D2964" t="s">
        <v>8</v>
      </c>
    </row>
    <row r="2965" spans="1:4">
      <c r="A2965" t="s">
        <v>596</v>
      </c>
      <c r="B2965" t="s">
        <v>2650</v>
      </c>
      <c r="C2965">
        <v>0</v>
      </c>
      <c r="D2965" t="s">
        <v>8</v>
      </c>
    </row>
    <row r="2966" spans="1:4">
      <c r="A2966" t="s">
        <v>597</v>
      </c>
      <c r="B2966" t="s">
        <v>2650</v>
      </c>
      <c r="C2966">
        <v>0</v>
      </c>
      <c r="D2966" t="s">
        <v>8</v>
      </c>
    </row>
    <row r="2967" spans="1:4">
      <c r="A2967" t="s">
        <v>598</v>
      </c>
      <c r="B2967" t="s">
        <v>2650</v>
      </c>
      <c r="C2967">
        <v>0</v>
      </c>
      <c r="D2967" t="s">
        <v>8</v>
      </c>
    </row>
    <row r="2968" spans="1:4">
      <c r="A2968" t="s">
        <v>599</v>
      </c>
      <c r="B2968" t="s">
        <v>2650</v>
      </c>
      <c r="C2968">
        <v>0</v>
      </c>
      <c r="D2968" t="s">
        <v>8</v>
      </c>
    </row>
    <row r="2969" spans="1:4">
      <c r="A2969" t="s">
        <v>600</v>
      </c>
      <c r="B2969" t="s">
        <v>2650</v>
      </c>
      <c r="C2969">
        <v>0</v>
      </c>
      <c r="D2969" t="s">
        <v>8</v>
      </c>
    </row>
    <row r="2970" spans="1:4">
      <c r="A2970" t="s">
        <v>602</v>
      </c>
      <c r="B2970" t="s">
        <v>2650</v>
      </c>
      <c r="C2970">
        <v>0</v>
      </c>
      <c r="D2970" t="s">
        <v>8</v>
      </c>
    </row>
    <row r="2971" spans="1:4">
      <c r="A2971" t="s">
        <v>603</v>
      </c>
      <c r="B2971" t="s">
        <v>2650</v>
      </c>
      <c r="C2971">
        <v>0</v>
      </c>
      <c r="D2971" t="s">
        <v>8</v>
      </c>
    </row>
    <row r="2972" spans="1:4">
      <c r="A2972" t="s">
        <v>604</v>
      </c>
      <c r="B2972" t="s">
        <v>2650</v>
      </c>
      <c r="C2972">
        <v>0</v>
      </c>
      <c r="D2972" t="s">
        <v>8</v>
      </c>
    </row>
    <row r="2973" spans="1:4">
      <c r="A2973" t="s">
        <v>605</v>
      </c>
      <c r="B2973" t="s">
        <v>2650</v>
      </c>
      <c r="C2973">
        <v>0</v>
      </c>
      <c r="D2973" t="s">
        <v>8</v>
      </c>
    </row>
    <row r="2974" spans="1:4">
      <c r="A2974" t="s">
        <v>606</v>
      </c>
      <c r="B2974" t="s">
        <v>2650</v>
      </c>
      <c r="C2974">
        <v>0</v>
      </c>
      <c r="D2974" t="s">
        <v>8</v>
      </c>
    </row>
    <row r="2975" spans="1:4">
      <c r="A2975" t="s">
        <v>607</v>
      </c>
      <c r="B2975" t="s">
        <v>2650</v>
      </c>
      <c r="C2975">
        <v>0</v>
      </c>
      <c r="D2975" t="s">
        <v>8</v>
      </c>
    </row>
    <row r="2976" spans="1:4">
      <c r="A2976" t="s">
        <v>608</v>
      </c>
      <c r="B2976" t="s">
        <v>2650</v>
      </c>
      <c r="C2976">
        <v>0</v>
      </c>
      <c r="D2976" t="s">
        <v>8</v>
      </c>
    </row>
    <row r="2977" spans="1:4">
      <c r="A2977" t="s">
        <v>609</v>
      </c>
      <c r="B2977" t="s">
        <v>2650</v>
      </c>
      <c r="C2977">
        <v>0</v>
      </c>
      <c r="D2977" t="s">
        <v>8</v>
      </c>
    </row>
    <row r="2978" spans="1:4">
      <c r="A2978" t="s">
        <v>610</v>
      </c>
      <c r="B2978" t="s">
        <v>2650</v>
      </c>
      <c r="C2978">
        <v>0</v>
      </c>
      <c r="D2978" t="s">
        <v>8</v>
      </c>
    </row>
    <row r="2979" spans="1:4">
      <c r="A2979" t="s">
        <v>611</v>
      </c>
      <c r="B2979" t="s">
        <v>2650</v>
      </c>
      <c r="C2979">
        <v>0</v>
      </c>
      <c r="D2979" t="s">
        <v>8</v>
      </c>
    </row>
    <row r="2980" spans="1:4">
      <c r="A2980" t="s">
        <v>612</v>
      </c>
      <c r="B2980" t="s">
        <v>2650</v>
      </c>
      <c r="C2980">
        <v>0</v>
      </c>
      <c r="D2980" t="s">
        <v>8</v>
      </c>
    </row>
    <row r="2981" spans="1:4">
      <c r="A2981" t="s">
        <v>613</v>
      </c>
      <c r="B2981" t="s">
        <v>2650</v>
      </c>
      <c r="C2981">
        <v>0</v>
      </c>
      <c r="D2981" t="s">
        <v>8</v>
      </c>
    </row>
    <row r="2982" spans="1:4">
      <c r="A2982" t="s">
        <v>614</v>
      </c>
      <c r="B2982" t="s">
        <v>2650</v>
      </c>
      <c r="C2982">
        <v>0</v>
      </c>
      <c r="D2982" t="s">
        <v>8</v>
      </c>
    </row>
    <row r="2983" spans="1:4">
      <c r="A2983" t="s">
        <v>615</v>
      </c>
      <c r="B2983" t="s">
        <v>2650</v>
      </c>
      <c r="C2983">
        <v>0</v>
      </c>
      <c r="D2983" t="s">
        <v>8</v>
      </c>
    </row>
    <row r="2984" spans="1:4">
      <c r="A2984" t="s">
        <v>616</v>
      </c>
      <c r="B2984" t="s">
        <v>2650</v>
      </c>
      <c r="C2984">
        <v>0</v>
      </c>
      <c r="D2984" t="s">
        <v>8</v>
      </c>
    </row>
    <row r="2985" spans="1:4">
      <c r="A2985" t="s">
        <v>617</v>
      </c>
      <c r="B2985" t="s">
        <v>2650</v>
      </c>
      <c r="C2985">
        <v>0</v>
      </c>
      <c r="D2985" t="s">
        <v>8</v>
      </c>
    </row>
    <row r="2986" spans="1:4">
      <c r="A2986" t="s">
        <v>618</v>
      </c>
      <c r="B2986" t="s">
        <v>2650</v>
      </c>
      <c r="C2986">
        <v>0</v>
      </c>
      <c r="D2986" t="s">
        <v>8</v>
      </c>
    </row>
    <row r="2987" spans="1:4">
      <c r="A2987" t="s">
        <v>619</v>
      </c>
      <c r="B2987" t="s">
        <v>2650</v>
      </c>
      <c r="C2987">
        <v>0</v>
      </c>
      <c r="D2987" t="s">
        <v>8</v>
      </c>
    </row>
    <row r="2988" spans="1:4">
      <c r="A2988" t="s">
        <v>620</v>
      </c>
      <c r="B2988" t="s">
        <v>2650</v>
      </c>
      <c r="C2988">
        <v>0</v>
      </c>
      <c r="D2988" t="s">
        <v>8</v>
      </c>
    </row>
    <row r="2989" spans="1:4">
      <c r="A2989" t="s">
        <v>621</v>
      </c>
      <c r="B2989" t="s">
        <v>2650</v>
      </c>
      <c r="C2989">
        <v>0</v>
      </c>
      <c r="D2989" t="s">
        <v>8</v>
      </c>
    </row>
    <row r="2990" spans="1:4">
      <c r="A2990" t="s">
        <v>622</v>
      </c>
      <c r="B2990" t="s">
        <v>2650</v>
      </c>
      <c r="C2990">
        <v>0</v>
      </c>
      <c r="D2990" t="s">
        <v>8</v>
      </c>
    </row>
    <row r="2991" spans="1:4">
      <c r="A2991" t="s">
        <v>623</v>
      </c>
      <c r="B2991" t="s">
        <v>2650</v>
      </c>
      <c r="C2991">
        <v>0</v>
      </c>
      <c r="D2991" t="s">
        <v>8</v>
      </c>
    </row>
    <row r="2992" spans="1:4">
      <c r="A2992" t="s">
        <v>624</v>
      </c>
      <c r="B2992" t="s">
        <v>2650</v>
      </c>
      <c r="C2992">
        <v>0</v>
      </c>
      <c r="D2992" t="s">
        <v>8</v>
      </c>
    </row>
    <row r="2993" spans="1:4">
      <c r="A2993" t="s">
        <v>625</v>
      </c>
      <c r="B2993" t="s">
        <v>2650</v>
      </c>
      <c r="C2993">
        <v>0</v>
      </c>
      <c r="D2993" t="s">
        <v>8</v>
      </c>
    </row>
    <row r="2994" spans="1:4">
      <c r="A2994" t="s">
        <v>626</v>
      </c>
      <c r="B2994" t="s">
        <v>2650</v>
      </c>
      <c r="C2994">
        <v>0</v>
      </c>
      <c r="D2994" t="s">
        <v>8</v>
      </c>
    </row>
    <row r="2995" spans="1:4">
      <c r="A2995" t="s">
        <v>627</v>
      </c>
      <c r="B2995" t="s">
        <v>2650</v>
      </c>
      <c r="C2995">
        <v>0</v>
      </c>
      <c r="D2995" t="s">
        <v>8</v>
      </c>
    </row>
    <row r="2996" spans="1:4">
      <c r="A2996" t="s">
        <v>628</v>
      </c>
      <c r="B2996" t="s">
        <v>2650</v>
      </c>
      <c r="C2996">
        <v>0</v>
      </c>
      <c r="D2996" t="s">
        <v>8</v>
      </c>
    </row>
    <row r="2997" spans="1:4">
      <c r="A2997" t="s">
        <v>629</v>
      </c>
      <c r="B2997" t="s">
        <v>2650</v>
      </c>
      <c r="C2997">
        <v>0</v>
      </c>
      <c r="D2997" t="s">
        <v>8</v>
      </c>
    </row>
    <row r="2998" spans="1:4">
      <c r="A2998" t="s">
        <v>630</v>
      </c>
      <c r="B2998" t="s">
        <v>2650</v>
      </c>
      <c r="C2998">
        <v>0</v>
      </c>
      <c r="D2998" t="s">
        <v>8</v>
      </c>
    </row>
    <row r="2999" spans="1:4">
      <c r="A2999" t="s">
        <v>631</v>
      </c>
      <c r="B2999" t="s">
        <v>2650</v>
      </c>
      <c r="C2999">
        <v>0</v>
      </c>
      <c r="D2999" t="s">
        <v>8</v>
      </c>
    </row>
    <row r="3000" spans="1:4">
      <c r="A3000" t="s">
        <v>632</v>
      </c>
      <c r="B3000" t="s">
        <v>2650</v>
      </c>
      <c r="C3000">
        <v>0</v>
      </c>
      <c r="D3000" t="s">
        <v>8</v>
      </c>
    </row>
    <row r="3001" spans="1:4">
      <c r="A3001" t="s">
        <v>633</v>
      </c>
      <c r="B3001" t="s">
        <v>2650</v>
      </c>
      <c r="C3001">
        <v>0</v>
      </c>
      <c r="D3001" t="s">
        <v>8</v>
      </c>
    </row>
    <row r="3002" spans="1:4">
      <c r="A3002" t="s">
        <v>634</v>
      </c>
      <c r="B3002" t="s">
        <v>2650</v>
      </c>
      <c r="C3002">
        <v>0</v>
      </c>
      <c r="D3002" t="s">
        <v>8</v>
      </c>
    </row>
    <row r="3003" spans="1:4">
      <c r="A3003" t="s">
        <v>635</v>
      </c>
      <c r="B3003" t="s">
        <v>2650</v>
      </c>
      <c r="C3003">
        <v>0</v>
      </c>
      <c r="D3003" t="s">
        <v>8</v>
      </c>
    </row>
    <row r="3004" spans="1:4">
      <c r="A3004" t="s">
        <v>636</v>
      </c>
      <c r="B3004" t="s">
        <v>2650</v>
      </c>
      <c r="C3004">
        <v>0</v>
      </c>
      <c r="D3004" t="s">
        <v>8</v>
      </c>
    </row>
    <row r="3005" spans="1:4">
      <c r="A3005" t="s">
        <v>637</v>
      </c>
      <c r="B3005" t="s">
        <v>2650</v>
      </c>
      <c r="C3005">
        <v>0</v>
      </c>
      <c r="D3005" t="s">
        <v>8</v>
      </c>
    </row>
    <row r="3006" spans="1:4">
      <c r="A3006" t="s">
        <v>638</v>
      </c>
      <c r="B3006" t="s">
        <v>2650</v>
      </c>
      <c r="C3006">
        <v>0</v>
      </c>
      <c r="D3006" t="s">
        <v>8</v>
      </c>
    </row>
    <row r="3007" spans="1:4">
      <c r="A3007" t="s">
        <v>639</v>
      </c>
      <c r="B3007" t="s">
        <v>2650</v>
      </c>
      <c r="C3007">
        <v>0</v>
      </c>
      <c r="D3007" t="s">
        <v>8</v>
      </c>
    </row>
    <row r="3008" spans="1:4">
      <c r="A3008" t="s">
        <v>640</v>
      </c>
      <c r="B3008" t="s">
        <v>2650</v>
      </c>
      <c r="C3008">
        <v>0</v>
      </c>
      <c r="D3008" t="s">
        <v>8</v>
      </c>
    </row>
    <row r="3009" spans="1:4">
      <c r="A3009" t="s">
        <v>641</v>
      </c>
      <c r="B3009" t="s">
        <v>2650</v>
      </c>
      <c r="C3009">
        <v>0</v>
      </c>
      <c r="D3009" t="s">
        <v>8</v>
      </c>
    </row>
    <row r="3010" spans="1:4">
      <c r="A3010" t="s">
        <v>642</v>
      </c>
      <c r="B3010" t="s">
        <v>2650</v>
      </c>
      <c r="C3010">
        <v>0</v>
      </c>
      <c r="D3010" t="s">
        <v>8</v>
      </c>
    </row>
    <row r="3011" spans="1:4">
      <c r="A3011" t="s">
        <v>643</v>
      </c>
      <c r="B3011" t="s">
        <v>2650</v>
      </c>
      <c r="C3011">
        <v>0</v>
      </c>
      <c r="D3011" t="s">
        <v>8</v>
      </c>
    </row>
    <row r="3012" spans="1:4">
      <c r="A3012" t="s">
        <v>644</v>
      </c>
      <c r="B3012" t="s">
        <v>2650</v>
      </c>
      <c r="C3012">
        <v>0</v>
      </c>
      <c r="D3012" t="s">
        <v>8</v>
      </c>
    </row>
    <row r="3013" spans="1:4">
      <c r="A3013" t="s">
        <v>645</v>
      </c>
      <c r="B3013" t="s">
        <v>2650</v>
      </c>
      <c r="C3013">
        <v>0</v>
      </c>
      <c r="D3013" t="s">
        <v>8</v>
      </c>
    </row>
    <row r="3014" spans="1:4">
      <c r="A3014" t="s">
        <v>646</v>
      </c>
      <c r="B3014" t="s">
        <v>2650</v>
      </c>
      <c r="C3014">
        <v>0</v>
      </c>
      <c r="D3014" t="s">
        <v>8</v>
      </c>
    </row>
    <row r="3015" spans="1:4">
      <c r="A3015" t="s">
        <v>647</v>
      </c>
      <c r="B3015" t="s">
        <v>2650</v>
      </c>
      <c r="C3015">
        <v>0</v>
      </c>
      <c r="D3015" t="s">
        <v>8</v>
      </c>
    </row>
    <row r="3016" spans="1:4">
      <c r="A3016" t="s">
        <v>648</v>
      </c>
      <c r="B3016" t="s">
        <v>2650</v>
      </c>
      <c r="C3016">
        <v>0</v>
      </c>
      <c r="D3016" t="s">
        <v>8</v>
      </c>
    </row>
    <row r="3017" spans="1:4">
      <c r="A3017" t="s">
        <v>649</v>
      </c>
      <c r="B3017" t="s">
        <v>2650</v>
      </c>
      <c r="C3017">
        <v>0</v>
      </c>
      <c r="D3017" t="s">
        <v>8</v>
      </c>
    </row>
    <row r="3018" spans="1:4">
      <c r="A3018" t="s">
        <v>650</v>
      </c>
      <c r="B3018" t="s">
        <v>2650</v>
      </c>
      <c r="C3018">
        <v>0</v>
      </c>
      <c r="D3018" t="s">
        <v>8</v>
      </c>
    </row>
    <row r="3019" spans="1:4">
      <c r="A3019" t="s">
        <v>651</v>
      </c>
      <c r="B3019" t="s">
        <v>2650</v>
      </c>
      <c r="C3019">
        <v>0</v>
      </c>
      <c r="D3019" t="s">
        <v>8</v>
      </c>
    </row>
    <row r="3020" spans="1:4">
      <c r="A3020" t="s">
        <v>652</v>
      </c>
      <c r="B3020" t="s">
        <v>2650</v>
      </c>
      <c r="C3020">
        <v>0</v>
      </c>
      <c r="D3020" t="s">
        <v>8</v>
      </c>
    </row>
    <row r="3021" spans="1:4">
      <c r="A3021" t="s">
        <v>653</v>
      </c>
      <c r="B3021" t="s">
        <v>2650</v>
      </c>
      <c r="C3021">
        <v>0</v>
      </c>
      <c r="D3021" t="s">
        <v>8</v>
      </c>
    </row>
    <row r="3022" spans="1:4">
      <c r="A3022" t="s">
        <v>654</v>
      </c>
      <c r="B3022" t="s">
        <v>2650</v>
      </c>
      <c r="C3022">
        <v>0</v>
      </c>
      <c r="D3022" t="s">
        <v>8</v>
      </c>
    </row>
    <row r="3023" spans="1:4">
      <c r="A3023" t="s">
        <v>655</v>
      </c>
      <c r="B3023" t="s">
        <v>2650</v>
      </c>
      <c r="C3023">
        <v>0</v>
      </c>
      <c r="D3023" t="s">
        <v>8</v>
      </c>
    </row>
    <row r="3024" spans="1:4">
      <c r="A3024" t="s">
        <v>656</v>
      </c>
      <c r="B3024" t="s">
        <v>2650</v>
      </c>
      <c r="C3024">
        <v>0</v>
      </c>
      <c r="D3024" t="s">
        <v>8</v>
      </c>
    </row>
    <row r="3025" spans="1:4">
      <c r="A3025" t="s">
        <v>657</v>
      </c>
      <c r="B3025" t="s">
        <v>2650</v>
      </c>
      <c r="C3025">
        <v>0</v>
      </c>
      <c r="D3025" t="s">
        <v>8</v>
      </c>
    </row>
    <row r="3026" spans="1:4">
      <c r="A3026" t="s">
        <v>658</v>
      </c>
      <c r="B3026" t="s">
        <v>2650</v>
      </c>
      <c r="C3026">
        <v>0</v>
      </c>
      <c r="D3026" t="s">
        <v>8</v>
      </c>
    </row>
    <row r="3027" spans="1:4">
      <c r="A3027" t="s">
        <v>659</v>
      </c>
      <c r="B3027" t="s">
        <v>2650</v>
      </c>
      <c r="C3027">
        <v>0</v>
      </c>
      <c r="D3027" t="s">
        <v>8</v>
      </c>
    </row>
    <row r="3028" spans="1:4">
      <c r="A3028" t="s">
        <v>660</v>
      </c>
      <c r="B3028" t="s">
        <v>2650</v>
      </c>
      <c r="C3028">
        <v>0</v>
      </c>
      <c r="D3028" t="s">
        <v>8</v>
      </c>
    </row>
    <row r="3029" spans="1:4">
      <c r="A3029" t="s">
        <v>661</v>
      </c>
      <c r="B3029" t="s">
        <v>2650</v>
      </c>
      <c r="C3029">
        <v>0</v>
      </c>
      <c r="D3029" t="s">
        <v>8</v>
      </c>
    </row>
    <row r="3030" spans="1:4">
      <c r="A3030" t="s">
        <v>662</v>
      </c>
      <c r="B3030" t="s">
        <v>2650</v>
      </c>
      <c r="C3030">
        <v>0</v>
      </c>
      <c r="D3030" t="s">
        <v>8</v>
      </c>
    </row>
    <row r="3031" spans="1:4">
      <c r="A3031" t="s">
        <v>663</v>
      </c>
      <c r="B3031" t="s">
        <v>2650</v>
      </c>
      <c r="C3031">
        <v>0</v>
      </c>
      <c r="D3031" t="s">
        <v>8</v>
      </c>
    </row>
    <row r="3032" spans="1:4">
      <c r="A3032" t="s">
        <v>665</v>
      </c>
      <c r="B3032" t="s">
        <v>2650</v>
      </c>
      <c r="C3032">
        <v>0</v>
      </c>
      <c r="D3032" t="s">
        <v>8</v>
      </c>
    </row>
    <row r="3033" spans="1:4">
      <c r="A3033" t="s">
        <v>666</v>
      </c>
      <c r="B3033" t="s">
        <v>2650</v>
      </c>
      <c r="C3033">
        <v>0</v>
      </c>
      <c r="D3033" t="s">
        <v>8</v>
      </c>
    </row>
    <row r="3034" spans="1:4">
      <c r="A3034" t="s">
        <v>667</v>
      </c>
      <c r="B3034" t="s">
        <v>2650</v>
      </c>
      <c r="C3034">
        <v>0</v>
      </c>
      <c r="D3034" t="s">
        <v>8</v>
      </c>
    </row>
    <row r="3035" spans="1:4">
      <c r="A3035" t="s">
        <v>668</v>
      </c>
      <c r="B3035" t="s">
        <v>2650</v>
      </c>
      <c r="C3035">
        <v>0</v>
      </c>
      <c r="D3035" t="s">
        <v>8</v>
      </c>
    </row>
    <row r="3036" spans="1:4">
      <c r="A3036" t="s">
        <v>669</v>
      </c>
      <c r="B3036" t="s">
        <v>2650</v>
      </c>
      <c r="C3036">
        <v>0</v>
      </c>
      <c r="D3036" t="s">
        <v>8</v>
      </c>
    </row>
    <row r="3037" spans="1:4">
      <c r="A3037" t="s">
        <v>670</v>
      </c>
      <c r="B3037" t="s">
        <v>2650</v>
      </c>
      <c r="C3037">
        <v>0</v>
      </c>
      <c r="D3037" t="s">
        <v>8</v>
      </c>
    </row>
    <row r="3038" spans="1:4">
      <c r="A3038" t="s">
        <v>671</v>
      </c>
      <c r="B3038" t="s">
        <v>2650</v>
      </c>
      <c r="C3038">
        <v>0</v>
      </c>
      <c r="D3038" t="s">
        <v>8</v>
      </c>
    </row>
    <row r="3039" spans="1:4">
      <c r="A3039" t="s">
        <v>672</v>
      </c>
      <c r="B3039" t="s">
        <v>2650</v>
      </c>
      <c r="C3039">
        <v>0</v>
      </c>
      <c r="D3039" t="s">
        <v>8</v>
      </c>
    </row>
    <row r="3040" spans="1:4">
      <c r="A3040" t="s">
        <v>673</v>
      </c>
      <c r="B3040" t="s">
        <v>2650</v>
      </c>
      <c r="C3040">
        <v>0</v>
      </c>
      <c r="D3040" t="s">
        <v>8</v>
      </c>
    </row>
    <row r="3041" spans="1:4">
      <c r="A3041" t="s">
        <v>674</v>
      </c>
      <c r="B3041" t="s">
        <v>2650</v>
      </c>
      <c r="C3041">
        <v>0</v>
      </c>
      <c r="D3041" t="s">
        <v>8</v>
      </c>
    </row>
    <row r="3042" spans="1:4">
      <c r="A3042" t="s">
        <v>675</v>
      </c>
      <c r="B3042" t="s">
        <v>2650</v>
      </c>
      <c r="C3042">
        <v>0</v>
      </c>
      <c r="D3042" t="s">
        <v>8</v>
      </c>
    </row>
    <row r="3043" spans="1:4">
      <c r="A3043" t="s">
        <v>676</v>
      </c>
      <c r="B3043" t="s">
        <v>2650</v>
      </c>
      <c r="C3043">
        <v>0</v>
      </c>
      <c r="D3043" t="s">
        <v>8</v>
      </c>
    </row>
    <row r="3044" spans="1:4">
      <c r="A3044" t="s">
        <v>677</v>
      </c>
      <c r="B3044" t="s">
        <v>2650</v>
      </c>
      <c r="C3044">
        <v>0</v>
      </c>
      <c r="D3044" t="s">
        <v>8</v>
      </c>
    </row>
    <row r="3045" spans="1:4">
      <c r="A3045" t="s">
        <v>678</v>
      </c>
      <c r="B3045" t="s">
        <v>2650</v>
      </c>
      <c r="C3045">
        <v>0</v>
      </c>
      <c r="D3045" t="s">
        <v>8</v>
      </c>
    </row>
    <row r="3046" spans="1:4">
      <c r="A3046" t="s">
        <v>679</v>
      </c>
      <c r="B3046" t="s">
        <v>2650</v>
      </c>
      <c r="C3046">
        <v>0</v>
      </c>
      <c r="D3046" t="s">
        <v>8</v>
      </c>
    </row>
    <row r="3047" spans="1:4">
      <c r="A3047" t="s">
        <v>680</v>
      </c>
      <c r="B3047" t="s">
        <v>2650</v>
      </c>
      <c r="C3047">
        <v>0</v>
      </c>
      <c r="D3047" t="s">
        <v>8</v>
      </c>
    </row>
    <row r="3048" spans="1:4">
      <c r="A3048" t="s">
        <v>681</v>
      </c>
      <c r="B3048" t="s">
        <v>2650</v>
      </c>
      <c r="C3048">
        <v>0</v>
      </c>
      <c r="D3048" t="s">
        <v>8</v>
      </c>
    </row>
    <row r="3049" spans="1:4">
      <c r="A3049" t="s">
        <v>682</v>
      </c>
      <c r="B3049" t="s">
        <v>2650</v>
      </c>
      <c r="C3049">
        <v>0</v>
      </c>
      <c r="D3049" t="s">
        <v>8</v>
      </c>
    </row>
    <row r="3050" spans="1:4">
      <c r="A3050" t="s">
        <v>683</v>
      </c>
      <c r="B3050" t="s">
        <v>2650</v>
      </c>
      <c r="C3050">
        <v>0</v>
      </c>
      <c r="D3050" t="s">
        <v>8</v>
      </c>
    </row>
    <row r="3051" spans="1:4">
      <c r="A3051" t="s">
        <v>684</v>
      </c>
      <c r="B3051" t="s">
        <v>2650</v>
      </c>
      <c r="C3051">
        <v>0</v>
      </c>
      <c r="D3051" t="s">
        <v>8</v>
      </c>
    </row>
    <row r="3052" spans="1:4">
      <c r="A3052" t="s">
        <v>685</v>
      </c>
      <c r="B3052" t="s">
        <v>2650</v>
      </c>
      <c r="C3052">
        <v>0</v>
      </c>
      <c r="D3052" t="s">
        <v>8</v>
      </c>
    </row>
    <row r="3053" spans="1:4">
      <c r="A3053" t="s">
        <v>686</v>
      </c>
      <c r="B3053" t="s">
        <v>2650</v>
      </c>
      <c r="C3053">
        <v>0</v>
      </c>
      <c r="D3053" t="s">
        <v>8</v>
      </c>
    </row>
    <row r="3054" spans="1:4">
      <c r="A3054" t="s">
        <v>687</v>
      </c>
      <c r="B3054" t="s">
        <v>2650</v>
      </c>
      <c r="C3054">
        <v>0</v>
      </c>
      <c r="D3054" t="s">
        <v>8</v>
      </c>
    </row>
    <row r="3055" spans="1:4">
      <c r="A3055" t="s">
        <v>688</v>
      </c>
      <c r="B3055" t="s">
        <v>2650</v>
      </c>
      <c r="C3055">
        <v>0</v>
      </c>
      <c r="D3055" t="s">
        <v>8</v>
      </c>
    </row>
    <row r="3056" spans="1:4">
      <c r="A3056" t="s">
        <v>689</v>
      </c>
      <c r="B3056" t="s">
        <v>2650</v>
      </c>
      <c r="C3056">
        <v>0</v>
      </c>
      <c r="D3056" t="s">
        <v>8</v>
      </c>
    </row>
    <row r="3057" spans="1:4">
      <c r="A3057" t="s">
        <v>690</v>
      </c>
      <c r="B3057" t="s">
        <v>2650</v>
      </c>
      <c r="C3057">
        <v>0</v>
      </c>
      <c r="D3057" t="s">
        <v>8</v>
      </c>
    </row>
    <row r="3058" spans="1:4">
      <c r="A3058" t="s">
        <v>691</v>
      </c>
      <c r="B3058" t="s">
        <v>2650</v>
      </c>
      <c r="C3058">
        <v>0</v>
      </c>
      <c r="D3058" t="s">
        <v>8</v>
      </c>
    </row>
    <row r="3059" spans="1:4">
      <c r="A3059" t="s">
        <v>692</v>
      </c>
      <c r="B3059" t="s">
        <v>2650</v>
      </c>
      <c r="C3059">
        <v>0</v>
      </c>
      <c r="D3059" t="s">
        <v>8</v>
      </c>
    </row>
    <row r="3060" spans="1:4">
      <c r="A3060" t="s">
        <v>693</v>
      </c>
      <c r="B3060" t="s">
        <v>2650</v>
      </c>
      <c r="C3060">
        <v>0</v>
      </c>
      <c r="D3060" t="s">
        <v>8</v>
      </c>
    </row>
    <row r="3061" spans="1:4">
      <c r="A3061" t="s">
        <v>694</v>
      </c>
      <c r="B3061" t="s">
        <v>2650</v>
      </c>
      <c r="C3061">
        <v>0</v>
      </c>
      <c r="D3061" t="s">
        <v>8</v>
      </c>
    </row>
    <row r="3062" spans="1:4">
      <c r="A3062" t="s">
        <v>695</v>
      </c>
      <c r="B3062" t="s">
        <v>2650</v>
      </c>
      <c r="C3062">
        <v>0</v>
      </c>
      <c r="D3062" t="s">
        <v>8</v>
      </c>
    </row>
    <row r="3063" spans="1:4">
      <c r="A3063" t="s">
        <v>696</v>
      </c>
      <c r="B3063" t="s">
        <v>2650</v>
      </c>
      <c r="C3063">
        <v>0</v>
      </c>
      <c r="D3063" t="s">
        <v>8</v>
      </c>
    </row>
    <row r="3064" spans="1:4">
      <c r="A3064" t="s">
        <v>697</v>
      </c>
      <c r="B3064" t="s">
        <v>2650</v>
      </c>
      <c r="C3064">
        <v>0</v>
      </c>
      <c r="D3064" t="s">
        <v>8</v>
      </c>
    </row>
    <row r="3065" spans="1:4">
      <c r="A3065" t="s">
        <v>698</v>
      </c>
      <c r="B3065" t="s">
        <v>2650</v>
      </c>
      <c r="C3065">
        <v>0</v>
      </c>
      <c r="D3065" t="s">
        <v>8</v>
      </c>
    </row>
    <row r="3066" spans="1:4">
      <c r="A3066" t="s">
        <v>699</v>
      </c>
      <c r="B3066" t="s">
        <v>2650</v>
      </c>
      <c r="C3066">
        <v>0</v>
      </c>
      <c r="D3066" t="s">
        <v>8</v>
      </c>
    </row>
    <row r="3067" spans="1:4">
      <c r="A3067" t="s">
        <v>700</v>
      </c>
      <c r="B3067" t="s">
        <v>2650</v>
      </c>
      <c r="C3067">
        <v>0</v>
      </c>
      <c r="D3067" t="s">
        <v>8</v>
      </c>
    </row>
    <row r="3068" spans="1:4">
      <c r="A3068" t="s">
        <v>701</v>
      </c>
      <c r="B3068" t="s">
        <v>2650</v>
      </c>
      <c r="C3068">
        <v>0</v>
      </c>
      <c r="D3068" t="s">
        <v>8</v>
      </c>
    </row>
    <row r="3069" spans="1:4">
      <c r="A3069" t="s">
        <v>702</v>
      </c>
      <c r="B3069" t="s">
        <v>2650</v>
      </c>
      <c r="C3069">
        <v>0</v>
      </c>
      <c r="D3069" t="s">
        <v>8</v>
      </c>
    </row>
    <row r="3070" spans="1:4">
      <c r="A3070" t="s">
        <v>703</v>
      </c>
      <c r="B3070" t="s">
        <v>2650</v>
      </c>
      <c r="C3070">
        <v>0</v>
      </c>
      <c r="D3070" t="s">
        <v>8</v>
      </c>
    </row>
    <row r="3071" spans="1:4">
      <c r="A3071" t="s">
        <v>704</v>
      </c>
      <c r="B3071" t="s">
        <v>2650</v>
      </c>
      <c r="C3071">
        <v>0</v>
      </c>
      <c r="D3071" t="s">
        <v>8</v>
      </c>
    </row>
    <row r="3072" spans="1:4">
      <c r="A3072" t="s">
        <v>705</v>
      </c>
      <c r="B3072" t="s">
        <v>2650</v>
      </c>
      <c r="C3072">
        <v>0</v>
      </c>
      <c r="D3072" t="s">
        <v>8</v>
      </c>
    </row>
    <row r="3073" spans="1:4">
      <c r="A3073" t="s">
        <v>706</v>
      </c>
      <c r="B3073" t="s">
        <v>2650</v>
      </c>
      <c r="C3073">
        <v>0</v>
      </c>
      <c r="D3073" t="s">
        <v>8</v>
      </c>
    </row>
    <row r="3074" spans="1:4">
      <c r="A3074" t="s">
        <v>707</v>
      </c>
      <c r="B3074" t="s">
        <v>2650</v>
      </c>
      <c r="C3074">
        <v>0</v>
      </c>
      <c r="D3074" t="s">
        <v>8</v>
      </c>
    </row>
    <row r="3075" spans="1:4">
      <c r="A3075" t="s">
        <v>708</v>
      </c>
      <c r="B3075" t="s">
        <v>2650</v>
      </c>
      <c r="C3075">
        <v>0</v>
      </c>
      <c r="D3075" t="s">
        <v>8</v>
      </c>
    </row>
    <row r="3076" spans="1:4">
      <c r="A3076" t="s">
        <v>709</v>
      </c>
      <c r="B3076" t="s">
        <v>2650</v>
      </c>
      <c r="C3076">
        <v>0</v>
      </c>
      <c r="D3076" t="s">
        <v>8</v>
      </c>
    </row>
    <row r="3077" spans="1:4">
      <c r="A3077" t="s">
        <v>710</v>
      </c>
      <c r="B3077" t="s">
        <v>2650</v>
      </c>
      <c r="C3077">
        <v>0</v>
      </c>
      <c r="D3077" t="s">
        <v>8</v>
      </c>
    </row>
    <row r="3078" spans="1:4">
      <c r="A3078" t="s">
        <v>711</v>
      </c>
      <c r="B3078" t="s">
        <v>2650</v>
      </c>
      <c r="C3078">
        <v>0</v>
      </c>
      <c r="D3078" t="s">
        <v>8</v>
      </c>
    </row>
    <row r="3079" spans="1:4">
      <c r="A3079" t="s">
        <v>712</v>
      </c>
      <c r="B3079" t="s">
        <v>2650</v>
      </c>
      <c r="C3079">
        <v>0</v>
      </c>
      <c r="D3079" t="s">
        <v>8</v>
      </c>
    </row>
    <row r="3080" spans="1:4">
      <c r="A3080" t="s">
        <v>713</v>
      </c>
      <c r="B3080" t="s">
        <v>2650</v>
      </c>
      <c r="C3080">
        <v>0</v>
      </c>
      <c r="D3080" t="s">
        <v>8</v>
      </c>
    </row>
    <row r="3081" spans="1:4">
      <c r="A3081" t="s">
        <v>714</v>
      </c>
      <c r="B3081" t="s">
        <v>2650</v>
      </c>
      <c r="C3081">
        <v>0</v>
      </c>
      <c r="D3081" t="s">
        <v>8</v>
      </c>
    </row>
    <row r="3082" spans="1:4">
      <c r="A3082" t="s">
        <v>715</v>
      </c>
      <c r="B3082" t="s">
        <v>2650</v>
      </c>
      <c r="C3082">
        <v>0</v>
      </c>
      <c r="D3082" t="s">
        <v>8</v>
      </c>
    </row>
    <row r="3083" spans="1:4">
      <c r="A3083" t="s">
        <v>716</v>
      </c>
      <c r="B3083" t="s">
        <v>2650</v>
      </c>
      <c r="C3083">
        <v>0</v>
      </c>
      <c r="D3083" t="s">
        <v>8</v>
      </c>
    </row>
    <row r="3084" spans="1:4">
      <c r="A3084" t="s">
        <v>717</v>
      </c>
      <c r="B3084" t="s">
        <v>2650</v>
      </c>
      <c r="C3084">
        <v>0</v>
      </c>
      <c r="D3084" t="s">
        <v>8</v>
      </c>
    </row>
    <row r="3085" spans="1:4">
      <c r="A3085" t="s">
        <v>718</v>
      </c>
      <c r="B3085" t="s">
        <v>2650</v>
      </c>
      <c r="C3085">
        <v>0</v>
      </c>
      <c r="D3085" t="s">
        <v>8</v>
      </c>
    </row>
    <row r="3086" spans="1:4">
      <c r="A3086" t="s">
        <v>719</v>
      </c>
      <c r="B3086" t="s">
        <v>2650</v>
      </c>
      <c r="C3086">
        <v>0</v>
      </c>
      <c r="D3086" t="s">
        <v>8</v>
      </c>
    </row>
    <row r="3087" spans="1:4">
      <c r="A3087" t="s">
        <v>720</v>
      </c>
      <c r="B3087" t="s">
        <v>2650</v>
      </c>
      <c r="C3087">
        <v>0</v>
      </c>
      <c r="D3087" t="s">
        <v>8</v>
      </c>
    </row>
    <row r="3088" spans="1:4">
      <c r="A3088" t="s">
        <v>721</v>
      </c>
      <c r="B3088" t="s">
        <v>2650</v>
      </c>
      <c r="C3088">
        <v>0</v>
      </c>
      <c r="D3088" t="s">
        <v>8</v>
      </c>
    </row>
    <row r="3089" spans="1:4">
      <c r="A3089" t="s">
        <v>722</v>
      </c>
      <c r="B3089" t="s">
        <v>2650</v>
      </c>
      <c r="C3089">
        <v>0</v>
      </c>
      <c r="D3089" t="s">
        <v>8</v>
      </c>
    </row>
    <row r="3090" spans="1:4">
      <c r="A3090" t="s">
        <v>723</v>
      </c>
      <c r="B3090" t="s">
        <v>2650</v>
      </c>
      <c r="C3090">
        <v>0</v>
      </c>
      <c r="D3090" t="s">
        <v>8</v>
      </c>
    </row>
    <row r="3091" spans="1:4">
      <c r="A3091" t="s">
        <v>724</v>
      </c>
      <c r="B3091" t="s">
        <v>2650</v>
      </c>
      <c r="C3091">
        <v>0</v>
      </c>
      <c r="D3091" t="s">
        <v>8</v>
      </c>
    </row>
    <row r="3092" spans="1:4">
      <c r="A3092" t="s">
        <v>725</v>
      </c>
      <c r="B3092" t="s">
        <v>2650</v>
      </c>
      <c r="C3092">
        <v>0</v>
      </c>
      <c r="D3092" t="s">
        <v>8</v>
      </c>
    </row>
    <row r="3093" spans="1:4">
      <c r="A3093" t="s">
        <v>726</v>
      </c>
      <c r="B3093" t="s">
        <v>2650</v>
      </c>
      <c r="C3093">
        <v>0</v>
      </c>
      <c r="D3093" t="s">
        <v>8</v>
      </c>
    </row>
    <row r="3094" spans="1:4">
      <c r="A3094" t="s">
        <v>727</v>
      </c>
      <c r="B3094" t="s">
        <v>2650</v>
      </c>
      <c r="C3094">
        <v>0</v>
      </c>
      <c r="D3094" t="s">
        <v>8</v>
      </c>
    </row>
    <row r="3095" spans="1:4">
      <c r="A3095" t="s">
        <v>728</v>
      </c>
      <c r="B3095" t="s">
        <v>2650</v>
      </c>
      <c r="C3095">
        <v>0</v>
      </c>
      <c r="D3095" t="s">
        <v>8</v>
      </c>
    </row>
    <row r="3096" spans="1:4">
      <c r="A3096" t="s">
        <v>730</v>
      </c>
      <c r="B3096" t="s">
        <v>2650</v>
      </c>
      <c r="C3096">
        <v>0</v>
      </c>
      <c r="D3096" t="s">
        <v>8</v>
      </c>
    </row>
    <row r="3097" spans="1:4">
      <c r="A3097" t="s">
        <v>731</v>
      </c>
      <c r="B3097" t="s">
        <v>2650</v>
      </c>
      <c r="C3097">
        <v>0</v>
      </c>
      <c r="D3097" t="s">
        <v>8</v>
      </c>
    </row>
    <row r="3098" spans="1:4">
      <c r="A3098" t="s">
        <v>732</v>
      </c>
      <c r="B3098" t="s">
        <v>2650</v>
      </c>
      <c r="C3098">
        <v>0</v>
      </c>
      <c r="D3098" t="s">
        <v>8</v>
      </c>
    </row>
    <row r="3099" spans="1:4">
      <c r="A3099" t="s">
        <v>733</v>
      </c>
      <c r="B3099" t="s">
        <v>2650</v>
      </c>
      <c r="C3099">
        <v>0</v>
      </c>
      <c r="D3099" t="s">
        <v>8</v>
      </c>
    </row>
    <row r="3100" spans="1:4">
      <c r="A3100" t="s">
        <v>734</v>
      </c>
      <c r="B3100" t="s">
        <v>2650</v>
      </c>
      <c r="C3100">
        <v>0</v>
      </c>
      <c r="D3100" t="s">
        <v>8</v>
      </c>
    </row>
    <row r="3101" spans="1:4">
      <c r="A3101" t="s">
        <v>735</v>
      </c>
      <c r="B3101" t="s">
        <v>2650</v>
      </c>
      <c r="C3101">
        <v>0</v>
      </c>
      <c r="D3101" t="s">
        <v>8</v>
      </c>
    </row>
    <row r="3102" spans="1:4">
      <c r="A3102" t="s">
        <v>736</v>
      </c>
      <c r="B3102" t="s">
        <v>2650</v>
      </c>
      <c r="C3102">
        <v>0</v>
      </c>
      <c r="D3102" t="s">
        <v>8</v>
      </c>
    </row>
    <row r="3103" spans="1:4">
      <c r="A3103" t="s">
        <v>737</v>
      </c>
      <c r="B3103" t="s">
        <v>2650</v>
      </c>
      <c r="C3103">
        <v>0</v>
      </c>
      <c r="D3103" t="s">
        <v>8</v>
      </c>
    </row>
    <row r="3104" spans="1:4">
      <c r="A3104" t="s">
        <v>738</v>
      </c>
      <c r="B3104" t="s">
        <v>2650</v>
      </c>
      <c r="C3104">
        <v>0</v>
      </c>
      <c r="D3104" t="s">
        <v>8</v>
      </c>
    </row>
    <row r="3105" spans="1:4">
      <c r="A3105" t="s">
        <v>739</v>
      </c>
      <c r="B3105" t="s">
        <v>2650</v>
      </c>
      <c r="C3105">
        <v>0</v>
      </c>
      <c r="D3105" t="s">
        <v>8</v>
      </c>
    </row>
    <row r="3106" spans="1:4">
      <c r="A3106" t="s">
        <v>740</v>
      </c>
      <c r="B3106" t="s">
        <v>2650</v>
      </c>
      <c r="C3106">
        <v>0</v>
      </c>
      <c r="D3106" t="s">
        <v>8</v>
      </c>
    </row>
    <row r="3107" spans="1:4">
      <c r="A3107" t="s">
        <v>741</v>
      </c>
      <c r="B3107" t="s">
        <v>2650</v>
      </c>
      <c r="C3107">
        <v>0</v>
      </c>
      <c r="D3107" t="s">
        <v>8</v>
      </c>
    </row>
    <row r="3108" spans="1:4">
      <c r="A3108" t="s">
        <v>742</v>
      </c>
      <c r="B3108" t="s">
        <v>2650</v>
      </c>
      <c r="C3108">
        <v>0</v>
      </c>
      <c r="D3108" t="s">
        <v>8</v>
      </c>
    </row>
    <row r="3109" spans="1:4">
      <c r="A3109" t="s">
        <v>743</v>
      </c>
      <c r="B3109" t="s">
        <v>2650</v>
      </c>
      <c r="C3109">
        <v>0</v>
      </c>
      <c r="D3109" t="s">
        <v>8</v>
      </c>
    </row>
    <row r="3110" spans="1:4">
      <c r="A3110" t="s">
        <v>744</v>
      </c>
      <c r="B3110" t="s">
        <v>2650</v>
      </c>
      <c r="C3110">
        <v>0</v>
      </c>
      <c r="D3110" t="s">
        <v>8</v>
      </c>
    </row>
    <row r="3111" spans="1:4">
      <c r="A3111" t="s">
        <v>745</v>
      </c>
      <c r="B3111" t="s">
        <v>2650</v>
      </c>
      <c r="C3111">
        <v>0</v>
      </c>
      <c r="D3111" t="s">
        <v>8</v>
      </c>
    </row>
    <row r="3112" spans="1:4">
      <c r="A3112" t="s">
        <v>746</v>
      </c>
      <c r="B3112" t="s">
        <v>2650</v>
      </c>
      <c r="C3112">
        <v>0</v>
      </c>
      <c r="D3112" t="s">
        <v>8</v>
      </c>
    </row>
    <row r="3113" spans="1:4">
      <c r="A3113" t="s">
        <v>747</v>
      </c>
      <c r="B3113" t="s">
        <v>2650</v>
      </c>
      <c r="C3113">
        <v>0</v>
      </c>
      <c r="D3113" t="s">
        <v>8</v>
      </c>
    </row>
    <row r="3114" spans="1:4">
      <c r="A3114" t="s">
        <v>748</v>
      </c>
      <c r="B3114" t="s">
        <v>2650</v>
      </c>
      <c r="C3114">
        <v>0</v>
      </c>
      <c r="D3114" t="s">
        <v>8</v>
      </c>
    </row>
    <row r="3115" spans="1:4">
      <c r="A3115" t="s">
        <v>749</v>
      </c>
      <c r="B3115" t="s">
        <v>2650</v>
      </c>
      <c r="C3115">
        <v>0</v>
      </c>
      <c r="D3115" t="s">
        <v>8</v>
      </c>
    </row>
    <row r="3116" spans="1:4">
      <c r="A3116" t="s">
        <v>750</v>
      </c>
      <c r="B3116" t="s">
        <v>2650</v>
      </c>
      <c r="C3116">
        <v>0</v>
      </c>
      <c r="D3116" t="s">
        <v>8</v>
      </c>
    </row>
    <row r="3117" spans="1:4">
      <c r="A3117" t="s">
        <v>751</v>
      </c>
      <c r="B3117" t="s">
        <v>2650</v>
      </c>
      <c r="C3117">
        <v>0</v>
      </c>
      <c r="D3117" t="s">
        <v>8</v>
      </c>
    </row>
    <row r="3118" spans="1:4">
      <c r="A3118" t="s">
        <v>752</v>
      </c>
      <c r="B3118" t="s">
        <v>2650</v>
      </c>
      <c r="C3118">
        <v>0</v>
      </c>
      <c r="D3118" t="s">
        <v>8</v>
      </c>
    </row>
    <row r="3119" spans="1:4">
      <c r="A3119" t="s">
        <v>753</v>
      </c>
      <c r="B3119" t="s">
        <v>2650</v>
      </c>
      <c r="C3119">
        <v>0</v>
      </c>
      <c r="D3119" t="s">
        <v>8</v>
      </c>
    </row>
    <row r="3120" spans="1:4">
      <c r="A3120" t="s">
        <v>754</v>
      </c>
      <c r="B3120" t="s">
        <v>2650</v>
      </c>
      <c r="C3120">
        <v>0</v>
      </c>
      <c r="D3120" t="s">
        <v>8</v>
      </c>
    </row>
    <row r="3121" spans="1:4">
      <c r="A3121" t="s">
        <v>755</v>
      </c>
      <c r="B3121" t="s">
        <v>2650</v>
      </c>
      <c r="C3121">
        <v>0</v>
      </c>
      <c r="D3121" t="s">
        <v>8</v>
      </c>
    </row>
    <row r="3122" spans="1:4">
      <c r="A3122" t="s">
        <v>756</v>
      </c>
      <c r="B3122" t="s">
        <v>2650</v>
      </c>
      <c r="C3122">
        <v>0</v>
      </c>
      <c r="D3122" t="s">
        <v>8</v>
      </c>
    </row>
    <row r="3123" spans="1:4">
      <c r="A3123" t="s">
        <v>757</v>
      </c>
      <c r="B3123" t="s">
        <v>2650</v>
      </c>
      <c r="C3123">
        <v>0</v>
      </c>
      <c r="D3123" t="s">
        <v>8</v>
      </c>
    </row>
    <row r="3124" spans="1:4">
      <c r="A3124" t="s">
        <v>758</v>
      </c>
      <c r="B3124" t="s">
        <v>2650</v>
      </c>
      <c r="C3124">
        <v>0</v>
      </c>
      <c r="D3124" t="s">
        <v>8</v>
      </c>
    </row>
    <row r="3125" spans="1:4">
      <c r="A3125" t="s">
        <v>759</v>
      </c>
      <c r="B3125" t="s">
        <v>2650</v>
      </c>
      <c r="C3125">
        <v>0</v>
      </c>
      <c r="D3125" t="s">
        <v>8</v>
      </c>
    </row>
    <row r="3126" spans="1:4">
      <c r="A3126" t="s">
        <v>760</v>
      </c>
      <c r="B3126" t="s">
        <v>2650</v>
      </c>
      <c r="C3126">
        <v>0</v>
      </c>
      <c r="D3126" t="s">
        <v>8</v>
      </c>
    </row>
    <row r="3127" spans="1:4">
      <c r="A3127" t="s">
        <v>761</v>
      </c>
      <c r="B3127" t="s">
        <v>2650</v>
      </c>
      <c r="C3127">
        <v>0</v>
      </c>
      <c r="D3127" t="s">
        <v>8</v>
      </c>
    </row>
    <row r="3128" spans="1:4">
      <c r="A3128" t="s">
        <v>762</v>
      </c>
      <c r="B3128" t="s">
        <v>2650</v>
      </c>
      <c r="C3128">
        <v>0</v>
      </c>
      <c r="D3128" t="s">
        <v>8</v>
      </c>
    </row>
    <row r="3129" spans="1:4">
      <c r="A3129" t="s">
        <v>763</v>
      </c>
      <c r="B3129" t="s">
        <v>2650</v>
      </c>
      <c r="C3129">
        <v>0</v>
      </c>
      <c r="D3129" t="s">
        <v>8</v>
      </c>
    </row>
    <row r="3130" spans="1:4">
      <c r="A3130" t="s">
        <v>764</v>
      </c>
      <c r="B3130" t="s">
        <v>2650</v>
      </c>
      <c r="C3130">
        <v>0</v>
      </c>
      <c r="D3130" t="s">
        <v>8</v>
      </c>
    </row>
    <row r="3131" spans="1:4">
      <c r="A3131" t="s">
        <v>765</v>
      </c>
      <c r="B3131" t="s">
        <v>2650</v>
      </c>
      <c r="C3131">
        <v>0</v>
      </c>
      <c r="D3131" t="s">
        <v>8</v>
      </c>
    </row>
    <row r="3132" spans="1:4">
      <c r="A3132" t="s">
        <v>766</v>
      </c>
      <c r="B3132" t="s">
        <v>2650</v>
      </c>
      <c r="C3132">
        <v>0</v>
      </c>
      <c r="D3132" t="s">
        <v>8</v>
      </c>
    </row>
    <row r="3133" spans="1:4">
      <c r="A3133" t="s">
        <v>767</v>
      </c>
      <c r="B3133" t="s">
        <v>2650</v>
      </c>
      <c r="C3133">
        <v>0</v>
      </c>
      <c r="D3133" t="s">
        <v>8</v>
      </c>
    </row>
    <row r="3134" spans="1:4">
      <c r="A3134" t="s">
        <v>768</v>
      </c>
      <c r="B3134" t="s">
        <v>2650</v>
      </c>
      <c r="C3134">
        <v>0</v>
      </c>
      <c r="D3134" t="s">
        <v>8</v>
      </c>
    </row>
    <row r="3135" spans="1:4">
      <c r="A3135" t="s">
        <v>769</v>
      </c>
      <c r="B3135" t="s">
        <v>2650</v>
      </c>
      <c r="C3135">
        <v>0</v>
      </c>
      <c r="D3135" t="s">
        <v>8</v>
      </c>
    </row>
    <row r="3136" spans="1:4">
      <c r="A3136" t="s">
        <v>770</v>
      </c>
      <c r="B3136" t="s">
        <v>2650</v>
      </c>
      <c r="C3136">
        <v>0</v>
      </c>
      <c r="D3136" t="s">
        <v>8</v>
      </c>
    </row>
    <row r="3137" spans="1:4">
      <c r="A3137" t="s">
        <v>771</v>
      </c>
      <c r="B3137" t="s">
        <v>2650</v>
      </c>
      <c r="C3137">
        <v>0</v>
      </c>
      <c r="D3137" t="s">
        <v>8</v>
      </c>
    </row>
    <row r="3138" spans="1:4">
      <c r="A3138" t="s">
        <v>772</v>
      </c>
      <c r="B3138" t="s">
        <v>2650</v>
      </c>
      <c r="C3138">
        <v>0</v>
      </c>
      <c r="D3138" t="s">
        <v>8</v>
      </c>
    </row>
    <row r="3139" spans="1:4">
      <c r="A3139" t="s">
        <v>773</v>
      </c>
      <c r="B3139" t="s">
        <v>2650</v>
      </c>
      <c r="C3139">
        <v>0</v>
      </c>
      <c r="D3139" t="s">
        <v>8</v>
      </c>
    </row>
    <row r="3140" spans="1:4">
      <c r="A3140" t="s">
        <v>774</v>
      </c>
      <c r="B3140" t="s">
        <v>2650</v>
      </c>
      <c r="C3140">
        <v>0</v>
      </c>
      <c r="D3140" t="s">
        <v>8</v>
      </c>
    </row>
    <row r="3141" spans="1:4">
      <c r="A3141" t="s">
        <v>775</v>
      </c>
      <c r="B3141" t="s">
        <v>2650</v>
      </c>
      <c r="C3141">
        <v>0</v>
      </c>
      <c r="D3141" t="s">
        <v>8</v>
      </c>
    </row>
    <row r="3142" spans="1:4">
      <c r="A3142" t="s">
        <v>776</v>
      </c>
      <c r="B3142" t="s">
        <v>2650</v>
      </c>
      <c r="C3142">
        <v>0</v>
      </c>
      <c r="D3142" t="s">
        <v>8</v>
      </c>
    </row>
    <row r="3143" spans="1:4">
      <c r="A3143" t="s">
        <v>777</v>
      </c>
      <c r="B3143" t="s">
        <v>2650</v>
      </c>
      <c r="C3143">
        <v>0</v>
      </c>
      <c r="D3143" t="s">
        <v>8</v>
      </c>
    </row>
    <row r="3144" spans="1:4">
      <c r="A3144" t="s">
        <v>778</v>
      </c>
      <c r="B3144" t="s">
        <v>2650</v>
      </c>
      <c r="C3144">
        <v>0</v>
      </c>
      <c r="D3144" t="s">
        <v>8</v>
      </c>
    </row>
    <row r="3145" spans="1:4">
      <c r="A3145" t="s">
        <v>779</v>
      </c>
      <c r="B3145" t="s">
        <v>2650</v>
      </c>
      <c r="C3145">
        <v>0</v>
      </c>
      <c r="D3145" t="s">
        <v>8</v>
      </c>
    </row>
    <row r="3146" spans="1:4">
      <c r="A3146" t="s">
        <v>780</v>
      </c>
      <c r="B3146" t="s">
        <v>2650</v>
      </c>
      <c r="C3146">
        <v>0</v>
      </c>
      <c r="D3146" t="s">
        <v>8</v>
      </c>
    </row>
    <row r="3147" spans="1:4">
      <c r="A3147" t="s">
        <v>781</v>
      </c>
      <c r="B3147" t="s">
        <v>2650</v>
      </c>
      <c r="C3147">
        <v>0</v>
      </c>
      <c r="D3147" t="s">
        <v>8</v>
      </c>
    </row>
    <row r="3148" spans="1:4">
      <c r="A3148" t="s">
        <v>782</v>
      </c>
      <c r="B3148" t="s">
        <v>2650</v>
      </c>
      <c r="C3148">
        <v>0</v>
      </c>
      <c r="D3148" t="s">
        <v>8</v>
      </c>
    </row>
    <row r="3149" spans="1:4">
      <c r="A3149" t="s">
        <v>783</v>
      </c>
      <c r="B3149" t="s">
        <v>2650</v>
      </c>
      <c r="C3149">
        <v>0</v>
      </c>
      <c r="D3149" t="s">
        <v>8</v>
      </c>
    </row>
    <row r="3150" spans="1:4">
      <c r="A3150" t="s">
        <v>784</v>
      </c>
      <c r="B3150" t="s">
        <v>2650</v>
      </c>
      <c r="C3150">
        <v>0</v>
      </c>
      <c r="D3150" t="s">
        <v>8</v>
      </c>
    </row>
    <row r="3151" spans="1:4">
      <c r="A3151" t="s">
        <v>785</v>
      </c>
      <c r="B3151" t="s">
        <v>2650</v>
      </c>
      <c r="C3151">
        <v>0</v>
      </c>
      <c r="D3151" t="s">
        <v>8</v>
      </c>
    </row>
    <row r="3152" spans="1:4">
      <c r="A3152" t="s">
        <v>786</v>
      </c>
      <c r="B3152" t="s">
        <v>2650</v>
      </c>
      <c r="C3152">
        <v>0</v>
      </c>
      <c r="D3152" t="s">
        <v>8</v>
      </c>
    </row>
    <row r="3153" spans="1:4">
      <c r="A3153" t="s">
        <v>787</v>
      </c>
      <c r="B3153" t="s">
        <v>2650</v>
      </c>
      <c r="C3153">
        <v>0</v>
      </c>
      <c r="D3153" t="s">
        <v>8</v>
      </c>
    </row>
    <row r="3154" spans="1:4">
      <c r="A3154" t="s">
        <v>788</v>
      </c>
      <c r="B3154" t="s">
        <v>2650</v>
      </c>
      <c r="C3154">
        <v>0</v>
      </c>
      <c r="D3154" t="s">
        <v>8</v>
      </c>
    </row>
    <row r="3155" spans="1:4">
      <c r="A3155" t="s">
        <v>789</v>
      </c>
      <c r="B3155" t="s">
        <v>2650</v>
      </c>
      <c r="C3155">
        <v>0</v>
      </c>
      <c r="D3155" t="s">
        <v>8</v>
      </c>
    </row>
    <row r="3156" spans="1:4">
      <c r="A3156" t="s">
        <v>790</v>
      </c>
      <c r="B3156" t="s">
        <v>2650</v>
      </c>
      <c r="C3156">
        <v>0</v>
      </c>
      <c r="D3156" t="s">
        <v>8</v>
      </c>
    </row>
    <row r="3157" spans="1:4">
      <c r="A3157" t="s">
        <v>791</v>
      </c>
      <c r="B3157" t="s">
        <v>2650</v>
      </c>
      <c r="C3157">
        <v>0</v>
      </c>
      <c r="D3157" t="s">
        <v>8</v>
      </c>
    </row>
    <row r="3158" spans="1:4">
      <c r="A3158" t="s">
        <v>792</v>
      </c>
      <c r="B3158" t="s">
        <v>2650</v>
      </c>
      <c r="C3158">
        <v>0</v>
      </c>
      <c r="D3158" t="s">
        <v>8</v>
      </c>
    </row>
    <row r="3159" spans="1:4">
      <c r="A3159" t="s">
        <v>793</v>
      </c>
      <c r="B3159" t="s">
        <v>2650</v>
      </c>
      <c r="C3159">
        <v>0</v>
      </c>
      <c r="D3159" t="s">
        <v>8</v>
      </c>
    </row>
    <row r="3160" spans="1:4">
      <c r="A3160" t="s">
        <v>795</v>
      </c>
      <c r="B3160" t="s">
        <v>2650</v>
      </c>
      <c r="C3160">
        <v>0</v>
      </c>
      <c r="D3160" t="s">
        <v>8</v>
      </c>
    </row>
    <row r="3161" spans="1:4">
      <c r="A3161" t="s">
        <v>796</v>
      </c>
      <c r="B3161" t="s">
        <v>2650</v>
      </c>
      <c r="C3161">
        <v>0</v>
      </c>
      <c r="D3161" t="s">
        <v>8</v>
      </c>
    </row>
    <row r="3162" spans="1:4">
      <c r="A3162" t="s">
        <v>797</v>
      </c>
      <c r="B3162" t="s">
        <v>2650</v>
      </c>
      <c r="C3162">
        <v>0</v>
      </c>
      <c r="D3162" t="s">
        <v>8</v>
      </c>
    </row>
    <row r="3163" spans="1:4">
      <c r="A3163" t="s">
        <v>798</v>
      </c>
      <c r="B3163" t="s">
        <v>2650</v>
      </c>
      <c r="C3163">
        <v>0</v>
      </c>
      <c r="D3163" t="s">
        <v>8</v>
      </c>
    </row>
    <row r="3164" spans="1:4">
      <c r="A3164" t="s">
        <v>799</v>
      </c>
      <c r="B3164" t="s">
        <v>2650</v>
      </c>
      <c r="C3164">
        <v>0</v>
      </c>
      <c r="D3164" t="s">
        <v>8</v>
      </c>
    </row>
    <row r="3165" spans="1:4">
      <c r="A3165" t="s">
        <v>800</v>
      </c>
      <c r="B3165" t="s">
        <v>2650</v>
      </c>
      <c r="C3165">
        <v>0</v>
      </c>
      <c r="D3165" t="s">
        <v>8</v>
      </c>
    </row>
    <row r="3166" spans="1:4">
      <c r="A3166" t="s">
        <v>801</v>
      </c>
      <c r="B3166" t="s">
        <v>2650</v>
      </c>
      <c r="C3166">
        <v>0</v>
      </c>
      <c r="D3166" t="s">
        <v>8</v>
      </c>
    </row>
    <row r="3167" spans="1:4">
      <c r="A3167" t="s">
        <v>802</v>
      </c>
      <c r="B3167" t="s">
        <v>2650</v>
      </c>
      <c r="C3167">
        <v>0</v>
      </c>
      <c r="D3167" t="s">
        <v>8</v>
      </c>
    </row>
    <row r="3168" spans="1:4">
      <c r="A3168" t="s">
        <v>803</v>
      </c>
      <c r="B3168" t="s">
        <v>2650</v>
      </c>
      <c r="C3168">
        <v>0</v>
      </c>
      <c r="D3168" t="s">
        <v>8</v>
      </c>
    </row>
    <row r="3169" spans="1:4">
      <c r="A3169" t="s">
        <v>804</v>
      </c>
      <c r="B3169" t="s">
        <v>2650</v>
      </c>
      <c r="C3169">
        <v>0</v>
      </c>
      <c r="D3169" t="s">
        <v>8</v>
      </c>
    </row>
    <row r="3170" spans="1:4">
      <c r="A3170" t="s">
        <v>805</v>
      </c>
      <c r="B3170" t="s">
        <v>2650</v>
      </c>
      <c r="C3170">
        <v>0</v>
      </c>
      <c r="D3170" t="s">
        <v>8</v>
      </c>
    </row>
    <row r="3171" spans="1:4">
      <c r="A3171" t="s">
        <v>806</v>
      </c>
      <c r="B3171" t="s">
        <v>2650</v>
      </c>
      <c r="C3171">
        <v>0</v>
      </c>
      <c r="D3171" t="s">
        <v>8</v>
      </c>
    </row>
    <row r="3172" spans="1:4">
      <c r="A3172" t="s">
        <v>807</v>
      </c>
      <c r="B3172" t="s">
        <v>2650</v>
      </c>
      <c r="C3172">
        <v>0</v>
      </c>
      <c r="D3172" t="s">
        <v>8</v>
      </c>
    </row>
    <row r="3173" spans="1:4">
      <c r="A3173" t="s">
        <v>808</v>
      </c>
      <c r="B3173" t="s">
        <v>2650</v>
      </c>
      <c r="C3173">
        <v>0</v>
      </c>
      <c r="D3173" t="s">
        <v>8</v>
      </c>
    </row>
    <row r="3174" spans="1:4">
      <c r="A3174" t="s">
        <v>809</v>
      </c>
      <c r="B3174" t="s">
        <v>2650</v>
      </c>
      <c r="C3174">
        <v>0</v>
      </c>
      <c r="D3174" t="s">
        <v>8</v>
      </c>
    </row>
    <row r="3175" spans="1:4">
      <c r="A3175" t="s">
        <v>810</v>
      </c>
      <c r="B3175" t="s">
        <v>2650</v>
      </c>
      <c r="C3175">
        <v>0</v>
      </c>
      <c r="D3175" t="s">
        <v>8</v>
      </c>
    </row>
    <row r="3176" spans="1:4">
      <c r="A3176" t="s">
        <v>811</v>
      </c>
      <c r="B3176" t="s">
        <v>2650</v>
      </c>
      <c r="C3176">
        <v>0</v>
      </c>
      <c r="D3176" t="s">
        <v>8</v>
      </c>
    </row>
    <row r="3177" spans="1:4">
      <c r="A3177" t="s">
        <v>812</v>
      </c>
      <c r="B3177" t="s">
        <v>2650</v>
      </c>
      <c r="C3177">
        <v>0</v>
      </c>
      <c r="D3177" t="s">
        <v>8</v>
      </c>
    </row>
    <row r="3178" spans="1:4">
      <c r="A3178" t="s">
        <v>813</v>
      </c>
      <c r="B3178" t="s">
        <v>2650</v>
      </c>
      <c r="C3178">
        <v>0</v>
      </c>
      <c r="D3178" t="s">
        <v>8</v>
      </c>
    </row>
    <row r="3179" spans="1:4">
      <c r="A3179" t="s">
        <v>814</v>
      </c>
      <c r="B3179" t="s">
        <v>2650</v>
      </c>
      <c r="C3179">
        <v>0</v>
      </c>
      <c r="D3179" t="s">
        <v>8</v>
      </c>
    </row>
    <row r="3180" spans="1:4">
      <c r="A3180" t="s">
        <v>815</v>
      </c>
      <c r="B3180" t="s">
        <v>2650</v>
      </c>
      <c r="C3180">
        <v>0</v>
      </c>
      <c r="D3180" t="s">
        <v>8</v>
      </c>
    </row>
    <row r="3181" spans="1:4">
      <c r="A3181" t="s">
        <v>816</v>
      </c>
      <c r="B3181" t="s">
        <v>2650</v>
      </c>
      <c r="C3181">
        <v>0</v>
      </c>
      <c r="D3181" t="s">
        <v>8</v>
      </c>
    </row>
    <row r="3182" spans="1:4">
      <c r="A3182" t="s">
        <v>817</v>
      </c>
      <c r="B3182" t="s">
        <v>2650</v>
      </c>
      <c r="C3182">
        <v>0</v>
      </c>
      <c r="D3182" t="s">
        <v>8</v>
      </c>
    </row>
    <row r="3183" spans="1:4">
      <c r="A3183" t="s">
        <v>818</v>
      </c>
      <c r="B3183" t="s">
        <v>2650</v>
      </c>
      <c r="C3183">
        <v>0</v>
      </c>
      <c r="D3183" t="s">
        <v>8</v>
      </c>
    </row>
    <row r="3184" spans="1:4">
      <c r="A3184" t="s">
        <v>819</v>
      </c>
      <c r="B3184" t="s">
        <v>2650</v>
      </c>
      <c r="C3184">
        <v>0</v>
      </c>
      <c r="D3184" t="s">
        <v>8</v>
      </c>
    </row>
    <row r="3185" spans="1:4">
      <c r="A3185" t="s">
        <v>820</v>
      </c>
      <c r="B3185" t="s">
        <v>2650</v>
      </c>
      <c r="C3185">
        <v>0</v>
      </c>
      <c r="D3185" t="s">
        <v>8</v>
      </c>
    </row>
    <row r="3186" spans="1:4">
      <c r="A3186" t="s">
        <v>821</v>
      </c>
      <c r="B3186" t="s">
        <v>2650</v>
      </c>
      <c r="C3186">
        <v>0</v>
      </c>
      <c r="D3186" t="s">
        <v>8</v>
      </c>
    </row>
    <row r="3187" spans="1:4">
      <c r="A3187" t="s">
        <v>822</v>
      </c>
      <c r="B3187" t="s">
        <v>2650</v>
      </c>
      <c r="C3187">
        <v>0</v>
      </c>
      <c r="D3187" t="s">
        <v>8</v>
      </c>
    </row>
    <row r="3188" spans="1:4">
      <c r="A3188" t="s">
        <v>823</v>
      </c>
      <c r="B3188" t="s">
        <v>2650</v>
      </c>
      <c r="C3188">
        <v>0</v>
      </c>
      <c r="D3188" t="s">
        <v>8</v>
      </c>
    </row>
    <row r="3189" spans="1:4">
      <c r="A3189" t="s">
        <v>824</v>
      </c>
      <c r="B3189" t="s">
        <v>2650</v>
      </c>
      <c r="C3189">
        <v>0</v>
      </c>
      <c r="D3189" t="s">
        <v>8</v>
      </c>
    </row>
    <row r="3190" spans="1:4">
      <c r="A3190" t="s">
        <v>825</v>
      </c>
      <c r="B3190" t="s">
        <v>2650</v>
      </c>
      <c r="C3190">
        <v>0</v>
      </c>
      <c r="D3190" t="s">
        <v>8</v>
      </c>
    </row>
    <row r="3191" spans="1:4">
      <c r="A3191" t="s">
        <v>826</v>
      </c>
      <c r="B3191" t="s">
        <v>2650</v>
      </c>
      <c r="C3191">
        <v>0</v>
      </c>
      <c r="D3191" t="s">
        <v>8</v>
      </c>
    </row>
    <row r="3192" spans="1:4">
      <c r="A3192" t="s">
        <v>827</v>
      </c>
      <c r="B3192" t="s">
        <v>2650</v>
      </c>
      <c r="C3192">
        <v>0</v>
      </c>
      <c r="D3192" t="s">
        <v>8</v>
      </c>
    </row>
    <row r="3193" spans="1:4">
      <c r="A3193" t="s">
        <v>828</v>
      </c>
      <c r="B3193" t="s">
        <v>2650</v>
      </c>
      <c r="C3193">
        <v>0</v>
      </c>
      <c r="D3193" t="s">
        <v>8</v>
      </c>
    </row>
    <row r="3194" spans="1:4">
      <c r="A3194" t="s">
        <v>829</v>
      </c>
      <c r="B3194" t="s">
        <v>2650</v>
      </c>
      <c r="C3194">
        <v>0</v>
      </c>
      <c r="D3194" t="s">
        <v>8</v>
      </c>
    </row>
    <row r="3195" spans="1:4">
      <c r="A3195" t="s">
        <v>830</v>
      </c>
      <c r="B3195" t="s">
        <v>2650</v>
      </c>
      <c r="C3195">
        <v>0</v>
      </c>
      <c r="D3195" t="s">
        <v>8</v>
      </c>
    </row>
    <row r="3196" spans="1:4">
      <c r="A3196" t="s">
        <v>831</v>
      </c>
      <c r="B3196" t="s">
        <v>2650</v>
      </c>
      <c r="C3196">
        <v>0</v>
      </c>
      <c r="D3196" t="s">
        <v>8</v>
      </c>
    </row>
    <row r="3197" spans="1:4">
      <c r="A3197" t="s">
        <v>832</v>
      </c>
      <c r="B3197" t="s">
        <v>2650</v>
      </c>
      <c r="C3197">
        <v>0</v>
      </c>
      <c r="D3197" t="s">
        <v>8</v>
      </c>
    </row>
    <row r="3198" spans="1:4">
      <c r="A3198" t="s">
        <v>833</v>
      </c>
      <c r="B3198" t="s">
        <v>2650</v>
      </c>
      <c r="C3198">
        <v>0</v>
      </c>
      <c r="D3198" t="s">
        <v>8</v>
      </c>
    </row>
    <row r="3199" spans="1:4">
      <c r="A3199" t="s">
        <v>834</v>
      </c>
      <c r="B3199" t="s">
        <v>2650</v>
      </c>
      <c r="C3199">
        <v>0</v>
      </c>
      <c r="D3199" t="s">
        <v>8</v>
      </c>
    </row>
    <row r="3200" spans="1:4">
      <c r="A3200" t="s">
        <v>835</v>
      </c>
      <c r="B3200" t="s">
        <v>2650</v>
      </c>
      <c r="C3200">
        <v>0</v>
      </c>
      <c r="D3200" t="s">
        <v>8</v>
      </c>
    </row>
    <row r="3201" spans="1:4">
      <c r="A3201" t="s">
        <v>836</v>
      </c>
      <c r="B3201" t="s">
        <v>2650</v>
      </c>
      <c r="C3201">
        <v>0</v>
      </c>
      <c r="D3201" t="s">
        <v>8</v>
      </c>
    </row>
    <row r="3202" spans="1:4">
      <c r="A3202" t="s">
        <v>837</v>
      </c>
      <c r="B3202" t="s">
        <v>2650</v>
      </c>
      <c r="C3202">
        <v>0</v>
      </c>
      <c r="D3202" t="s">
        <v>8</v>
      </c>
    </row>
    <row r="3203" spans="1:4">
      <c r="A3203" t="s">
        <v>838</v>
      </c>
      <c r="B3203" t="s">
        <v>2650</v>
      </c>
      <c r="C3203">
        <v>0</v>
      </c>
      <c r="D3203" t="s">
        <v>8</v>
      </c>
    </row>
    <row r="3204" spans="1:4">
      <c r="A3204" t="s">
        <v>839</v>
      </c>
      <c r="B3204" t="s">
        <v>2650</v>
      </c>
      <c r="C3204">
        <v>0</v>
      </c>
      <c r="D3204" t="s">
        <v>8</v>
      </c>
    </row>
    <row r="3205" spans="1:4">
      <c r="A3205" t="s">
        <v>840</v>
      </c>
      <c r="B3205" t="s">
        <v>2650</v>
      </c>
      <c r="C3205">
        <v>0</v>
      </c>
      <c r="D3205" t="s">
        <v>8</v>
      </c>
    </row>
    <row r="3206" spans="1:4">
      <c r="A3206" t="s">
        <v>841</v>
      </c>
      <c r="B3206" t="s">
        <v>2650</v>
      </c>
      <c r="C3206">
        <v>0</v>
      </c>
      <c r="D3206" t="s">
        <v>8</v>
      </c>
    </row>
    <row r="3207" spans="1:4">
      <c r="A3207" t="s">
        <v>842</v>
      </c>
      <c r="B3207" t="s">
        <v>2650</v>
      </c>
      <c r="C3207">
        <v>0</v>
      </c>
      <c r="D3207" t="s">
        <v>8</v>
      </c>
    </row>
    <row r="3208" spans="1:4">
      <c r="A3208" t="s">
        <v>843</v>
      </c>
      <c r="B3208" t="s">
        <v>2650</v>
      </c>
      <c r="C3208">
        <v>0</v>
      </c>
      <c r="D3208" t="s">
        <v>8</v>
      </c>
    </row>
    <row r="3209" spans="1:4">
      <c r="A3209" t="s">
        <v>844</v>
      </c>
      <c r="B3209" t="s">
        <v>2650</v>
      </c>
      <c r="C3209">
        <v>0</v>
      </c>
      <c r="D3209" t="s">
        <v>8</v>
      </c>
    </row>
    <row r="3210" spans="1:4">
      <c r="A3210" t="s">
        <v>845</v>
      </c>
      <c r="B3210" t="s">
        <v>2650</v>
      </c>
      <c r="C3210">
        <v>0</v>
      </c>
      <c r="D3210" t="s">
        <v>8</v>
      </c>
    </row>
    <row r="3211" spans="1:4">
      <c r="A3211" t="s">
        <v>846</v>
      </c>
      <c r="B3211" t="s">
        <v>2650</v>
      </c>
      <c r="C3211">
        <v>0</v>
      </c>
      <c r="D3211" t="s">
        <v>8</v>
      </c>
    </row>
    <row r="3212" spans="1:4">
      <c r="A3212" t="s">
        <v>847</v>
      </c>
      <c r="B3212" t="s">
        <v>2650</v>
      </c>
      <c r="C3212">
        <v>0</v>
      </c>
      <c r="D3212" t="s">
        <v>8</v>
      </c>
    </row>
    <row r="3213" spans="1:4">
      <c r="A3213" t="s">
        <v>848</v>
      </c>
      <c r="B3213" t="s">
        <v>2650</v>
      </c>
      <c r="C3213">
        <v>0</v>
      </c>
      <c r="D3213" t="s">
        <v>8</v>
      </c>
    </row>
    <row r="3214" spans="1:4">
      <c r="A3214" t="s">
        <v>849</v>
      </c>
      <c r="B3214" t="s">
        <v>2650</v>
      </c>
      <c r="C3214">
        <v>0</v>
      </c>
      <c r="D3214" t="s">
        <v>8</v>
      </c>
    </row>
    <row r="3215" spans="1:4">
      <c r="A3215" t="s">
        <v>850</v>
      </c>
      <c r="B3215" t="s">
        <v>2650</v>
      </c>
      <c r="C3215">
        <v>0</v>
      </c>
      <c r="D3215" t="s">
        <v>8</v>
      </c>
    </row>
    <row r="3216" spans="1:4">
      <c r="A3216" t="s">
        <v>851</v>
      </c>
      <c r="B3216" t="s">
        <v>2650</v>
      </c>
      <c r="C3216">
        <v>0</v>
      </c>
      <c r="D3216" t="s">
        <v>8</v>
      </c>
    </row>
    <row r="3217" spans="1:4">
      <c r="A3217" t="s">
        <v>852</v>
      </c>
      <c r="B3217" t="s">
        <v>2650</v>
      </c>
      <c r="C3217">
        <v>0</v>
      </c>
      <c r="D3217" t="s">
        <v>8</v>
      </c>
    </row>
    <row r="3218" spans="1:4">
      <c r="A3218" t="s">
        <v>854</v>
      </c>
      <c r="B3218" t="s">
        <v>2650</v>
      </c>
      <c r="C3218">
        <v>0</v>
      </c>
      <c r="D3218" t="s">
        <v>8</v>
      </c>
    </row>
    <row r="3219" spans="1:4">
      <c r="A3219" t="s">
        <v>855</v>
      </c>
      <c r="B3219" t="s">
        <v>2650</v>
      </c>
      <c r="C3219">
        <v>0</v>
      </c>
      <c r="D3219" t="s">
        <v>8</v>
      </c>
    </row>
    <row r="3220" spans="1:4">
      <c r="A3220" t="s">
        <v>856</v>
      </c>
      <c r="B3220" t="s">
        <v>2650</v>
      </c>
      <c r="C3220">
        <v>0</v>
      </c>
      <c r="D3220" t="s">
        <v>8</v>
      </c>
    </row>
    <row r="3221" spans="1:4">
      <c r="A3221" t="s">
        <v>857</v>
      </c>
      <c r="B3221" t="s">
        <v>2650</v>
      </c>
      <c r="C3221">
        <v>0</v>
      </c>
      <c r="D3221" t="s">
        <v>8</v>
      </c>
    </row>
    <row r="3222" spans="1:4">
      <c r="A3222" t="s">
        <v>858</v>
      </c>
      <c r="B3222" t="s">
        <v>2650</v>
      </c>
      <c r="C3222">
        <v>0</v>
      </c>
      <c r="D3222" t="s">
        <v>8</v>
      </c>
    </row>
    <row r="3223" spans="1:4">
      <c r="A3223" t="s">
        <v>859</v>
      </c>
      <c r="B3223" t="s">
        <v>2650</v>
      </c>
      <c r="C3223">
        <v>0</v>
      </c>
      <c r="D3223" t="s">
        <v>8</v>
      </c>
    </row>
    <row r="3224" spans="1:4">
      <c r="A3224" t="s">
        <v>860</v>
      </c>
      <c r="B3224" t="s">
        <v>2650</v>
      </c>
      <c r="C3224">
        <v>0</v>
      </c>
      <c r="D3224" t="s">
        <v>8</v>
      </c>
    </row>
    <row r="3225" spans="1:4">
      <c r="A3225" t="s">
        <v>861</v>
      </c>
      <c r="B3225" t="s">
        <v>2650</v>
      </c>
      <c r="C3225">
        <v>0</v>
      </c>
      <c r="D3225" t="s">
        <v>8</v>
      </c>
    </row>
    <row r="3226" spans="1:4">
      <c r="A3226" t="s">
        <v>862</v>
      </c>
      <c r="B3226" t="s">
        <v>2650</v>
      </c>
      <c r="C3226">
        <v>0</v>
      </c>
      <c r="D3226" t="s">
        <v>8</v>
      </c>
    </row>
    <row r="3227" spans="1:4">
      <c r="A3227" t="s">
        <v>863</v>
      </c>
      <c r="B3227" t="s">
        <v>2650</v>
      </c>
      <c r="C3227">
        <v>0</v>
      </c>
      <c r="D3227" t="s">
        <v>8</v>
      </c>
    </row>
    <row r="3228" spans="1:4">
      <c r="A3228" t="s">
        <v>864</v>
      </c>
      <c r="B3228" t="s">
        <v>2650</v>
      </c>
      <c r="C3228">
        <v>0</v>
      </c>
      <c r="D3228" t="s">
        <v>8</v>
      </c>
    </row>
    <row r="3229" spans="1:4">
      <c r="A3229" t="s">
        <v>865</v>
      </c>
      <c r="B3229" t="s">
        <v>2650</v>
      </c>
      <c r="C3229">
        <v>0</v>
      </c>
      <c r="D3229" t="s">
        <v>8</v>
      </c>
    </row>
    <row r="3230" spans="1:4">
      <c r="A3230" t="s">
        <v>866</v>
      </c>
      <c r="B3230" t="s">
        <v>2650</v>
      </c>
      <c r="C3230">
        <v>0</v>
      </c>
      <c r="D3230" t="s">
        <v>8</v>
      </c>
    </row>
    <row r="3231" spans="1:4">
      <c r="A3231" t="s">
        <v>867</v>
      </c>
      <c r="B3231" t="s">
        <v>2650</v>
      </c>
      <c r="C3231">
        <v>0</v>
      </c>
      <c r="D3231" t="s">
        <v>8</v>
      </c>
    </row>
    <row r="3232" spans="1:4">
      <c r="A3232" t="s">
        <v>868</v>
      </c>
      <c r="B3232" t="s">
        <v>2650</v>
      </c>
      <c r="C3232">
        <v>0</v>
      </c>
      <c r="D3232" t="s">
        <v>8</v>
      </c>
    </row>
    <row r="3233" spans="1:4">
      <c r="A3233" t="s">
        <v>869</v>
      </c>
      <c r="B3233" t="s">
        <v>2650</v>
      </c>
      <c r="C3233">
        <v>0</v>
      </c>
      <c r="D3233" t="s">
        <v>8</v>
      </c>
    </row>
    <row r="3234" spans="1:4">
      <c r="A3234" t="s">
        <v>870</v>
      </c>
      <c r="B3234" t="s">
        <v>2650</v>
      </c>
      <c r="C3234">
        <v>0</v>
      </c>
      <c r="D3234" t="s">
        <v>8</v>
      </c>
    </row>
    <row r="3235" spans="1:4">
      <c r="A3235" t="s">
        <v>871</v>
      </c>
      <c r="B3235" t="s">
        <v>2650</v>
      </c>
      <c r="C3235">
        <v>0</v>
      </c>
      <c r="D3235" t="s">
        <v>8</v>
      </c>
    </row>
    <row r="3236" spans="1:4">
      <c r="A3236" t="s">
        <v>872</v>
      </c>
      <c r="B3236" t="s">
        <v>2650</v>
      </c>
      <c r="C3236">
        <v>0</v>
      </c>
      <c r="D3236" t="s">
        <v>8</v>
      </c>
    </row>
    <row r="3237" spans="1:4">
      <c r="A3237" t="s">
        <v>873</v>
      </c>
      <c r="B3237" t="s">
        <v>2650</v>
      </c>
      <c r="C3237">
        <v>0</v>
      </c>
      <c r="D3237" t="s">
        <v>8</v>
      </c>
    </row>
    <row r="3238" spans="1:4">
      <c r="A3238" t="s">
        <v>874</v>
      </c>
      <c r="B3238" t="s">
        <v>2650</v>
      </c>
      <c r="C3238">
        <v>0</v>
      </c>
      <c r="D3238" t="s">
        <v>8</v>
      </c>
    </row>
    <row r="3239" spans="1:4">
      <c r="A3239" t="s">
        <v>875</v>
      </c>
      <c r="B3239" t="s">
        <v>2650</v>
      </c>
      <c r="C3239">
        <v>0</v>
      </c>
      <c r="D3239" t="s">
        <v>8</v>
      </c>
    </row>
    <row r="3240" spans="1:4">
      <c r="A3240" t="s">
        <v>876</v>
      </c>
      <c r="B3240" t="s">
        <v>2650</v>
      </c>
      <c r="C3240">
        <v>0</v>
      </c>
      <c r="D3240" t="s">
        <v>8</v>
      </c>
    </row>
    <row r="3241" spans="1:4">
      <c r="A3241" t="s">
        <v>877</v>
      </c>
      <c r="B3241" t="s">
        <v>2650</v>
      </c>
      <c r="C3241">
        <v>0</v>
      </c>
      <c r="D3241" t="s">
        <v>8</v>
      </c>
    </row>
    <row r="3242" spans="1:4">
      <c r="A3242" t="s">
        <v>878</v>
      </c>
      <c r="B3242" t="s">
        <v>2650</v>
      </c>
      <c r="C3242">
        <v>0</v>
      </c>
      <c r="D3242" t="s">
        <v>8</v>
      </c>
    </row>
    <row r="3243" spans="1:4">
      <c r="A3243" t="s">
        <v>879</v>
      </c>
      <c r="B3243" t="s">
        <v>2650</v>
      </c>
      <c r="C3243">
        <v>0</v>
      </c>
      <c r="D3243" t="s">
        <v>8</v>
      </c>
    </row>
    <row r="3244" spans="1:4">
      <c r="A3244" t="s">
        <v>880</v>
      </c>
      <c r="B3244" t="s">
        <v>2650</v>
      </c>
      <c r="C3244">
        <v>0</v>
      </c>
      <c r="D3244" t="s">
        <v>8</v>
      </c>
    </row>
    <row r="3245" spans="1:4">
      <c r="A3245" t="s">
        <v>881</v>
      </c>
      <c r="B3245" t="s">
        <v>2650</v>
      </c>
      <c r="C3245">
        <v>0</v>
      </c>
      <c r="D3245" t="s">
        <v>8</v>
      </c>
    </row>
    <row r="3246" spans="1:4">
      <c r="A3246" t="s">
        <v>882</v>
      </c>
      <c r="B3246" t="s">
        <v>2650</v>
      </c>
      <c r="C3246">
        <v>0</v>
      </c>
      <c r="D3246" t="s">
        <v>8</v>
      </c>
    </row>
    <row r="3247" spans="1:4">
      <c r="A3247" t="s">
        <v>883</v>
      </c>
      <c r="B3247" t="s">
        <v>2650</v>
      </c>
      <c r="C3247">
        <v>0</v>
      </c>
      <c r="D3247" t="s">
        <v>8</v>
      </c>
    </row>
    <row r="3248" spans="1:4">
      <c r="A3248" t="s">
        <v>884</v>
      </c>
      <c r="B3248" t="s">
        <v>2650</v>
      </c>
      <c r="C3248">
        <v>0</v>
      </c>
      <c r="D3248" t="s">
        <v>8</v>
      </c>
    </row>
    <row r="3249" spans="1:4">
      <c r="A3249" t="s">
        <v>885</v>
      </c>
      <c r="B3249" t="s">
        <v>2650</v>
      </c>
      <c r="C3249">
        <v>0</v>
      </c>
      <c r="D3249" t="s">
        <v>8</v>
      </c>
    </row>
    <row r="3250" spans="1:4">
      <c r="A3250" t="s">
        <v>886</v>
      </c>
      <c r="B3250" t="s">
        <v>2650</v>
      </c>
      <c r="C3250">
        <v>0</v>
      </c>
      <c r="D3250" t="s">
        <v>8</v>
      </c>
    </row>
    <row r="3251" spans="1:4">
      <c r="A3251" t="s">
        <v>887</v>
      </c>
      <c r="B3251" t="s">
        <v>2650</v>
      </c>
      <c r="C3251">
        <v>0</v>
      </c>
      <c r="D3251" t="s">
        <v>8</v>
      </c>
    </row>
    <row r="3252" spans="1:4">
      <c r="A3252" t="s">
        <v>888</v>
      </c>
      <c r="B3252" t="s">
        <v>2650</v>
      </c>
      <c r="C3252">
        <v>0</v>
      </c>
      <c r="D3252" t="s">
        <v>8</v>
      </c>
    </row>
    <row r="3253" spans="1:4">
      <c r="A3253" t="s">
        <v>889</v>
      </c>
      <c r="B3253" t="s">
        <v>2650</v>
      </c>
      <c r="C3253">
        <v>0</v>
      </c>
      <c r="D3253" t="s">
        <v>8</v>
      </c>
    </row>
    <row r="3254" spans="1:4">
      <c r="A3254" t="s">
        <v>890</v>
      </c>
      <c r="B3254" t="s">
        <v>2650</v>
      </c>
      <c r="C3254">
        <v>0</v>
      </c>
      <c r="D3254" t="s">
        <v>8</v>
      </c>
    </row>
    <row r="3255" spans="1:4">
      <c r="A3255" t="s">
        <v>891</v>
      </c>
      <c r="B3255" t="s">
        <v>2650</v>
      </c>
      <c r="C3255">
        <v>0</v>
      </c>
      <c r="D3255" t="s">
        <v>8</v>
      </c>
    </row>
    <row r="3256" spans="1:4">
      <c r="A3256" t="s">
        <v>892</v>
      </c>
      <c r="B3256" t="s">
        <v>2650</v>
      </c>
      <c r="C3256">
        <v>0</v>
      </c>
      <c r="D3256" t="s">
        <v>8</v>
      </c>
    </row>
    <row r="3257" spans="1:4">
      <c r="A3257" t="s">
        <v>893</v>
      </c>
      <c r="B3257" t="s">
        <v>2650</v>
      </c>
      <c r="C3257">
        <v>0</v>
      </c>
      <c r="D3257" t="s">
        <v>8</v>
      </c>
    </row>
    <row r="3258" spans="1:4">
      <c r="A3258" t="s">
        <v>894</v>
      </c>
      <c r="B3258" t="s">
        <v>2650</v>
      </c>
      <c r="C3258">
        <v>0</v>
      </c>
      <c r="D3258" t="s">
        <v>8</v>
      </c>
    </row>
    <row r="3259" spans="1:4">
      <c r="A3259" t="s">
        <v>895</v>
      </c>
      <c r="B3259" t="s">
        <v>2650</v>
      </c>
      <c r="C3259">
        <v>0</v>
      </c>
      <c r="D3259" t="s">
        <v>8</v>
      </c>
    </row>
    <row r="3260" spans="1:4">
      <c r="A3260" t="s">
        <v>896</v>
      </c>
      <c r="B3260" t="s">
        <v>2650</v>
      </c>
      <c r="C3260">
        <v>0</v>
      </c>
      <c r="D3260" t="s">
        <v>8</v>
      </c>
    </row>
    <row r="3261" spans="1:4">
      <c r="A3261" t="s">
        <v>897</v>
      </c>
      <c r="B3261" t="s">
        <v>2650</v>
      </c>
      <c r="C3261">
        <v>0</v>
      </c>
      <c r="D3261" t="s">
        <v>8</v>
      </c>
    </row>
    <row r="3262" spans="1:4">
      <c r="A3262" t="s">
        <v>898</v>
      </c>
      <c r="B3262" t="s">
        <v>2650</v>
      </c>
      <c r="C3262">
        <v>0</v>
      </c>
      <c r="D3262" t="s">
        <v>8</v>
      </c>
    </row>
    <row r="3263" spans="1:4">
      <c r="A3263" t="s">
        <v>899</v>
      </c>
      <c r="B3263" t="s">
        <v>2650</v>
      </c>
      <c r="C3263">
        <v>0</v>
      </c>
      <c r="D3263" t="s">
        <v>8</v>
      </c>
    </row>
    <row r="3264" spans="1:4">
      <c r="A3264" t="s">
        <v>900</v>
      </c>
      <c r="B3264" t="s">
        <v>2650</v>
      </c>
      <c r="C3264">
        <v>0</v>
      </c>
      <c r="D3264" t="s">
        <v>8</v>
      </c>
    </row>
    <row r="3265" spans="1:4">
      <c r="A3265" t="s">
        <v>901</v>
      </c>
      <c r="B3265" t="s">
        <v>2650</v>
      </c>
      <c r="C3265">
        <v>0</v>
      </c>
      <c r="D3265" t="s">
        <v>8</v>
      </c>
    </row>
    <row r="3266" spans="1:4">
      <c r="A3266" t="s">
        <v>902</v>
      </c>
      <c r="B3266" t="s">
        <v>2650</v>
      </c>
      <c r="C3266">
        <v>0</v>
      </c>
      <c r="D3266" t="s">
        <v>8</v>
      </c>
    </row>
    <row r="3267" spans="1:4">
      <c r="A3267" t="s">
        <v>903</v>
      </c>
      <c r="B3267" t="s">
        <v>2650</v>
      </c>
      <c r="C3267">
        <v>0</v>
      </c>
      <c r="D3267" t="s">
        <v>8</v>
      </c>
    </row>
    <row r="3268" spans="1:4">
      <c r="A3268" t="s">
        <v>904</v>
      </c>
      <c r="B3268" t="s">
        <v>2650</v>
      </c>
      <c r="C3268">
        <v>0</v>
      </c>
      <c r="D3268" t="s">
        <v>8</v>
      </c>
    </row>
    <row r="3269" spans="1:4">
      <c r="A3269" t="s">
        <v>905</v>
      </c>
      <c r="B3269" t="s">
        <v>2650</v>
      </c>
      <c r="C3269">
        <v>0</v>
      </c>
      <c r="D3269" t="s">
        <v>8</v>
      </c>
    </row>
    <row r="3270" spans="1:4">
      <c r="A3270" t="s">
        <v>906</v>
      </c>
      <c r="B3270" t="s">
        <v>2650</v>
      </c>
      <c r="C3270">
        <v>0</v>
      </c>
      <c r="D3270" t="s">
        <v>8</v>
      </c>
    </row>
    <row r="3271" spans="1:4">
      <c r="A3271" t="s">
        <v>907</v>
      </c>
      <c r="B3271" t="s">
        <v>2650</v>
      </c>
      <c r="C3271">
        <v>0</v>
      </c>
      <c r="D3271" t="s">
        <v>8</v>
      </c>
    </row>
    <row r="3272" spans="1:4">
      <c r="A3272" t="s">
        <v>908</v>
      </c>
      <c r="B3272" t="s">
        <v>2650</v>
      </c>
      <c r="C3272">
        <v>0</v>
      </c>
      <c r="D3272" t="s">
        <v>8</v>
      </c>
    </row>
    <row r="3273" spans="1:4">
      <c r="A3273" t="s">
        <v>909</v>
      </c>
      <c r="B3273" t="s">
        <v>2650</v>
      </c>
      <c r="C3273">
        <v>0</v>
      </c>
      <c r="D3273" t="s">
        <v>8</v>
      </c>
    </row>
    <row r="3274" spans="1:4">
      <c r="A3274" t="s">
        <v>910</v>
      </c>
      <c r="B3274" t="s">
        <v>2650</v>
      </c>
      <c r="C3274">
        <v>0</v>
      </c>
      <c r="D3274" t="s">
        <v>8</v>
      </c>
    </row>
    <row r="3275" spans="1:4">
      <c r="A3275" t="s">
        <v>911</v>
      </c>
      <c r="B3275" t="s">
        <v>2650</v>
      </c>
      <c r="C3275">
        <v>0</v>
      </c>
      <c r="D3275" t="s">
        <v>8</v>
      </c>
    </row>
    <row r="3276" spans="1:4">
      <c r="A3276" t="s">
        <v>912</v>
      </c>
      <c r="B3276" t="s">
        <v>2650</v>
      </c>
      <c r="C3276">
        <v>0</v>
      </c>
      <c r="D3276" t="s">
        <v>8</v>
      </c>
    </row>
    <row r="3277" spans="1:4">
      <c r="A3277" t="s">
        <v>913</v>
      </c>
      <c r="B3277" t="s">
        <v>2650</v>
      </c>
      <c r="C3277">
        <v>0</v>
      </c>
      <c r="D3277" t="s">
        <v>8</v>
      </c>
    </row>
    <row r="3278" spans="1:4">
      <c r="A3278" t="s">
        <v>914</v>
      </c>
      <c r="B3278" t="s">
        <v>2650</v>
      </c>
      <c r="C3278">
        <v>0</v>
      </c>
      <c r="D3278" t="s">
        <v>8</v>
      </c>
    </row>
    <row r="3279" spans="1:4">
      <c r="A3279" t="s">
        <v>915</v>
      </c>
      <c r="B3279" t="s">
        <v>2650</v>
      </c>
      <c r="C3279">
        <v>0</v>
      </c>
      <c r="D3279" t="s">
        <v>8</v>
      </c>
    </row>
    <row r="3280" spans="1:4">
      <c r="A3280" t="s">
        <v>917</v>
      </c>
      <c r="B3280" t="s">
        <v>2650</v>
      </c>
      <c r="C3280">
        <v>0</v>
      </c>
      <c r="D3280" t="s">
        <v>8</v>
      </c>
    </row>
    <row r="3281" spans="1:4">
      <c r="A3281" t="s">
        <v>918</v>
      </c>
      <c r="B3281" t="s">
        <v>2650</v>
      </c>
      <c r="C3281">
        <v>0</v>
      </c>
      <c r="D3281" t="s">
        <v>8</v>
      </c>
    </row>
    <row r="3282" spans="1:4">
      <c r="A3282" t="s">
        <v>919</v>
      </c>
      <c r="B3282" t="s">
        <v>2650</v>
      </c>
      <c r="C3282">
        <v>0</v>
      </c>
      <c r="D3282" t="s">
        <v>8</v>
      </c>
    </row>
    <row r="3283" spans="1:4">
      <c r="A3283" t="s">
        <v>920</v>
      </c>
      <c r="B3283" t="s">
        <v>2650</v>
      </c>
      <c r="C3283">
        <v>0</v>
      </c>
      <c r="D3283" t="s">
        <v>8</v>
      </c>
    </row>
    <row r="3284" spans="1:4">
      <c r="A3284" t="s">
        <v>921</v>
      </c>
      <c r="B3284" t="s">
        <v>2650</v>
      </c>
      <c r="C3284">
        <v>0</v>
      </c>
      <c r="D3284" t="s">
        <v>8</v>
      </c>
    </row>
    <row r="3285" spans="1:4">
      <c r="A3285" t="s">
        <v>922</v>
      </c>
      <c r="B3285" t="s">
        <v>2650</v>
      </c>
      <c r="C3285">
        <v>0</v>
      </c>
      <c r="D3285" t="s">
        <v>8</v>
      </c>
    </row>
    <row r="3286" spans="1:4">
      <c r="A3286" t="s">
        <v>923</v>
      </c>
      <c r="B3286" t="s">
        <v>2650</v>
      </c>
      <c r="C3286">
        <v>0</v>
      </c>
      <c r="D3286" t="s">
        <v>8</v>
      </c>
    </row>
    <row r="3287" spans="1:4">
      <c r="A3287" t="s">
        <v>924</v>
      </c>
      <c r="B3287" t="s">
        <v>2650</v>
      </c>
      <c r="C3287">
        <v>0</v>
      </c>
      <c r="D3287" t="s">
        <v>8</v>
      </c>
    </row>
    <row r="3288" spans="1:4">
      <c r="A3288" t="s">
        <v>925</v>
      </c>
      <c r="B3288" t="s">
        <v>2650</v>
      </c>
      <c r="C3288">
        <v>0</v>
      </c>
      <c r="D3288" t="s">
        <v>8</v>
      </c>
    </row>
    <row r="3289" spans="1:4">
      <c r="A3289" t="s">
        <v>926</v>
      </c>
      <c r="B3289" t="s">
        <v>2650</v>
      </c>
      <c r="C3289">
        <v>0</v>
      </c>
      <c r="D3289" t="s">
        <v>8</v>
      </c>
    </row>
    <row r="3290" spans="1:4">
      <c r="A3290" t="s">
        <v>927</v>
      </c>
      <c r="B3290" t="s">
        <v>2650</v>
      </c>
      <c r="C3290">
        <v>0</v>
      </c>
      <c r="D3290" t="s">
        <v>8</v>
      </c>
    </row>
    <row r="3291" spans="1:4">
      <c r="A3291" t="s">
        <v>928</v>
      </c>
      <c r="B3291" t="s">
        <v>2650</v>
      </c>
      <c r="C3291">
        <v>0</v>
      </c>
      <c r="D3291" t="s">
        <v>8</v>
      </c>
    </row>
    <row r="3292" spans="1:4">
      <c r="A3292" t="s">
        <v>929</v>
      </c>
      <c r="B3292" t="s">
        <v>2650</v>
      </c>
      <c r="C3292">
        <v>0</v>
      </c>
      <c r="D3292" t="s">
        <v>8</v>
      </c>
    </row>
    <row r="3293" spans="1:4">
      <c r="A3293" t="s">
        <v>930</v>
      </c>
      <c r="B3293" t="s">
        <v>2650</v>
      </c>
      <c r="C3293">
        <v>0</v>
      </c>
      <c r="D3293" t="s">
        <v>8</v>
      </c>
    </row>
    <row r="3294" spans="1:4">
      <c r="A3294" t="s">
        <v>931</v>
      </c>
      <c r="B3294" t="s">
        <v>2650</v>
      </c>
      <c r="C3294">
        <v>0</v>
      </c>
      <c r="D3294" t="s">
        <v>8</v>
      </c>
    </row>
    <row r="3295" spans="1:4">
      <c r="A3295" t="s">
        <v>932</v>
      </c>
      <c r="B3295" t="s">
        <v>2650</v>
      </c>
      <c r="C3295">
        <v>0</v>
      </c>
      <c r="D3295" t="s">
        <v>8</v>
      </c>
    </row>
    <row r="3296" spans="1:4">
      <c r="A3296" t="s">
        <v>933</v>
      </c>
      <c r="B3296" t="s">
        <v>2650</v>
      </c>
      <c r="C3296">
        <v>0</v>
      </c>
      <c r="D3296" t="s">
        <v>8</v>
      </c>
    </row>
    <row r="3297" spans="1:4">
      <c r="A3297" t="s">
        <v>934</v>
      </c>
      <c r="B3297" t="s">
        <v>2650</v>
      </c>
      <c r="C3297">
        <v>0</v>
      </c>
      <c r="D3297" t="s">
        <v>8</v>
      </c>
    </row>
    <row r="3298" spans="1:4">
      <c r="A3298" t="s">
        <v>935</v>
      </c>
      <c r="B3298" t="s">
        <v>2650</v>
      </c>
      <c r="C3298">
        <v>0</v>
      </c>
      <c r="D3298" t="s">
        <v>8</v>
      </c>
    </row>
    <row r="3299" spans="1:4">
      <c r="A3299" t="s">
        <v>936</v>
      </c>
      <c r="B3299" t="s">
        <v>2650</v>
      </c>
      <c r="C3299">
        <v>0</v>
      </c>
      <c r="D3299" t="s">
        <v>8</v>
      </c>
    </row>
    <row r="3300" spans="1:4">
      <c r="A3300" t="s">
        <v>937</v>
      </c>
      <c r="B3300" t="s">
        <v>2650</v>
      </c>
      <c r="C3300">
        <v>0</v>
      </c>
      <c r="D3300" t="s">
        <v>8</v>
      </c>
    </row>
    <row r="3301" spans="1:4">
      <c r="A3301" t="s">
        <v>938</v>
      </c>
      <c r="B3301" t="s">
        <v>2650</v>
      </c>
      <c r="C3301">
        <v>0</v>
      </c>
      <c r="D3301" t="s">
        <v>8</v>
      </c>
    </row>
    <row r="3302" spans="1:4">
      <c r="A3302" t="s">
        <v>939</v>
      </c>
      <c r="B3302" t="s">
        <v>2650</v>
      </c>
      <c r="C3302">
        <v>0</v>
      </c>
      <c r="D3302" t="s">
        <v>8</v>
      </c>
    </row>
    <row r="3303" spans="1:4">
      <c r="A3303" t="s">
        <v>940</v>
      </c>
      <c r="B3303" t="s">
        <v>2650</v>
      </c>
      <c r="C3303">
        <v>0</v>
      </c>
      <c r="D3303" t="s">
        <v>8</v>
      </c>
    </row>
    <row r="3304" spans="1:4">
      <c r="A3304" t="s">
        <v>941</v>
      </c>
      <c r="B3304" t="s">
        <v>2650</v>
      </c>
      <c r="C3304">
        <v>0</v>
      </c>
      <c r="D3304" t="s">
        <v>8</v>
      </c>
    </row>
    <row r="3305" spans="1:4">
      <c r="A3305" t="s">
        <v>942</v>
      </c>
      <c r="B3305" t="s">
        <v>2650</v>
      </c>
      <c r="C3305">
        <v>0</v>
      </c>
      <c r="D3305" t="s">
        <v>8</v>
      </c>
    </row>
    <row r="3306" spans="1:4">
      <c r="A3306" t="s">
        <v>943</v>
      </c>
      <c r="B3306" t="s">
        <v>2650</v>
      </c>
      <c r="C3306">
        <v>0</v>
      </c>
      <c r="D3306" t="s">
        <v>8</v>
      </c>
    </row>
    <row r="3307" spans="1:4">
      <c r="A3307" t="s">
        <v>944</v>
      </c>
      <c r="B3307" t="s">
        <v>2650</v>
      </c>
      <c r="C3307">
        <v>0</v>
      </c>
      <c r="D3307" t="s">
        <v>8</v>
      </c>
    </row>
    <row r="3308" spans="1:4">
      <c r="A3308" t="s">
        <v>945</v>
      </c>
      <c r="B3308" t="s">
        <v>2650</v>
      </c>
      <c r="C3308">
        <v>0</v>
      </c>
      <c r="D3308" t="s">
        <v>8</v>
      </c>
    </row>
    <row r="3309" spans="1:4">
      <c r="A3309" t="s">
        <v>946</v>
      </c>
      <c r="B3309" t="s">
        <v>2650</v>
      </c>
      <c r="C3309">
        <v>0</v>
      </c>
      <c r="D3309" t="s">
        <v>8</v>
      </c>
    </row>
    <row r="3310" spans="1:4">
      <c r="A3310" t="s">
        <v>947</v>
      </c>
      <c r="B3310" t="s">
        <v>2650</v>
      </c>
      <c r="C3310">
        <v>0</v>
      </c>
      <c r="D3310" t="s">
        <v>8</v>
      </c>
    </row>
    <row r="3311" spans="1:4">
      <c r="A3311" t="s">
        <v>948</v>
      </c>
      <c r="B3311" t="s">
        <v>2650</v>
      </c>
      <c r="C3311">
        <v>0</v>
      </c>
      <c r="D3311" t="s">
        <v>8</v>
      </c>
    </row>
    <row r="3312" spans="1:4">
      <c r="A3312" t="s">
        <v>949</v>
      </c>
      <c r="B3312" t="s">
        <v>2650</v>
      </c>
      <c r="C3312">
        <v>0</v>
      </c>
      <c r="D3312" t="s">
        <v>8</v>
      </c>
    </row>
    <row r="3313" spans="1:4">
      <c r="A3313" t="s">
        <v>950</v>
      </c>
      <c r="B3313" t="s">
        <v>2650</v>
      </c>
      <c r="C3313">
        <v>0</v>
      </c>
      <c r="D3313" t="s">
        <v>8</v>
      </c>
    </row>
    <row r="3314" spans="1:4">
      <c r="A3314" t="s">
        <v>951</v>
      </c>
      <c r="B3314" t="s">
        <v>2650</v>
      </c>
      <c r="C3314">
        <v>0</v>
      </c>
      <c r="D3314" t="s">
        <v>8</v>
      </c>
    </row>
    <row r="3315" spans="1:4">
      <c r="A3315" t="s">
        <v>952</v>
      </c>
      <c r="B3315" t="s">
        <v>2650</v>
      </c>
      <c r="C3315">
        <v>0</v>
      </c>
      <c r="D3315" t="s">
        <v>8</v>
      </c>
    </row>
    <row r="3316" spans="1:4">
      <c r="A3316" t="s">
        <v>953</v>
      </c>
      <c r="B3316" t="s">
        <v>2650</v>
      </c>
      <c r="C3316">
        <v>0</v>
      </c>
      <c r="D3316" t="s">
        <v>8</v>
      </c>
    </row>
    <row r="3317" spans="1:4">
      <c r="A3317" t="s">
        <v>954</v>
      </c>
      <c r="B3317" t="s">
        <v>2650</v>
      </c>
      <c r="C3317">
        <v>0</v>
      </c>
      <c r="D3317" t="s">
        <v>8</v>
      </c>
    </row>
    <row r="3318" spans="1:4">
      <c r="A3318" t="s">
        <v>955</v>
      </c>
      <c r="B3318" t="s">
        <v>2650</v>
      </c>
      <c r="C3318">
        <v>0</v>
      </c>
      <c r="D3318" t="s">
        <v>8</v>
      </c>
    </row>
    <row r="3319" spans="1:4">
      <c r="A3319" t="s">
        <v>956</v>
      </c>
      <c r="B3319" t="s">
        <v>2650</v>
      </c>
      <c r="C3319">
        <v>0</v>
      </c>
      <c r="D3319" t="s">
        <v>8</v>
      </c>
    </row>
    <row r="3320" spans="1:4">
      <c r="A3320" t="s">
        <v>957</v>
      </c>
      <c r="B3320" t="s">
        <v>2650</v>
      </c>
      <c r="C3320">
        <v>0</v>
      </c>
      <c r="D3320" t="s">
        <v>8</v>
      </c>
    </row>
    <row r="3321" spans="1:4">
      <c r="A3321" t="s">
        <v>958</v>
      </c>
      <c r="B3321" t="s">
        <v>2650</v>
      </c>
      <c r="C3321">
        <v>0</v>
      </c>
      <c r="D3321" t="s">
        <v>8</v>
      </c>
    </row>
    <row r="3322" spans="1:4">
      <c r="A3322" t="s">
        <v>959</v>
      </c>
      <c r="B3322" t="s">
        <v>2650</v>
      </c>
      <c r="C3322">
        <v>0</v>
      </c>
      <c r="D3322" t="s">
        <v>8</v>
      </c>
    </row>
    <row r="3323" spans="1:4">
      <c r="A3323" t="s">
        <v>960</v>
      </c>
      <c r="B3323" t="s">
        <v>2650</v>
      </c>
      <c r="C3323">
        <v>0</v>
      </c>
      <c r="D3323" t="s">
        <v>8</v>
      </c>
    </row>
    <row r="3324" spans="1:4">
      <c r="A3324" t="s">
        <v>961</v>
      </c>
      <c r="B3324" t="s">
        <v>2650</v>
      </c>
      <c r="C3324">
        <v>0</v>
      </c>
      <c r="D3324" t="s">
        <v>8</v>
      </c>
    </row>
    <row r="3325" spans="1:4">
      <c r="A3325" t="s">
        <v>962</v>
      </c>
      <c r="B3325" t="s">
        <v>2650</v>
      </c>
      <c r="C3325">
        <v>0</v>
      </c>
      <c r="D3325" t="s">
        <v>8</v>
      </c>
    </row>
    <row r="3326" spans="1:4">
      <c r="A3326" t="s">
        <v>963</v>
      </c>
      <c r="B3326" t="s">
        <v>2650</v>
      </c>
      <c r="C3326">
        <v>0</v>
      </c>
      <c r="D3326" t="s">
        <v>8</v>
      </c>
    </row>
    <row r="3327" spans="1:4">
      <c r="A3327" t="s">
        <v>964</v>
      </c>
      <c r="B3327" t="s">
        <v>2650</v>
      </c>
      <c r="C3327">
        <v>0</v>
      </c>
      <c r="D3327" t="s">
        <v>8</v>
      </c>
    </row>
    <row r="3328" spans="1:4">
      <c r="A3328" t="s">
        <v>965</v>
      </c>
      <c r="B3328" t="s">
        <v>2650</v>
      </c>
      <c r="C3328">
        <v>0</v>
      </c>
      <c r="D3328" t="s">
        <v>8</v>
      </c>
    </row>
    <row r="3329" spans="1:4">
      <c r="A3329" t="s">
        <v>966</v>
      </c>
      <c r="B3329" t="s">
        <v>2650</v>
      </c>
      <c r="C3329">
        <v>0</v>
      </c>
      <c r="D3329" t="s">
        <v>8</v>
      </c>
    </row>
    <row r="3330" spans="1:4">
      <c r="A3330" t="s">
        <v>967</v>
      </c>
      <c r="B3330" t="s">
        <v>2650</v>
      </c>
      <c r="C3330">
        <v>0</v>
      </c>
      <c r="D3330" t="s">
        <v>8</v>
      </c>
    </row>
    <row r="3331" spans="1:4">
      <c r="A3331" t="s">
        <v>968</v>
      </c>
      <c r="B3331" t="s">
        <v>2650</v>
      </c>
      <c r="C3331">
        <v>0</v>
      </c>
      <c r="D3331" t="s">
        <v>8</v>
      </c>
    </row>
    <row r="3332" spans="1:4">
      <c r="A3332" t="s">
        <v>969</v>
      </c>
      <c r="B3332" t="s">
        <v>2650</v>
      </c>
      <c r="C3332">
        <v>0</v>
      </c>
      <c r="D3332" t="s">
        <v>8</v>
      </c>
    </row>
    <row r="3333" spans="1:4">
      <c r="A3333" t="s">
        <v>970</v>
      </c>
      <c r="B3333" t="s">
        <v>2650</v>
      </c>
      <c r="C3333">
        <v>0</v>
      </c>
      <c r="D3333" t="s">
        <v>8</v>
      </c>
    </row>
    <row r="3334" spans="1:4">
      <c r="A3334" t="s">
        <v>971</v>
      </c>
      <c r="B3334" t="s">
        <v>2650</v>
      </c>
      <c r="C3334">
        <v>0</v>
      </c>
      <c r="D3334" t="s">
        <v>8</v>
      </c>
    </row>
    <row r="3335" spans="1:4">
      <c r="A3335" t="s">
        <v>972</v>
      </c>
      <c r="B3335" t="s">
        <v>2650</v>
      </c>
      <c r="C3335">
        <v>0</v>
      </c>
      <c r="D3335" t="s">
        <v>8</v>
      </c>
    </row>
    <row r="3336" spans="1:4">
      <c r="A3336" t="s">
        <v>973</v>
      </c>
      <c r="B3336" t="s">
        <v>2650</v>
      </c>
      <c r="C3336">
        <v>0</v>
      </c>
      <c r="D3336" t="s">
        <v>8</v>
      </c>
    </row>
    <row r="3337" spans="1:4">
      <c r="A3337" t="s">
        <v>974</v>
      </c>
      <c r="B3337" t="s">
        <v>2650</v>
      </c>
      <c r="C3337">
        <v>0</v>
      </c>
      <c r="D3337" t="s">
        <v>8</v>
      </c>
    </row>
    <row r="3338" spans="1:4">
      <c r="A3338" t="s">
        <v>975</v>
      </c>
      <c r="B3338" t="s">
        <v>2650</v>
      </c>
      <c r="C3338">
        <v>0</v>
      </c>
      <c r="D3338" t="s">
        <v>8</v>
      </c>
    </row>
    <row r="3339" spans="1:4">
      <c r="A3339" t="s">
        <v>976</v>
      </c>
      <c r="B3339" t="s">
        <v>2650</v>
      </c>
      <c r="C3339">
        <v>0</v>
      </c>
      <c r="D3339" t="s">
        <v>8</v>
      </c>
    </row>
    <row r="3340" spans="1:4">
      <c r="A3340" t="s">
        <v>977</v>
      </c>
      <c r="B3340" t="s">
        <v>2650</v>
      </c>
      <c r="C3340">
        <v>0</v>
      </c>
      <c r="D3340" t="s">
        <v>8</v>
      </c>
    </row>
    <row r="3341" spans="1:4">
      <c r="A3341" t="s">
        <v>978</v>
      </c>
      <c r="B3341" t="s">
        <v>2650</v>
      </c>
      <c r="C3341">
        <v>0</v>
      </c>
      <c r="D3341" t="s">
        <v>8</v>
      </c>
    </row>
    <row r="3342" spans="1:4">
      <c r="A3342" t="s">
        <v>979</v>
      </c>
      <c r="B3342" t="s">
        <v>2650</v>
      </c>
      <c r="C3342">
        <v>0</v>
      </c>
      <c r="D3342" t="s">
        <v>8</v>
      </c>
    </row>
    <row r="3343" spans="1:4">
      <c r="A3343" t="s">
        <v>980</v>
      </c>
      <c r="B3343" t="s">
        <v>2650</v>
      </c>
      <c r="C3343">
        <v>0</v>
      </c>
      <c r="D3343" t="s">
        <v>8</v>
      </c>
    </row>
    <row r="3344" spans="1:4">
      <c r="A3344" t="s">
        <v>981</v>
      </c>
      <c r="B3344" t="s">
        <v>2650</v>
      </c>
      <c r="C3344">
        <v>0</v>
      </c>
      <c r="D3344" t="s">
        <v>8</v>
      </c>
    </row>
    <row r="3345" spans="1:4">
      <c r="A3345" t="s">
        <v>982</v>
      </c>
      <c r="B3345" t="s">
        <v>2650</v>
      </c>
      <c r="C3345">
        <v>0</v>
      </c>
      <c r="D3345" t="s">
        <v>8</v>
      </c>
    </row>
    <row r="3346" spans="1:4">
      <c r="A3346" t="s">
        <v>983</v>
      </c>
      <c r="B3346" t="s">
        <v>2650</v>
      </c>
      <c r="C3346">
        <v>0</v>
      </c>
      <c r="D3346" t="s">
        <v>8</v>
      </c>
    </row>
    <row r="3347" spans="1:4">
      <c r="A3347" t="s">
        <v>984</v>
      </c>
      <c r="B3347" t="s">
        <v>2650</v>
      </c>
      <c r="C3347">
        <v>0</v>
      </c>
      <c r="D3347" t="s">
        <v>8</v>
      </c>
    </row>
    <row r="3348" spans="1:4">
      <c r="A3348" t="s">
        <v>986</v>
      </c>
      <c r="B3348" t="s">
        <v>2650</v>
      </c>
      <c r="C3348">
        <v>0</v>
      </c>
      <c r="D3348" t="s">
        <v>8</v>
      </c>
    </row>
    <row r="3349" spans="1:4">
      <c r="A3349" t="s">
        <v>987</v>
      </c>
      <c r="B3349" t="s">
        <v>2650</v>
      </c>
      <c r="C3349">
        <v>0</v>
      </c>
      <c r="D3349" t="s">
        <v>8</v>
      </c>
    </row>
    <row r="3350" spans="1:4">
      <c r="A3350" t="s">
        <v>988</v>
      </c>
      <c r="B3350" t="s">
        <v>2650</v>
      </c>
      <c r="C3350">
        <v>0</v>
      </c>
      <c r="D3350" t="s">
        <v>8</v>
      </c>
    </row>
    <row r="3351" spans="1:4">
      <c r="A3351" t="s">
        <v>989</v>
      </c>
      <c r="B3351" t="s">
        <v>2650</v>
      </c>
      <c r="C3351">
        <v>0</v>
      </c>
      <c r="D3351" t="s">
        <v>8</v>
      </c>
    </row>
    <row r="3352" spans="1:4">
      <c r="A3352" t="s">
        <v>990</v>
      </c>
      <c r="B3352" t="s">
        <v>2650</v>
      </c>
      <c r="C3352">
        <v>0</v>
      </c>
      <c r="D3352" t="s">
        <v>8</v>
      </c>
    </row>
    <row r="3353" spans="1:4">
      <c r="A3353" t="s">
        <v>991</v>
      </c>
      <c r="B3353" t="s">
        <v>2650</v>
      </c>
      <c r="C3353">
        <v>0</v>
      </c>
      <c r="D3353" t="s">
        <v>8</v>
      </c>
    </row>
    <row r="3354" spans="1:4">
      <c r="A3354" t="s">
        <v>992</v>
      </c>
      <c r="B3354" t="s">
        <v>2650</v>
      </c>
      <c r="C3354">
        <v>0</v>
      </c>
      <c r="D3354" t="s">
        <v>8</v>
      </c>
    </row>
    <row r="3355" spans="1:4">
      <c r="A3355" t="s">
        <v>993</v>
      </c>
      <c r="B3355" t="s">
        <v>2650</v>
      </c>
      <c r="C3355">
        <v>0</v>
      </c>
      <c r="D3355" t="s">
        <v>8</v>
      </c>
    </row>
    <row r="3356" spans="1:4">
      <c r="A3356" t="s">
        <v>994</v>
      </c>
      <c r="B3356" t="s">
        <v>2650</v>
      </c>
      <c r="C3356">
        <v>0</v>
      </c>
      <c r="D3356" t="s">
        <v>8</v>
      </c>
    </row>
    <row r="3357" spans="1:4">
      <c r="A3357" t="s">
        <v>995</v>
      </c>
      <c r="B3357" t="s">
        <v>2650</v>
      </c>
      <c r="C3357">
        <v>0</v>
      </c>
      <c r="D3357" t="s">
        <v>8</v>
      </c>
    </row>
    <row r="3358" spans="1:4">
      <c r="A3358" t="s">
        <v>996</v>
      </c>
      <c r="B3358" t="s">
        <v>2650</v>
      </c>
      <c r="C3358">
        <v>0</v>
      </c>
      <c r="D3358" t="s">
        <v>8</v>
      </c>
    </row>
    <row r="3359" spans="1:4">
      <c r="A3359" t="s">
        <v>997</v>
      </c>
      <c r="B3359" t="s">
        <v>2650</v>
      </c>
      <c r="C3359">
        <v>0</v>
      </c>
      <c r="D3359" t="s">
        <v>8</v>
      </c>
    </row>
    <row r="3360" spans="1:4">
      <c r="A3360" t="s">
        <v>998</v>
      </c>
      <c r="B3360" t="s">
        <v>2650</v>
      </c>
      <c r="C3360">
        <v>0</v>
      </c>
      <c r="D3360" t="s">
        <v>8</v>
      </c>
    </row>
    <row r="3361" spans="1:4">
      <c r="A3361" t="s">
        <v>999</v>
      </c>
      <c r="B3361" t="s">
        <v>2650</v>
      </c>
      <c r="C3361">
        <v>0</v>
      </c>
      <c r="D3361" t="s">
        <v>8</v>
      </c>
    </row>
    <row r="3362" spans="1:4">
      <c r="A3362" t="s">
        <v>1000</v>
      </c>
      <c r="B3362" t="s">
        <v>2650</v>
      </c>
      <c r="C3362">
        <v>0</v>
      </c>
      <c r="D3362" t="s">
        <v>8</v>
      </c>
    </row>
    <row r="3363" spans="1:4">
      <c r="A3363" t="s">
        <v>1001</v>
      </c>
      <c r="B3363" t="s">
        <v>2650</v>
      </c>
      <c r="C3363">
        <v>0</v>
      </c>
      <c r="D3363" t="s">
        <v>8</v>
      </c>
    </row>
    <row r="3364" spans="1:4">
      <c r="A3364" t="s">
        <v>1002</v>
      </c>
      <c r="B3364" t="s">
        <v>2650</v>
      </c>
      <c r="C3364">
        <v>0</v>
      </c>
      <c r="D3364" t="s">
        <v>8</v>
      </c>
    </row>
    <row r="3365" spans="1:4">
      <c r="A3365" t="s">
        <v>1003</v>
      </c>
      <c r="B3365" t="s">
        <v>2650</v>
      </c>
      <c r="C3365">
        <v>0</v>
      </c>
      <c r="D3365" t="s">
        <v>8</v>
      </c>
    </row>
    <row r="3366" spans="1:4">
      <c r="A3366" t="s">
        <v>1004</v>
      </c>
      <c r="B3366" t="s">
        <v>2650</v>
      </c>
      <c r="C3366">
        <v>0</v>
      </c>
      <c r="D3366" t="s">
        <v>8</v>
      </c>
    </row>
    <row r="3367" spans="1:4">
      <c r="A3367" t="s">
        <v>1005</v>
      </c>
      <c r="B3367" t="s">
        <v>2650</v>
      </c>
      <c r="C3367">
        <v>0</v>
      </c>
      <c r="D3367" t="s">
        <v>8</v>
      </c>
    </row>
    <row r="3368" spans="1:4">
      <c r="A3368" t="s">
        <v>1006</v>
      </c>
      <c r="B3368" t="s">
        <v>2650</v>
      </c>
      <c r="C3368">
        <v>0</v>
      </c>
      <c r="D3368" t="s">
        <v>8</v>
      </c>
    </row>
    <row r="3369" spans="1:4">
      <c r="A3369" t="s">
        <v>1007</v>
      </c>
      <c r="B3369" t="s">
        <v>2650</v>
      </c>
      <c r="C3369">
        <v>0</v>
      </c>
      <c r="D3369" t="s">
        <v>8</v>
      </c>
    </row>
    <row r="3370" spans="1:4">
      <c r="A3370" t="s">
        <v>1008</v>
      </c>
      <c r="B3370" t="s">
        <v>2650</v>
      </c>
      <c r="C3370">
        <v>0</v>
      </c>
      <c r="D3370" t="s">
        <v>8</v>
      </c>
    </row>
    <row r="3371" spans="1:4">
      <c r="A3371" t="s">
        <v>1009</v>
      </c>
      <c r="B3371" t="s">
        <v>2650</v>
      </c>
      <c r="C3371">
        <v>0</v>
      </c>
      <c r="D3371" t="s">
        <v>8</v>
      </c>
    </row>
    <row r="3372" spans="1:4">
      <c r="A3372" t="s">
        <v>1010</v>
      </c>
      <c r="B3372" t="s">
        <v>2650</v>
      </c>
      <c r="C3372">
        <v>0</v>
      </c>
      <c r="D3372" t="s">
        <v>8</v>
      </c>
    </row>
    <row r="3373" spans="1:4">
      <c r="A3373" t="s">
        <v>1011</v>
      </c>
      <c r="B3373" t="s">
        <v>2650</v>
      </c>
      <c r="C3373">
        <v>0</v>
      </c>
      <c r="D3373" t="s">
        <v>8</v>
      </c>
    </row>
    <row r="3374" spans="1:4">
      <c r="A3374" t="s">
        <v>1012</v>
      </c>
      <c r="B3374" t="s">
        <v>2650</v>
      </c>
      <c r="C3374">
        <v>0</v>
      </c>
      <c r="D3374" t="s">
        <v>8</v>
      </c>
    </row>
    <row r="3375" spans="1:4">
      <c r="A3375" t="s">
        <v>1013</v>
      </c>
      <c r="B3375" t="s">
        <v>2650</v>
      </c>
      <c r="C3375">
        <v>0</v>
      </c>
      <c r="D3375" t="s">
        <v>8</v>
      </c>
    </row>
    <row r="3376" spans="1:4">
      <c r="A3376" t="s">
        <v>1014</v>
      </c>
      <c r="B3376" t="s">
        <v>2650</v>
      </c>
      <c r="C3376">
        <v>0</v>
      </c>
      <c r="D3376" t="s">
        <v>8</v>
      </c>
    </row>
    <row r="3377" spans="1:4">
      <c r="A3377" t="s">
        <v>1015</v>
      </c>
      <c r="B3377" t="s">
        <v>2650</v>
      </c>
      <c r="C3377">
        <v>0</v>
      </c>
      <c r="D3377" t="s">
        <v>8</v>
      </c>
    </row>
    <row r="3378" spans="1:4">
      <c r="A3378" t="s">
        <v>1016</v>
      </c>
      <c r="B3378" t="s">
        <v>2650</v>
      </c>
      <c r="C3378">
        <v>0</v>
      </c>
      <c r="D3378" t="s">
        <v>8</v>
      </c>
    </row>
    <row r="3379" spans="1:4">
      <c r="A3379" t="s">
        <v>1017</v>
      </c>
      <c r="B3379" t="s">
        <v>2650</v>
      </c>
      <c r="C3379">
        <v>0</v>
      </c>
      <c r="D3379" t="s">
        <v>8</v>
      </c>
    </row>
    <row r="3380" spans="1:4">
      <c r="A3380" t="s">
        <v>1018</v>
      </c>
      <c r="B3380" t="s">
        <v>2650</v>
      </c>
      <c r="C3380">
        <v>0</v>
      </c>
      <c r="D3380" t="s">
        <v>8</v>
      </c>
    </row>
    <row r="3381" spans="1:4">
      <c r="A3381" t="s">
        <v>1019</v>
      </c>
      <c r="B3381" t="s">
        <v>2650</v>
      </c>
      <c r="C3381">
        <v>0</v>
      </c>
      <c r="D3381" t="s">
        <v>8</v>
      </c>
    </row>
    <row r="3382" spans="1:4">
      <c r="A3382" t="s">
        <v>1020</v>
      </c>
      <c r="B3382" t="s">
        <v>2650</v>
      </c>
      <c r="C3382">
        <v>0</v>
      </c>
      <c r="D3382" t="s">
        <v>8</v>
      </c>
    </row>
    <row r="3383" spans="1:4">
      <c r="A3383" t="s">
        <v>1021</v>
      </c>
      <c r="B3383" t="s">
        <v>2650</v>
      </c>
      <c r="C3383">
        <v>0</v>
      </c>
      <c r="D3383" t="s">
        <v>8</v>
      </c>
    </row>
    <row r="3384" spans="1:4">
      <c r="A3384" t="s">
        <v>1022</v>
      </c>
      <c r="B3384" t="s">
        <v>2650</v>
      </c>
      <c r="C3384">
        <v>0</v>
      </c>
      <c r="D3384" t="s">
        <v>8</v>
      </c>
    </row>
    <row r="3385" spans="1:4">
      <c r="A3385" t="s">
        <v>1023</v>
      </c>
      <c r="B3385" t="s">
        <v>2650</v>
      </c>
      <c r="C3385">
        <v>0</v>
      </c>
      <c r="D3385" t="s">
        <v>8</v>
      </c>
    </row>
    <row r="3386" spans="1:4">
      <c r="A3386" t="s">
        <v>1024</v>
      </c>
      <c r="B3386" t="s">
        <v>2650</v>
      </c>
      <c r="C3386">
        <v>0</v>
      </c>
      <c r="D3386" t="s">
        <v>8</v>
      </c>
    </row>
    <row r="3387" spans="1:4">
      <c r="A3387" t="s">
        <v>1025</v>
      </c>
      <c r="B3387" t="s">
        <v>2650</v>
      </c>
      <c r="C3387">
        <v>0</v>
      </c>
      <c r="D3387" t="s">
        <v>8</v>
      </c>
    </row>
    <row r="3388" spans="1:4">
      <c r="A3388" t="s">
        <v>1026</v>
      </c>
      <c r="B3388" t="s">
        <v>2650</v>
      </c>
      <c r="C3388">
        <v>0</v>
      </c>
      <c r="D3388" t="s">
        <v>8</v>
      </c>
    </row>
    <row r="3389" spans="1:4">
      <c r="A3389" t="s">
        <v>1027</v>
      </c>
      <c r="B3389" t="s">
        <v>2650</v>
      </c>
      <c r="C3389">
        <v>0</v>
      </c>
      <c r="D3389" t="s">
        <v>8</v>
      </c>
    </row>
    <row r="3390" spans="1:4">
      <c r="A3390" t="s">
        <v>1028</v>
      </c>
      <c r="B3390" t="s">
        <v>2650</v>
      </c>
      <c r="C3390">
        <v>0</v>
      </c>
      <c r="D3390" t="s">
        <v>8</v>
      </c>
    </row>
    <row r="3391" spans="1:4">
      <c r="A3391" t="s">
        <v>1029</v>
      </c>
      <c r="B3391" t="s">
        <v>2650</v>
      </c>
      <c r="C3391">
        <v>0</v>
      </c>
      <c r="D3391" t="s">
        <v>8</v>
      </c>
    </row>
    <row r="3392" spans="1:4">
      <c r="A3392" t="s">
        <v>1030</v>
      </c>
      <c r="B3392" t="s">
        <v>2650</v>
      </c>
      <c r="C3392">
        <v>0</v>
      </c>
      <c r="D3392" t="s">
        <v>8</v>
      </c>
    </row>
    <row r="3393" spans="1:4">
      <c r="A3393" t="s">
        <v>1031</v>
      </c>
      <c r="B3393" t="s">
        <v>2650</v>
      </c>
      <c r="C3393">
        <v>0</v>
      </c>
      <c r="D3393" t="s">
        <v>8</v>
      </c>
    </row>
    <row r="3394" spans="1:4">
      <c r="A3394" t="s">
        <v>1032</v>
      </c>
      <c r="B3394" t="s">
        <v>2650</v>
      </c>
      <c r="C3394">
        <v>0</v>
      </c>
      <c r="D3394" t="s">
        <v>8</v>
      </c>
    </row>
    <row r="3395" spans="1:4">
      <c r="A3395" t="s">
        <v>1033</v>
      </c>
      <c r="B3395" t="s">
        <v>2650</v>
      </c>
      <c r="C3395">
        <v>0</v>
      </c>
      <c r="D3395" t="s">
        <v>8</v>
      </c>
    </row>
    <row r="3396" spans="1:4">
      <c r="A3396" t="s">
        <v>1034</v>
      </c>
      <c r="B3396" t="s">
        <v>2650</v>
      </c>
      <c r="C3396">
        <v>0</v>
      </c>
      <c r="D3396" t="s">
        <v>8</v>
      </c>
    </row>
    <row r="3397" spans="1:4">
      <c r="A3397" t="s">
        <v>1035</v>
      </c>
      <c r="B3397" t="s">
        <v>2650</v>
      </c>
      <c r="C3397">
        <v>0</v>
      </c>
      <c r="D3397" t="s">
        <v>8</v>
      </c>
    </row>
    <row r="3398" spans="1:4">
      <c r="A3398" t="s">
        <v>1036</v>
      </c>
      <c r="B3398" t="s">
        <v>2650</v>
      </c>
      <c r="C3398">
        <v>0</v>
      </c>
      <c r="D3398" t="s">
        <v>8</v>
      </c>
    </row>
    <row r="3399" spans="1:4">
      <c r="A3399" t="s">
        <v>1037</v>
      </c>
      <c r="B3399" t="s">
        <v>2650</v>
      </c>
      <c r="C3399">
        <v>0</v>
      </c>
      <c r="D3399" t="s">
        <v>8</v>
      </c>
    </row>
    <row r="3400" spans="1:4">
      <c r="A3400" t="s">
        <v>1038</v>
      </c>
      <c r="B3400" t="s">
        <v>2650</v>
      </c>
      <c r="C3400">
        <v>0</v>
      </c>
      <c r="D3400" t="s">
        <v>8</v>
      </c>
    </row>
    <row r="3401" spans="1:4">
      <c r="A3401" t="s">
        <v>1039</v>
      </c>
      <c r="B3401" t="s">
        <v>2650</v>
      </c>
      <c r="C3401">
        <v>0</v>
      </c>
      <c r="D3401" t="s">
        <v>8</v>
      </c>
    </row>
    <row r="3402" spans="1:4">
      <c r="A3402" t="s">
        <v>1040</v>
      </c>
      <c r="B3402" t="s">
        <v>2650</v>
      </c>
      <c r="C3402">
        <v>0</v>
      </c>
      <c r="D3402" t="s">
        <v>8</v>
      </c>
    </row>
    <row r="3403" spans="1:4">
      <c r="A3403" t="s">
        <v>1041</v>
      </c>
      <c r="B3403" t="s">
        <v>2650</v>
      </c>
      <c r="C3403">
        <v>0</v>
      </c>
      <c r="D3403" t="s">
        <v>8</v>
      </c>
    </row>
    <row r="3404" spans="1:4">
      <c r="A3404" t="s">
        <v>1042</v>
      </c>
      <c r="B3404" t="s">
        <v>2650</v>
      </c>
      <c r="C3404">
        <v>0</v>
      </c>
      <c r="D3404" t="s">
        <v>8</v>
      </c>
    </row>
    <row r="3405" spans="1:4">
      <c r="A3405" t="s">
        <v>1043</v>
      </c>
      <c r="B3405" t="s">
        <v>2650</v>
      </c>
      <c r="C3405">
        <v>0</v>
      </c>
      <c r="D3405" t="s">
        <v>8</v>
      </c>
    </row>
    <row r="3406" spans="1:4">
      <c r="A3406" t="s">
        <v>1045</v>
      </c>
      <c r="B3406" t="s">
        <v>2650</v>
      </c>
      <c r="C3406">
        <v>0</v>
      </c>
      <c r="D3406" t="s">
        <v>8</v>
      </c>
    </row>
    <row r="3407" spans="1:4">
      <c r="A3407" t="s">
        <v>1046</v>
      </c>
      <c r="B3407" t="s">
        <v>2650</v>
      </c>
      <c r="C3407">
        <v>0</v>
      </c>
      <c r="D3407" t="s">
        <v>8</v>
      </c>
    </row>
    <row r="3408" spans="1:4">
      <c r="A3408" t="s">
        <v>1047</v>
      </c>
      <c r="B3408" t="s">
        <v>2650</v>
      </c>
      <c r="C3408">
        <v>0</v>
      </c>
      <c r="D3408" t="s">
        <v>8</v>
      </c>
    </row>
    <row r="3409" spans="1:4">
      <c r="A3409" t="s">
        <v>1048</v>
      </c>
      <c r="B3409" t="s">
        <v>2650</v>
      </c>
      <c r="C3409">
        <v>0</v>
      </c>
      <c r="D3409" t="s">
        <v>8</v>
      </c>
    </row>
    <row r="3410" spans="1:4">
      <c r="A3410" t="s">
        <v>1049</v>
      </c>
      <c r="B3410" t="s">
        <v>2650</v>
      </c>
      <c r="C3410">
        <v>0</v>
      </c>
      <c r="D3410" t="s">
        <v>8</v>
      </c>
    </row>
    <row r="3411" spans="1:4">
      <c r="A3411" t="s">
        <v>1050</v>
      </c>
      <c r="B3411" t="s">
        <v>2650</v>
      </c>
      <c r="C3411">
        <v>0</v>
      </c>
      <c r="D3411" t="s">
        <v>8</v>
      </c>
    </row>
    <row r="3412" spans="1:4">
      <c r="A3412" t="s">
        <v>1051</v>
      </c>
      <c r="B3412" t="s">
        <v>2650</v>
      </c>
      <c r="C3412">
        <v>0</v>
      </c>
      <c r="D3412" t="s">
        <v>8</v>
      </c>
    </row>
    <row r="3413" spans="1:4">
      <c r="A3413" t="s">
        <v>1052</v>
      </c>
      <c r="B3413" t="s">
        <v>2650</v>
      </c>
      <c r="C3413">
        <v>0</v>
      </c>
      <c r="D3413" t="s">
        <v>8</v>
      </c>
    </row>
    <row r="3414" spans="1:4">
      <c r="A3414" t="s">
        <v>1053</v>
      </c>
      <c r="B3414" t="s">
        <v>2650</v>
      </c>
      <c r="C3414">
        <v>0</v>
      </c>
      <c r="D3414" t="s">
        <v>8</v>
      </c>
    </row>
    <row r="3415" spans="1:4">
      <c r="A3415" t="s">
        <v>1054</v>
      </c>
      <c r="B3415" t="s">
        <v>2650</v>
      </c>
      <c r="C3415">
        <v>0</v>
      </c>
      <c r="D3415" t="s">
        <v>8</v>
      </c>
    </row>
    <row r="3416" spans="1:4">
      <c r="A3416" t="s">
        <v>1055</v>
      </c>
      <c r="B3416" t="s">
        <v>2650</v>
      </c>
      <c r="C3416">
        <v>0</v>
      </c>
      <c r="D3416" t="s">
        <v>8</v>
      </c>
    </row>
    <row r="3417" spans="1:4">
      <c r="A3417" t="s">
        <v>1056</v>
      </c>
      <c r="B3417" t="s">
        <v>2650</v>
      </c>
      <c r="C3417">
        <v>0</v>
      </c>
      <c r="D3417" t="s">
        <v>8</v>
      </c>
    </row>
    <row r="3418" spans="1:4">
      <c r="A3418" t="s">
        <v>1057</v>
      </c>
      <c r="B3418" t="s">
        <v>2650</v>
      </c>
      <c r="C3418">
        <v>0</v>
      </c>
      <c r="D3418" t="s">
        <v>8</v>
      </c>
    </row>
    <row r="3419" spans="1:4">
      <c r="A3419" t="s">
        <v>1058</v>
      </c>
      <c r="B3419" t="s">
        <v>2650</v>
      </c>
      <c r="C3419">
        <v>0</v>
      </c>
      <c r="D3419" t="s">
        <v>8</v>
      </c>
    </row>
    <row r="3420" spans="1:4">
      <c r="A3420" t="s">
        <v>1059</v>
      </c>
      <c r="B3420" t="s">
        <v>2650</v>
      </c>
      <c r="C3420">
        <v>0</v>
      </c>
      <c r="D3420" t="s">
        <v>8</v>
      </c>
    </row>
    <row r="3421" spans="1:4">
      <c r="A3421" t="s">
        <v>1060</v>
      </c>
      <c r="B3421" t="s">
        <v>2650</v>
      </c>
      <c r="C3421">
        <v>0</v>
      </c>
      <c r="D3421" t="s">
        <v>8</v>
      </c>
    </row>
    <row r="3422" spans="1:4">
      <c r="A3422" t="s">
        <v>1061</v>
      </c>
      <c r="B3422" t="s">
        <v>2650</v>
      </c>
      <c r="C3422">
        <v>0</v>
      </c>
      <c r="D3422" t="s">
        <v>8</v>
      </c>
    </row>
    <row r="3423" spans="1:4">
      <c r="A3423" t="s">
        <v>1062</v>
      </c>
      <c r="B3423" t="s">
        <v>2650</v>
      </c>
      <c r="C3423">
        <v>0</v>
      </c>
      <c r="D3423" t="s">
        <v>8</v>
      </c>
    </row>
    <row r="3424" spans="1:4">
      <c r="A3424" t="s">
        <v>1063</v>
      </c>
      <c r="B3424" t="s">
        <v>2650</v>
      </c>
      <c r="C3424">
        <v>0</v>
      </c>
      <c r="D3424" t="s">
        <v>8</v>
      </c>
    </row>
    <row r="3425" spans="1:4">
      <c r="A3425" t="s">
        <v>1064</v>
      </c>
      <c r="B3425" t="s">
        <v>2650</v>
      </c>
      <c r="C3425">
        <v>0</v>
      </c>
      <c r="D3425" t="s">
        <v>8</v>
      </c>
    </row>
    <row r="3426" spans="1:4">
      <c r="A3426" t="s">
        <v>1065</v>
      </c>
      <c r="B3426" t="s">
        <v>2650</v>
      </c>
      <c r="C3426">
        <v>0</v>
      </c>
      <c r="D3426" t="s">
        <v>8</v>
      </c>
    </row>
    <row r="3427" spans="1:4">
      <c r="A3427" t="s">
        <v>1066</v>
      </c>
      <c r="B3427" t="s">
        <v>2650</v>
      </c>
      <c r="C3427">
        <v>0</v>
      </c>
      <c r="D3427" t="s">
        <v>8</v>
      </c>
    </row>
    <row r="3428" spans="1:4">
      <c r="A3428" t="s">
        <v>1067</v>
      </c>
      <c r="B3428" t="s">
        <v>2650</v>
      </c>
      <c r="C3428">
        <v>0</v>
      </c>
      <c r="D3428" t="s">
        <v>8</v>
      </c>
    </row>
    <row r="3429" spans="1:4">
      <c r="A3429" t="s">
        <v>1068</v>
      </c>
      <c r="B3429" t="s">
        <v>2650</v>
      </c>
      <c r="C3429">
        <v>0</v>
      </c>
      <c r="D3429" t="s">
        <v>8</v>
      </c>
    </row>
    <row r="3430" spans="1:4">
      <c r="A3430" t="s">
        <v>1069</v>
      </c>
      <c r="B3430" t="s">
        <v>2650</v>
      </c>
      <c r="C3430">
        <v>0</v>
      </c>
      <c r="D3430" t="s">
        <v>8</v>
      </c>
    </row>
    <row r="3431" spans="1:4">
      <c r="A3431" t="s">
        <v>1070</v>
      </c>
      <c r="B3431" t="s">
        <v>2650</v>
      </c>
      <c r="C3431">
        <v>0</v>
      </c>
      <c r="D3431" t="s">
        <v>8</v>
      </c>
    </row>
    <row r="3432" spans="1:4">
      <c r="A3432" t="s">
        <v>1071</v>
      </c>
      <c r="B3432" t="s">
        <v>2650</v>
      </c>
      <c r="C3432">
        <v>0</v>
      </c>
      <c r="D3432" t="s">
        <v>8</v>
      </c>
    </row>
    <row r="3433" spans="1:4">
      <c r="A3433" t="s">
        <v>1072</v>
      </c>
      <c r="B3433" t="s">
        <v>2650</v>
      </c>
      <c r="C3433">
        <v>0</v>
      </c>
      <c r="D3433" t="s">
        <v>8</v>
      </c>
    </row>
    <row r="3434" spans="1:4">
      <c r="A3434" t="s">
        <v>1073</v>
      </c>
      <c r="B3434" t="s">
        <v>2650</v>
      </c>
      <c r="C3434">
        <v>0</v>
      </c>
      <c r="D3434" t="s">
        <v>8</v>
      </c>
    </row>
    <row r="3435" spans="1:4">
      <c r="A3435" t="s">
        <v>1074</v>
      </c>
      <c r="B3435" t="s">
        <v>2650</v>
      </c>
      <c r="C3435">
        <v>0</v>
      </c>
      <c r="D3435" t="s">
        <v>8</v>
      </c>
    </row>
    <row r="3436" spans="1:4">
      <c r="A3436" t="s">
        <v>1075</v>
      </c>
      <c r="B3436" t="s">
        <v>2650</v>
      </c>
      <c r="C3436">
        <v>0</v>
      </c>
      <c r="D3436" t="s">
        <v>8</v>
      </c>
    </row>
    <row r="3437" spans="1:4">
      <c r="A3437" t="s">
        <v>1076</v>
      </c>
      <c r="B3437" t="s">
        <v>2650</v>
      </c>
      <c r="C3437">
        <v>0</v>
      </c>
      <c r="D3437" t="s">
        <v>8</v>
      </c>
    </row>
    <row r="3438" spans="1:4">
      <c r="A3438" t="s">
        <v>1077</v>
      </c>
      <c r="B3438" t="s">
        <v>2650</v>
      </c>
      <c r="C3438">
        <v>0</v>
      </c>
      <c r="D3438" t="s">
        <v>8</v>
      </c>
    </row>
    <row r="3439" spans="1:4">
      <c r="A3439" t="s">
        <v>1078</v>
      </c>
      <c r="B3439" t="s">
        <v>2650</v>
      </c>
      <c r="C3439">
        <v>0</v>
      </c>
      <c r="D3439" t="s">
        <v>8</v>
      </c>
    </row>
    <row r="3440" spans="1:4">
      <c r="A3440" t="s">
        <v>1079</v>
      </c>
      <c r="B3440" t="s">
        <v>2650</v>
      </c>
      <c r="C3440">
        <v>0</v>
      </c>
      <c r="D3440" t="s">
        <v>8</v>
      </c>
    </row>
    <row r="3441" spans="1:4">
      <c r="A3441" t="s">
        <v>1080</v>
      </c>
      <c r="B3441" t="s">
        <v>2650</v>
      </c>
      <c r="C3441">
        <v>0</v>
      </c>
      <c r="D3441" t="s">
        <v>8</v>
      </c>
    </row>
    <row r="3442" spans="1:4">
      <c r="A3442" t="s">
        <v>1081</v>
      </c>
      <c r="B3442" t="s">
        <v>2650</v>
      </c>
      <c r="C3442">
        <v>0</v>
      </c>
      <c r="D3442" t="s">
        <v>8</v>
      </c>
    </row>
    <row r="3443" spans="1:4">
      <c r="A3443" t="s">
        <v>1082</v>
      </c>
      <c r="B3443" t="s">
        <v>2650</v>
      </c>
      <c r="C3443">
        <v>0</v>
      </c>
      <c r="D3443" t="s">
        <v>8</v>
      </c>
    </row>
    <row r="3444" spans="1:4">
      <c r="A3444" t="s">
        <v>1083</v>
      </c>
      <c r="B3444" t="s">
        <v>2650</v>
      </c>
      <c r="C3444">
        <v>0</v>
      </c>
      <c r="D3444" t="s">
        <v>8</v>
      </c>
    </row>
    <row r="3445" spans="1:4">
      <c r="A3445" t="s">
        <v>1084</v>
      </c>
      <c r="B3445" t="s">
        <v>2650</v>
      </c>
      <c r="C3445">
        <v>0</v>
      </c>
      <c r="D3445" t="s">
        <v>8</v>
      </c>
    </row>
    <row r="3446" spans="1:4">
      <c r="A3446" t="s">
        <v>1085</v>
      </c>
      <c r="B3446" t="s">
        <v>2650</v>
      </c>
      <c r="C3446">
        <v>0</v>
      </c>
      <c r="D3446" t="s">
        <v>8</v>
      </c>
    </row>
    <row r="3447" spans="1:4">
      <c r="A3447" t="s">
        <v>1086</v>
      </c>
      <c r="B3447" t="s">
        <v>2650</v>
      </c>
      <c r="C3447">
        <v>0</v>
      </c>
      <c r="D3447" t="s">
        <v>8</v>
      </c>
    </row>
    <row r="3448" spans="1:4">
      <c r="A3448" t="s">
        <v>1087</v>
      </c>
      <c r="B3448" t="s">
        <v>2650</v>
      </c>
      <c r="C3448">
        <v>0</v>
      </c>
      <c r="D3448" t="s">
        <v>8</v>
      </c>
    </row>
    <row r="3449" spans="1:4">
      <c r="A3449" t="s">
        <v>1088</v>
      </c>
      <c r="B3449" t="s">
        <v>2650</v>
      </c>
      <c r="C3449">
        <v>0</v>
      </c>
      <c r="D3449" t="s">
        <v>8</v>
      </c>
    </row>
    <row r="3450" spans="1:4">
      <c r="A3450" t="s">
        <v>1089</v>
      </c>
      <c r="B3450" t="s">
        <v>2650</v>
      </c>
      <c r="C3450">
        <v>0</v>
      </c>
      <c r="D3450" t="s">
        <v>8</v>
      </c>
    </row>
    <row r="3451" spans="1:4">
      <c r="A3451" t="s">
        <v>1090</v>
      </c>
      <c r="B3451" t="s">
        <v>2650</v>
      </c>
      <c r="C3451">
        <v>0</v>
      </c>
      <c r="D3451" t="s">
        <v>8</v>
      </c>
    </row>
    <row r="3452" spans="1:4">
      <c r="A3452" t="s">
        <v>1091</v>
      </c>
      <c r="B3452" t="s">
        <v>2650</v>
      </c>
      <c r="C3452">
        <v>0</v>
      </c>
      <c r="D3452" t="s">
        <v>8</v>
      </c>
    </row>
    <row r="3453" spans="1:4">
      <c r="A3453" t="s">
        <v>1092</v>
      </c>
      <c r="B3453" t="s">
        <v>2650</v>
      </c>
      <c r="C3453">
        <v>0</v>
      </c>
      <c r="D3453" t="s">
        <v>8</v>
      </c>
    </row>
    <row r="3454" spans="1:4">
      <c r="A3454" t="s">
        <v>1093</v>
      </c>
      <c r="B3454" t="s">
        <v>2650</v>
      </c>
      <c r="C3454">
        <v>0</v>
      </c>
      <c r="D3454" t="s">
        <v>8</v>
      </c>
    </row>
    <row r="3455" spans="1:4">
      <c r="A3455" t="s">
        <v>1094</v>
      </c>
      <c r="B3455" t="s">
        <v>2650</v>
      </c>
      <c r="C3455">
        <v>0</v>
      </c>
      <c r="D3455" t="s">
        <v>8</v>
      </c>
    </row>
    <row r="3456" spans="1:4">
      <c r="A3456" t="s">
        <v>1095</v>
      </c>
      <c r="B3456" t="s">
        <v>2650</v>
      </c>
      <c r="C3456">
        <v>0</v>
      </c>
      <c r="D3456" t="s">
        <v>8</v>
      </c>
    </row>
    <row r="3457" spans="1:4">
      <c r="A3457" t="s">
        <v>1096</v>
      </c>
      <c r="B3457" t="s">
        <v>2650</v>
      </c>
      <c r="C3457">
        <v>0</v>
      </c>
      <c r="D3457" t="s">
        <v>8</v>
      </c>
    </row>
    <row r="3458" spans="1:4">
      <c r="A3458" t="s">
        <v>1097</v>
      </c>
      <c r="B3458" t="s">
        <v>2650</v>
      </c>
      <c r="C3458">
        <v>0</v>
      </c>
      <c r="D3458" t="s">
        <v>8</v>
      </c>
    </row>
    <row r="3459" spans="1:4">
      <c r="A3459" t="s">
        <v>1098</v>
      </c>
      <c r="B3459" t="s">
        <v>2650</v>
      </c>
      <c r="C3459">
        <v>0</v>
      </c>
      <c r="D3459" t="s">
        <v>8</v>
      </c>
    </row>
    <row r="3460" spans="1:4">
      <c r="A3460" t="s">
        <v>1099</v>
      </c>
      <c r="B3460" t="s">
        <v>2650</v>
      </c>
      <c r="C3460">
        <v>0</v>
      </c>
      <c r="D3460" t="s">
        <v>8</v>
      </c>
    </row>
    <row r="3461" spans="1:4">
      <c r="A3461" t="s">
        <v>1100</v>
      </c>
      <c r="B3461" t="s">
        <v>2650</v>
      </c>
      <c r="C3461">
        <v>0</v>
      </c>
      <c r="D3461" t="s">
        <v>8</v>
      </c>
    </row>
    <row r="3462" spans="1:4">
      <c r="A3462" t="s">
        <v>1101</v>
      </c>
      <c r="B3462" t="s">
        <v>2650</v>
      </c>
      <c r="C3462">
        <v>0</v>
      </c>
      <c r="D3462" t="s">
        <v>8</v>
      </c>
    </row>
    <row r="3463" spans="1:4">
      <c r="A3463" t="s">
        <v>1102</v>
      </c>
      <c r="B3463" t="s">
        <v>2650</v>
      </c>
      <c r="C3463">
        <v>0</v>
      </c>
      <c r="D3463" t="s">
        <v>8</v>
      </c>
    </row>
    <row r="3464" spans="1:4">
      <c r="A3464" t="s">
        <v>1104</v>
      </c>
      <c r="B3464" t="s">
        <v>2650</v>
      </c>
      <c r="C3464">
        <v>0</v>
      </c>
      <c r="D3464" t="s">
        <v>8</v>
      </c>
    </row>
    <row r="3465" spans="1:4">
      <c r="A3465" t="s">
        <v>1105</v>
      </c>
      <c r="B3465" t="s">
        <v>2650</v>
      </c>
      <c r="C3465">
        <v>0</v>
      </c>
      <c r="D3465" t="s">
        <v>8</v>
      </c>
    </row>
    <row r="3466" spans="1:4">
      <c r="A3466" t="s">
        <v>1106</v>
      </c>
      <c r="B3466" t="s">
        <v>2650</v>
      </c>
      <c r="C3466">
        <v>0</v>
      </c>
      <c r="D3466" t="s">
        <v>8</v>
      </c>
    </row>
    <row r="3467" spans="1:4">
      <c r="A3467" t="s">
        <v>1107</v>
      </c>
      <c r="B3467" t="s">
        <v>2650</v>
      </c>
      <c r="C3467">
        <v>0</v>
      </c>
      <c r="D3467" t="s">
        <v>8</v>
      </c>
    </row>
    <row r="3468" spans="1:4">
      <c r="A3468" t="s">
        <v>1108</v>
      </c>
      <c r="B3468" t="s">
        <v>2650</v>
      </c>
      <c r="C3468">
        <v>0</v>
      </c>
      <c r="D3468" t="s">
        <v>8</v>
      </c>
    </row>
    <row r="3469" spans="1:4">
      <c r="A3469" t="s">
        <v>1109</v>
      </c>
      <c r="B3469" t="s">
        <v>2650</v>
      </c>
      <c r="C3469">
        <v>0</v>
      </c>
      <c r="D3469" t="s">
        <v>8</v>
      </c>
    </row>
    <row r="3470" spans="1:4">
      <c r="A3470" t="s">
        <v>1110</v>
      </c>
      <c r="B3470" t="s">
        <v>2650</v>
      </c>
      <c r="C3470">
        <v>0</v>
      </c>
      <c r="D3470" t="s">
        <v>8</v>
      </c>
    </row>
    <row r="3471" spans="1:4">
      <c r="A3471" t="s">
        <v>1111</v>
      </c>
      <c r="B3471" t="s">
        <v>2650</v>
      </c>
      <c r="C3471">
        <v>0</v>
      </c>
      <c r="D3471" t="s">
        <v>8</v>
      </c>
    </row>
    <row r="3472" spans="1:4">
      <c r="A3472" t="s">
        <v>1112</v>
      </c>
      <c r="B3472" t="s">
        <v>2650</v>
      </c>
      <c r="C3472">
        <v>0</v>
      </c>
      <c r="D3472" t="s">
        <v>8</v>
      </c>
    </row>
    <row r="3473" spans="1:4">
      <c r="A3473" t="s">
        <v>1113</v>
      </c>
      <c r="B3473" t="s">
        <v>2650</v>
      </c>
      <c r="C3473">
        <v>0</v>
      </c>
      <c r="D3473" t="s">
        <v>8</v>
      </c>
    </row>
    <row r="3474" spans="1:4">
      <c r="A3474" t="s">
        <v>1114</v>
      </c>
      <c r="B3474" t="s">
        <v>2650</v>
      </c>
      <c r="C3474">
        <v>0</v>
      </c>
      <c r="D3474" t="s">
        <v>8</v>
      </c>
    </row>
    <row r="3475" spans="1:4">
      <c r="A3475" t="s">
        <v>1115</v>
      </c>
      <c r="B3475" t="s">
        <v>2650</v>
      </c>
      <c r="C3475">
        <v>0</v>
      </c>
      <c r="D3475" t="s">
        <v>8</v>
      </c>
    </row>
    <row r="3476" spans="1:4">
      <c r="A3476" t="s">
        <v>1116</v>
      </c>
      <c r="B3476" t="s">
        <v>2650</v>
      </c>
      <c r="C3476">
        <v>0</v>
      </c>
      <c r="D3476" t="s">
        <v>8</v>
      </c>
    </row>
    <row r="3477" spans="1:4">
      <c r="A3477" t="s">
        <v>1117</v>
      </c>
      <c r="B3477" t="s">
        <v>2650</v>
      </c>
      <c r="C3477">
        <v>0</v>
      </c>
      <c r="D3477" t="s">
        <v>8</v>
      </c>
    </row>
    <row r="3478" spans="1:4">
      <c r="A3478" t="s">
        <v>1118</v>
      </c>
      <c r="B3478" t="s">
        <v>2650</v>
      </c>
      <c r="C3478">
        <v>0</v>
      </c>
      <c r="D3478" t="s">
        <v>8</v>
      </c>
    </row>
    <row r="3479" spans="1:4">
      <c r="A3479" t="s">
        <v>1119</v>
      </c>
      <c r="B3479" t="s">
        <v>2650</v>
      </c>
      <c r="C3479">
        <v>0</v>
      </c>
      <c r="D3479" t="s">
        <v>8</v>
      </c>
    </row>
    <row r="3480" spans="1:4">
      <c r="A3480" t="s">
        <v>1120</v>
      </c>
      <c r="B3480" t="s">
        <v>2650</v>
      </c>
      <c r="C3480">
        <v>0</v>
      </c>
      <c r="D3480" t="s">
        <v>8</v>
      </c>
    </row>
    <row r="3481" spans="1:4">
      <c r="A3481" t="s">
        <v>1121</v>
      </c>
      <c r="B3481" t="s">
        <v>2650</v>
      </c>
      <c r="C3481">
        <v>0</v>
      </c>
      <c r="D3481" t="s">
        <v>8</v>
      </c>
    </row>
    <row r="3482" spans="1:4">
      <c r="A3482" t="s">
        <v>1122</v>
      </c>
      <c r="B3482" t="s">
        <v>2650</v>
      </c>
      <c r="C3482">
        <v>0</v>
      </c>
      <c r="D3482" t="s">
        <v>8</v>
      </c>
    </row>
    <row r="3483" spans="1:4">
      <c r="A3483" t="s">
        <v>1123</v>
      </c>
      <c r="B3483" t="s">
        <v>2650</v>
      </c>
      <c r="C3483">
        <v>0</v>
      </c>
      <c r="D3483" t="s">
        <v>8</v>
      </c>
    </row>
    <row r="3484" spans="1:4">
      <c r="A3484" t="s">
        <v>1124</v>
      </c>
      <c r="B3484" t="s">
        <v>2650</v>
      </c>
      <c r="C3484">
        <v>0</v>
      </c>
      <c r="D3484" t="s">
        <v>8</v>
      </c>
    </row>
    <row r="3485" spans="1:4">
      <c r="A3485" t="s">
        <v>1125</v>
      </c>
      <c r="B3485" t="s">
        <v>2650</v>
      </c>
      <c r="C3485">
        <v>0</v>
      </c>
      <c r="D3485" t="s">
        <v>8</v>
      </c>
    </row>
    <row r="3486" spans="1:4">
      <c r="A3486" t="s">
        <v>1126</v>
      </c>
      <c r="B3486" t="s">
        <v>2650</v>
      </c>
      <c r="C3486">
        <v>0</v>
      </c>
      <c r="D3486" t="s">
        <v>8</v>
      </c>
    </row>
    <row r="3487" spans="1:4">
      <c r="A3487" t="s">
        <v>1127</v>
      </c>
      <c r="B3487" t="s">
        <v>2650</v>
      </c>
      <c r="C3487">
        <v>0</v>
      </c>
      <c r="D3487" t="s">
        <v>8</v>
      </c>
    </row>
    <row r="3488" spans="1:4">
      <c r="A3488" t="s">
        <v>1128</v>
      </c>
      <c r="B3488" t="s">
        <v>2650</v>
      </c>
      <c r="C3488">
        <v>0</v>
      </c>
      <c r="D3488" t="s">
        <v>8</v>
      </c>
    </row>
    <row r="3489" spans="1:4">
      <c r="A3489" t="s">
        <v>1129</v>
      </c>
      <c r="B3489" t="s">
        <v>2650</v>
      </c>
      <c r="C3489">
        <v>0</v>
      </c>
      <c r="D3489" t="s">
        <v>8</v>
      </c>
    </row>
    <row r="3490" spans="1:4">
      <c r="A3490" t="s">
        <v>1130</v>
      </c>
      <c r="B3490" t="s">
        <v>2650</v>
      </c>
      <c r="C3490">
        <v>0</v>
      </c>
      <c r="D3490" t="s">
        <v>8</v>
      </c>
    </row>
    <row r="3491" spans="1:4">
      <c r="A3491" t="s">
        <v>1131</v>
      </c>
      <c r="B3491" t="s">
        <v>2650</v>
      </c>
      <c r="C3491">
        <v>0</v>
      </c>
      <c r="D3491" t="s">
        <v>8</v>
      </c>
    </row>
    <row r="3492" spans="1:4">
      <c r="A3492" t="s">
        <v>1132</v>
      </c>
      <c r="B3492" t="s">
        <v>2650</v>
      </c>
      <c r="C3492">
        <v>0</v>
      </c>
      <c r="D3492" t="s">
        <v>8</v>
      </c>
    </row>
    <row r="3493" spans="1:4">
      <c r="A3493" t="s">
        <v>1133</v>
      </c>
      <c r="B3493" t="s">
        <v>2650</v>
      </c>
      <c r="C3493">
        <v>0</v>
      </c>
      <c r="D3493" t="s">
        <v>8</v>
      </c>
    </row>
    <row r="3494" spans="1:4">
      <c r="A3494" t="s">
        <v>1134</v>
      </c>
      <c r="B3494" t="s">
        <v>2650</v>
      </c>
      <c r="C3494">
        <v>0</v>
      </c>
      <c r="D3494" t="s">
        <v>8</v>
      </c>
    </row>
    <row r="3495" spans="1:4">
      <c r="A3495" t="s">
        <v>1135</v>
      </c>
      <c r="B3495" t="s">
        <v>2650</v>
      </c>
      <c r="C3495">
        <v>0</v>
      </c>
      <c r="D3495" t="s">
        <v>8</v>
      </c>
    </row>
    <row r="3496" spans="1:4">
      <c r="A3496" t="s">
        <v>1136</v>
      </c>
      <c r="B3496" t="s">
        <v>2650</v>
      </c>
      <c r="C3496">
        <v>0</v>
      </c>
      <c r="D3496" t="s">
        <v>8</v>
      </c>
    </row>
    <row r="3497" spans="1:4">
      <c r="A3497" t="s">
        <v>1137</v>
      </c>
      <c r="B3497" t="s">
        <v>2650</v>
      </c>
      <c r="C3497">
        <v>0</v>
      </c>
      <c r="D3497" t="s">
        <v>8</v>
      </c>
    </row>
    <row r="3498" spans="1:4">
      <c r="A3498" t="s">
        <v>1138</v>
      </c>
      <c r="B3498" t="s">
        <v>2650</v>
      </c>
      <c r="C3498">
        <v>0</v>
      </c>
      <c r="D3498" t="s">
        <v>8</v>
      </c>
    </row>
    <row r="3499" spans="1:4">
      <c r="A3499" t="s">
        <v>1139</v>
      </c>
      <c r="B3499" t="s">
        <v>2650</v>
      </c>
      <c r="C3499">
        <v>0</v>
      </c>
      <c r="D3499" t="s">
        <v>8</v>
      </c>
    </row>
    <row r="3500" spans="1:4">
      <c r="A3500" t="s">
        <v>1140</v>
      </c>
      <c r="B3500" t="s">
        <v>2650</v>
      </c>
      <c r="C3500">
        <v>0</v>
      </c>
      <c r="D3500" t="s">
        <v>8</v>
      </c>
    </row>
    <row r="3501" spans="1:4">
      <c r="A3501" t="s">
        <v>1141</v>
      </c>
      <c r="B3501" t="s">
        <v>2650</v>
      </c>
      <c r="C3501">
        <v>0</v>
      </c>
      <c r="D3501" t="s">
        <v>8</v>
      </c>
    </row>
    <row r="3502" spans="1:4">
      <c r="A3502" t="s">
        <v>1142</v>
      </c>
      <c r="B3502" t="s">
        <v>2650</v>
      </c>
      <c r="C3502">
        <v>0</v>
      </c>
      <c r="D3502" t="s">
        <v>8</v>
      </c>
    </row>
    <row r="3503" spans="1:4">
      <c r="A3503" t="s">
        <v>1143</v>
      </c>
      <c r="B3503" t="s">
        <v>2650</v>
      </c>
      <c r="C3503">
        <v>0</v>
      </c>
      <c r="D3503" t="s">
        <v>8</v>
      </c>
    </row>
    <row r="3504" spans="1:4">
      <c r="A3504" t="s">
        <v>1144</v>
      </c>
      <c r="B3504" t="s">
        <v>2650</v>
      </c>
      <c r="C3504">
        <v>0</v>
      </c>
      <c r="D3504" t="s">
        <v>8</v>
      </c>
    </row>
    <row r="3505" spans="1:4">
      <c r="A3505" t="s">
        <v>1145</v>
      </c>
      <c r="B3505" t="s">
        <v>2650</v>
      </c>
      <c r="C3505">
        <v>0</v>
      </c>
      <c r="D3505" t="s">
        <v>8</v>
      </c>
    </row>
    <row r="3506" spans="1:4">
      <c r="A3506" t="s">
        <v>1146</v>
      </c>
      <c r="B3506" t="s">
        <v>2650</v>
      </c>
      <c r="C3506">
        <v>0</v>
      </c>
      <c r="D3506" t="s">
        <v>8</v>
      </c>
    </row>
    <row r="3507" spans="1:4">
      <c r="A3507" t="s">
        <v>1147</v>
      </c>
      <c r="B3507" t="s">
        <v>2650</v>
      </c>
      <c r="C3507">
        <v>0</v>
      </c>
      <c r="D3507" t="s">
        <v>8</v>
      </c>
    </row>
    <row r="3508" spans="1:4">
      <c r="A3508" t="s">
        <v>1148</v>
      </c>
      <c r="B3508" t="s">
        <v>2650</v>
      </c>
      <c r="C3508">
        <v>0</v>
      </c>
      <c r="D3508" t="s">
        <v>8</v>
      </c>
    </row>
    <row r="3509" spans="1:4">
      <c r="A3509" t="s">
        <v>1149</v>
      </c>
      <c r="B3509" t="s">
        <v>2650</v>
      </c>
      <c r="C3509">
        <v>0</v>
      </c>
      <c r="D3509" t="s">
        <v>8</v>
      </c>
    </row>
    <row r="3510" spans="1:4">
      <c r="A3510" t="s">
        <v>1150</v>
      </c>
      <c r="B3510" t="s">
        <v>2650</v>
      </c>
      <c r="C3510">
        <v>0</v>
      </c>
      <c r="D3510" t="s">
        <v>8</v>
      </c>
    </row>
    <row r="3511" spans="1:4">
      <c r="A3511" t="s">
        <v>1151</v>
      </c>
      <c r="B3511" t="s">
        <v>2650</v>
      </c>
      <c r="C3511">
        <v>0</v>
      </c>
      <c r="D3511" t="s">
        <v>8</v>
      </c>
    </row>
    <row r="3512" spans="1:4">
      <c r="A3512" t="s">
        <v>1152</v>
      </c>
      <c r="B3512" t="s">
        <v>2650</v>
      </c>
      <c r="C3512">
        <v>0</v>
      </c>
      <c r="D3512" t="s">
        <v>8</v>
      </c>
    </row>
    <row r="3513" spans="1:4">
      <c r="A3513" t="s">
        <v>1153</v>
      </c>
      <c r="B3513" t="s">
        <v>2650</v>
      </c>
      <c r="C3513">
        <v>0</v>
      </c>
      <c r="D3513" t="s">
        <v>8</v>
      </c>
    </row>
    <row r="3514" spans="1:4">
      <c r="A3514" t="s">
        <v>1154</v>
      </c>
      <c r="B3514" t="s">
        <v>2650</v>
      </c>
      <c r="C3514">
        <v>0</v>
      </c>
      <c r="D3514" t="s">
        <v>8</v>
      </c>
    </row>
    <row r="3515" spans="1:4">
      <c r="A3515" t="s">
        <v>1155</v>
      </c>
      <c r="B3515" t="s">
        <v>2650</v>
      </c>
      <c r="C3515">
        <v>0</v>
      </c>
      <c r="D3515" t="s">
        <v>8</v>
      </c>
    </row>
    <row r="3516" spans="1:4">
      <c r="A3516" t="s">
        <v>1156</v>
      </c>
      <c r="B3516" t="s">
        <v>2650</v>
      </c>
      <c r="C3516">
        <v>0</v>
      </c>
      <c r="D3516" t="s">
        <v>8</v>
      </c>
    </row>
    <row r="3517" spans="1:4">
      <c r="A3517" t="s">
        <v>1157</v>
      </c>
      <c r="B3517" t="s">
        <v>2650</v>
      </c>
      <c r="C3517">
        <v>0</v>
      </c>
      <c r="D3517" t="s">
        <v>8</v>
      </c>
    </row>
    <row r="3518" spans="1:4">
      <c r="A3518" t="s">
        <v>1158</v>
      </c>
      <c r="B3518" t="s">
        <v>2650</v>
      </c>
      <c r="C3518">
        <v>0</v>
      </c>
      <c r="D3518" t="s">
        <v>8</v>
      </c>
    </row>
    <row r="3519" spans="1:4">
      <c r="A3519" t="s">
        <v>1159</v>
      </c>
      <c r="B3519" t="s">
        <v>2650</v>
      </c>
      <c r="C3519">
        <v>0</v>
      </c>
      <c r="D3519" t="s">
        <v>8</v>
      </c>
    </row>
    <row r="3520" spans="1:4">
      <c r="A3520" t="s">
        <v>1160</v>
      </c>
      <c r="B3520" t="s">
        <v>2650</v>
      </c>
      <c r="C3520">
        <v>0</v>
      </c>
      <c r="D3520" t="s">
        <v>8</v>
      </c>
    </row>
    <row r="3521" spans="1:4">
      <c r="A3521" t="s">
        <v>1161</v>
      </c>
      <c r="B3521" t="s">
        <v>2650</v>
      </c>
      <c r="C3521">
        <v>0</v>
      </c>
      <c r="D3521" t="s">
        <v>8</v>
      </c>
    </row>
    <row r="3522" spans="1:4">
      <c r="A3522" t="s">
        <v>1162</v>
      </c>
      <c r="B3522" t="s">
        <v>2650</v>
      </c>
      <c r="C3522">
        <v>0</v>
      </c>
      <c r="D3522" t="s">
        <v>8</v>
      </c>
    </row>
    <row r="3523" spans="1:4">
      <c r="A3523" t="s">
        <v>1163</v>
      </c>
      <c r="B3523" t="s">
        <v>2650</v>
      </c>
      <c r="C3523">
        <v>0</v>
      </c>
      <c r="D3523" t="s">
        <v>8</v>
      </c>
    </row>
    <row r="3524" spans="1:4">
      <c r="A3524" t="s">
        <v>1164</v>
      </c>
      <c r="B3524" t="s">
        <v>2650</v>
      </c>
      <c r="C3524">
        <v>0</v>
      </c>
      <c r="D3524" t="s">
        <v>8</v>
      </c>
    </row>
    <row r="3525" spans="1:4">
      <c r="A3525" t="s">
        <v>1165</v>
      </c>
      <c r="B3525" t="s">
        <v>2650</v>
      </c>
      <c r="C3525">
        <v>0</v>
      </c>
      <c r="D3525" t="s">
        <v>8</v>
      </c>
    </row>
    <row r="3526" spans="1:4">
      <c r="A3526" t="s">
        <v>1166</v>
      </c>
      <c r="B3526" t="s">
        <v>2650</v>
      </c>
      <c r="C3526">
        <v>0</v>
      </c>
      <c r="D3526" t="s">
        <v>8</v>
      </c>
    </row>
    <row r="3527" spans="1:4">
      <c r="A3527" t="s">
        <v>1167</v>
      </c>
      <c r="B3527" t="s">
        <v>2650</v>
      </c>
      <c r="C3527">
        <v>0</v>
      </c>
      <c r="D3527" t="s">
        <v>8</v>
      </c>
    </row>
    <row r="3528" spans="1:4">
      <c r="A3528" t="s">
        <v>1168</v>
      </c>
      <c r="B3528" t="s">
        <v>2650</v>
      </c>
      <c r="C3528">
        <v>0</v>
      </c>
      <c r="D3528" t="s">
        <v>8</v>
      </c>
    </row>
    <row r="3529" spans="1:4">
      <c r="A3529" t="s">
        <v>1169</v>
      </c>
      <c r="B3529" t="s">
        <v>2650</v>
      </c>
      <c r="C3529">
        <v>0</v>
      </c>
      <c r="D3529" t="s">
        <v>8</v>
      </c>
    </row>
    <row r="3530" spans="1:4">
      <c r="A3530" t="s">
        <v>1170</v>
      </c>
      <c r="B3530" t="s">
        <v>2650</v>
      </c>
      <c r="C3530">
        <v>0</v>
      </c>
      <c r="D3530" t="s">
        <v>8</v>
      </c>
    </row>
    <row r="3531" spans="1:4">
      <c r="A3531" t="s">
        <v>1172</v>
      </c>
      <c r="B3531" t="s">
        <v>2650</v>
      </c>
      <c r="C3531">
        <v>0</v>
      </c>
      <c r="D3531" t="s">
        <v>8</v>
      </c>
    </row>
    <row r="3532" spans="1:4">
      <c r="A3532" t="s">
        <v>1173</v>
      </c>
      <c r="B3532" t="s">
        <v>2650</v>
      </c>
      <c r="C3532">
        <v>0</v>
      </c>
      <c r="D3532" t="s">
        <v>8</v>
      </c>
    </row>
    <row r="3533" spans="1:4">
      <c r="A3533" t="s">
        <v>1174</v>
      </c>
      <c r="B3533" t="s">
        <v>2650</v>
      </c>
      <c r="C3533">
        <v>0</v>
      </c>
      <c r="D3533" t="s">
        <v>8</v>
      </c>
    </row>
    <row r="3534" spans="1:4">
      <c r="A3534" t="s">
        <v>1175</v>
      </c>
      <c r="B3534" t="s">
        <v>2650</v>
      </c>
      <c r="C3534">
        <v>0</v>
      </c>
      <c r="D3534" t="s">
        <v>8</v>
      </c>
    </row>
    <row r="3535" spans="1:4">
      <c r="A3535" t="s">
        <v>1176</v>
      </c>
      <c r="B3535" t="s">
        <v>2650</v>
      </c>
      <c r="C3535">
        <v>0</v>
      </c>
      <c r="D3535" t="s">
        <v>8</v>
      </c>
    </row>
    <row r="3536" spans="1:4">
      <c r="A3536" t="s">
        <v>1177</v>
      </c>
      <c r="B3536" t="s">
        <v>2650</v>
      </c>
      <c r="C3536">
        <v>0</v>
      </c>
      <c r="D3536" t="s">
        <v>8</v>
      </c>
    </row>
    <row r="3537" spans="1:4">
      <c r="A3537" t="s">
        <v>1178</v>
      </c>
      <c r="B3537" t="s">
        <v>2650</v>
      </c>
      <c r="C3537">
        <v>0</v>
      </c>
      <c r="D3537" t="s">
        <v>8</v>
      </c>
    </row>
    <row r="3538" spans="1:4">
      <c r="A3538" t="s">
        <v>1179</v>
      </c>
      <c r="B3538" t="s">
        <v>2650</v>
      </c>
      <c r="C3538">
        <v>0</v>
      </c>
      <c r="D3538" t="s">
        <v>8</v>
      </c>
    </row>
    <row r="3539" spans="1:4">
      <c r="A3539" t="s">
        <v>1180</v>
      </c>
      <c r="B3539" t="s">
        <v>2650</v>
      </c>
      <c r="C3539">
        <v>0</v>
      </c>
      <c r="D3539" t="s">
        <v>8</v>
      </c>
    </row>
    <row r="3540" spans="1:4">
      <c r="A3540" t="s">
        <v>1181</v>
      </c>
      <c r="B3540" t="s">
        <v>2650</v>
      </c>
      <c r="C3540">
        <v>0</v>
      </c>
      <c r="D3540" t="s">
        <v>8</v>
      </c>
    </row>
    <row r="3541" spans="1:4">
      <c r="A3541" t="s">
        <v>1182</v>
      </c>
      <c r="B3541" t="s">
        <v>2650</v>
      </c>
      <c r="C3541">
        <v>0</v>
      </c>
      <c r="D3541" t="s">
        <v>8</v>
      </c>
    </row>
    <row r="3542" spans="1:4">
      <c r="A3542" t="s">
        <v>1183</v>
      </c>
      <c r="B3542" t="s">
        <v>2650</v>
      </c>
      <c r="C3542">
        <v>0</v>
      </c>
      <c r="D3542" t="s">
        <v>8</v>
      </c>
    </row>
    <row r="3543" spans="1:4">
      <c r="A3543" t="s">
        <v>1184</v>
      </c>
      <c r="B3543" t="s">
        <v>2650</v>
      </c>
      <c r="C3543">
        <v>0</v>
      </c>
      <c r="D3543" t="s">
        <v>8</v>
      </c>
    </row>
    <row r="3544" spans="1:4">
      <c r="A3544" t="s">
        <v>1185</v>
      </c>
      <c r="B3544" t="s">
        <v>2650</v>
      </c>
      <c r="C3544">
        <v>0</v>
      </c>
      <c r="D3544" t="s">
        <v>8</v>
      </c>
    </row>
    <row r="3545" spans="1:4">
      <c r="A3545" t="s">
        <v>1186</v>
      </c>
      <c r="B3545" t="s">
        <v>2650</v>
      </c>
      <c r="C3545">
        <v>0</v>
      </c>
      <c r="D3545" t="s">
        <v>8</v>
      </c>
    </row>
    <row r="3546" spans="1:4">
      <c r="A3546" t="s">
        <v>1187</v>
      </c>
      <c r="B3546" t="s">
        <v>2650</v>
      </c>
      <c r="C3546">
        <v>0</v>
      </c>
      <c r="D3546" t="s">
        <v>8</v>
      </c>
    </row>
    <row r="3547" spans="1:4">
      <c r="A3547" t="s">
        <v>1188</v>
      </c>
      <c r="B3547" t="s">
        <v>2650</v>
      </c>
      <c r="C3547">
        <v>0</v>
      </c>
      <c r="D3547" t="s">
        <v>8</v>
      </c>
    </row>
    <row r="3548" spans="1:4">
      <c r="A3548" t="s">
        <v>1189</v>
      </c>
      <c r="B3548" t="s">
        <v>2650</v>
      </c>
      <c r="C3548">
        <v>0</v>
      </c>
      <c r="D3548" t="s">
        <v>8</v>
      </c>
    </row>
    <row r="3549" spans="1:4">
      <c r="A3549" t="s">
        <v>1190</v>
      </c>
      <c r="B3549" t="s">
        <v>2650</v>
      </c>
      <c r="C3549">
        <v>0</v>
      </c>
      <c r="D3549" t="s">
        <v>8</v>
      </c>
    </row>
    <row r="3550" spans="1:4">
      <c r="A3550" t="s">
        <v>1191</v>
      </c>
      <c r="B3550" t="s">
        <v>2650</v>
      </c>
      <c r="C3550">
        <v>0</v>
      </c>
      <c r="D3550" t="s">
        <v>8</v>
      </c>
    </row>
    <row r="3551" spans="1:4">
      <c r="A3551" t="s">
        <v>1192</v>
      </c>
      <c r="B3551" t="s">
        <v>2650</v>
      </c>
      <c r="C3551">
        <v>0</v>
      </c>
      <c r="D3551" t="s">
        <v>8</v>
      </c>
    </row>
    <row r="3552" spans="1:4">
      <c r="A3552" t="s">
        <v>1193</v>
      </c>
      <c r="B3552" t="s">
        <v>2650</v>
      </c>
      <c r="C3552">
        <v>0</v>
      </c>
      <c r="D3552" t="s">
        <v>8</v>
      </c>
    </row>
    <row r="3553" spans="1:4">
      <c r="A3553" t="s">
        <v>1194</v>
      </c>
      <c r="B3553" t="s">
        <v>2650</v>
      </c>
      <c r="C3553">
        <v>0</v>
      </c>
      <c r="D3553" t="s">
        <v>8</v>
      </c>
    </row>
    <row r="3554" spans="1:4">
      <c r="A3554" t="s">
        <v>1195</v>
      </c>
      <c r="B3554" t="s">
        <v>2650</v>
      </c>
      <c r="C3554">
        <v>0</v>
      </c>
      <c r="D3554" t="s">
        <v>8</v>
      </c>
    </row>
    <row r="3555" spans="1:4">
      <c r="A3555" t="s">
        <v>1196</v>
      </c>
      <c r="B3555" t="s">
        <v>2650</v>
      </c>
      <c r="C3555">
        <v>0</v>
      </c>
      <c r="D3555" t="s">
        <v>8</v>
      </c>
    </row>
    <row r="3556" spans="1:4">
      <c r="A3556" t="s">
        <v>1197</v>
      </c>
      <c r="B3556" t="s">
        <v>2650</v>
      </c>
      <c r="C3556">
        <v>0</v>
      </c>
      <c r="D3556" t="s">
        <v>8</v>
      </c>
    </row>
    <row r="3557" spans="1:4">
      <c r="A3557" t="s">
        <v>1198</v>
      </c>
      <c r="B3557" t="s">
        <v>2650</v>
      </c>
      <c r="C3557">
        <v>0</v>
      </c>
      <c r="D3557" t="s">
        <v>8</v>
      </c>
    </row>
    <row r="3558" spans="1:4">
      <c r="A3558" t="s">
        <v>1199</v>
      </c>
      <c r="B3558" t="s">
        <v>2650</v>
      </c>
      <c r="C3558">
        <v>0</v>
      </c>
      <c r="D3558" t="s">
        <v>8</v>
      </c>
    </row>
    <row r="3559" spans="1:4">
      <c r="A3559" t="s">
        <v>1200</v>
      </c>
      <c r="B3559" t="s">
        <v>2650</v>
      </c>
      <c r="C3559">
        <v>0</v>
      </c>
      <c r="D3559" t="s">
        <v>8</v>
      </c>
    </row>
    <row r="3560" spans="1:4">
      <c r="A3560" t="s">
        <v>1201</v>
      </c>
      <c r="B3560" t="s">
        <v>2650</v>
      </c>
      <c r="C3560">
        <v>0</v>
      </c>
      <c r="D3560" t="s">
        <v>8</v>
      </c>
    </row>
    <row r="3561" spans="1:4">
      <c r="A3561" t="s">
        <v>1202</v>
      </c>
      <c r="B3561" t="s">
        <v>2650</v>
      </c>
      <c r="C3561">
        <v>0</v>
      </c>
      <c r="D3561" t="s">
        <v>8</v>
      </c>
    </row>
    <row r="3562" spans="1:4">
      <c r="A3562" t="s">
        <v>1203</v>
      </c>
      <c r="B3562" t="s">
        <v>2650</v>
      </c>
      <c r="C3562">
        <v>0</v>
      </c>
      <c r="D3562" t="s">
        <v>8</v>
      </c>
    </row>
    <row r="3563" spans="1:4">
      <c r="A3563" t="s">
        <v>1204</v>
      </c>
      <c r="B3563" t="s">
        <v>2650</v>
      </c>
      <c r="C3563">
        <v>0</v>
      </c>
      <c r="D3563" t="s">
        <v>8</v>
      </c>
    </row>
    <row r="3564" spans="1:4">
      <c r="A3564" t="s">
        <v>1205</v>
      </c>
      <c r="B3564" t="s">
        <v>2650</v>
      </c>
      <c r="C3564">
        <v>0</v>
      </c>
      <c r="D3564" t="s">
        <v>8</v>
      </c>
    </row>
    <row r="3565" spans="1:4">
      <c r="A3565" t="s">
        <v>1206</v>
      </c>
      <c r="B3565" t="s">
        <v>2650</v>
      </c>
      <c r="C3565">
        <v>0</v>
      </c>
      <c r="D3565" t="s">
        <v>8</v>
      </c>
    </row>
    <row r="3566" spans="1:4">
      <c r="A3566" t="s">
        <v>1207</v>
      </c>
      <c r="B3566" t="s">
        <v>2650</v>
      </c>
      <c r="C3566">
        <v>0</v>
      </c>
      <c r="D3566" t="s">
        <v>8</v>
      </c>
    </row>
    <row r="3567" spans="1:4">
      <c r="A3567" t="s">
        <v>1208</v>
      </c>
      <c r="B3567" t="s">
        <v>2650</v>
      </c>
      <c r="C3567">
        <v>0</v>
      </c>
      <c r="D3567" t="s">
        <v>8</v>
      </c>
    </row>
    <row r="3568" spans="1:4">
      <c r="A3568" t="s">
        <v>1209</v>
      </c>
      <c r="B3568" t="s">
        <v>2650</v>
      </c>
      <c r="C3568">
        <v>0</v>
      </c>
      <c r="D3568" t="s">
        <v>8</v>
      </c>
    </row>
    <row r="3569" spans="1:4">
      <c r="A3569" t="s">
        <v>1210</v>
      </c>
      <c r="B3569" t="s">
        <v>2650</v>
      </c>
      <c r="C3569">
        <v>0</v>
      </c>
      <c r="D3569" t="s">
        <v>8</v>
      </c>
    </row>
    <row r="3570" spans="1:4">
      <c r="A3570" t="s">
        <v>1211</v>
      </c>
      <c r="B3570" t="s">
        <v>2650</v>
      </c>
      <c r="C3570">
        <v>0</v>
      </c>
      <c r="D3570" t="s">
        <v>8</v>
      </c>
    </row>
    <row r="3571" spans="1:4">
      <c r="A3571" t="s">
        <v>1212</v>
      </c>
      <c r="B3571" t="s">
        <v>2650</v>
      </c>
      <c r="C3571">
        <v>0</v>
      </c>
      <c r="D3571" t="s">
        <v>8</v>
      </c>
    </row>
    <row r="3572" spans="1:4">
      <c r="A3572" t="s">
        <v>1213</v>
      </c>
      <c r="B3572" t="s">
        <v>2650</v>
      </c>
      <c r="C3572">
        <v>0</v>
      </c>
      <c r="D3572" t="s">
        <v>8</v>
      </c>
    </row>
    <row r="3573" spans="1:4">
      <c r="A3573" t="s">
        <v>1214</v>
      </c>
      <c r="B3573" t="s">
        <v>2650</v>
      </c>
      <c r="C3573">
        <v>0</v>
      </c>
      <c r="D3573" t="s">
        <v>8</v>
      </c>
    </row>
    <row r="3574" spans="1:4">
      <c r="A3574" t="s">
        <v>1215</v>
      </c>
      <c r="B3574" t="s">
        <v>2650</v>
      </c>
      <c r="C3574">
        <v>0</v>
      </c>
      <c r="D3574" t="s">
        <v>8</v>
      </c>
    </row>
    <row r="3575" spans="1:4">
      <c r="A3575" t="s">
        <v>1216</v>
      </c>
      <c r="B3575" t="s">
        <v>2650</v>
      </c>
      <c r="C3575">
        <v>0</v>
      </c>
      <c r="D3575" t="s">
        <v>8</v>
      </c>
    </row>
    <row r="3576" spans="1:4">
      <c r="A3576" t="s">
        <v>1217</v>
      </c>
      <c r="B3576" t="s">
        <v>2650</v>
      </c>
      <c r="C3576">
        <v>0</v>
      </c>
      <c r="D3576" t="s">
        <v>8</v>
      </c>
    </row>
    <row r="3577" spans="1:4">
      <c r="A3577" t="s">
        <v>1218</v>
      </c>
      <c r="B3577" t="s">
        <v>2650</v>
      </c>
      <c r="C3577">
        <v>0</v>
      </c>
      <c r="D3577" t="s">
        <v>8</v>
      </c>
    </row>
    <row r="3578" spans="1:4">
      <c r="A3578" t="s">
        <v>1219</v>
      </c>
      <c r="B3578" t="s">
        <v>2650</v>
      </c>
      <c r="C3578">
        <v>0</v>
      </c>
      <c r="D3578" t="s">
        <v>8</v>
      </c>
    </row>
    <row r="3579" spans="1:4">
      <c r="A3579" t="s">
        <v>1220</v>
      </c>
      <c r="B3579" t="s">
        <v>2650</v>
      </c>
      <c r="C3579">
        <v>0</v>
      </c>
      <c r="D3579" t="s">
        <v>8</v>
      </c>
    </row>
    <row r="3580" spans="1:4">
      <c r="A3580" t="s">
        <v>1221</v>
      </c>
      <c r="B3580" t="s">
        <v>2650</v>
      </c>
      <c r="C3580">
        <v>0</v>
      </c>
      <c r="D3580" t="s">
        <v>8</v>
      </c>
    </row>
    <row r="3581" spans="1:4">
      <c r="A3581" t="s">
        <v>1222</v>
      </c>
      <c r="B3581" t="s">
        <v>2650</v>
      </c>
      <c r="C3581">
        <v>0</v>
      </c>
      <c r="D3581" t="s">
        <v>8</v>
      </c>
    </row>
    <row r="3582" spans="1:4">
      <c r="A3582" t="s">
        <v>1223</v>
      </c>
      <c r="B3582" t="s">
        <v>2650</v>
      </c>
      <c r="C3582">
        <v>0</v>
      </c>
      <c r="D3582" t="s">
        <v>8</v>
      </c>
    </row>
    <row r="3583" spans="1:4">
      <c r="A3583" t="s">
        <v>1224</v>
      </c>
      <c r="B3583" t="s">
        <v>2650</v>
      </c>
      <c r="C3583">
        <v>0</v>
      </c>
      <c r="D3583" t="s">
        <v>8</v>
      </c>
    </row>
    <row r="3584" spans="1:4">
      <c r="A3584" t="s">
        <v>1225</v>
      </c>
      <c r="B3584" t="s">
        <v>2650</v>
      </c>
      <c r="C3584">
        <v>0</v>
      </c>
      <c r="D3584" t="s">
        <v>8</v>
      </c>
    </row>
    <row r="3585" spans="1:4">
      <c r="A3585" t="s">
        <v>1226</v>
      </c>
      <c r="B3585" t="s">
        <v>2650</v>
      </c>
      <c r="C3585">
        <v>0</v>
      </c>
      <c r="D3585" t="s">
        <v>8</v>
      </c>
    </row>
    <row r="3586" spans="1:4">
      <c r="A3586" t="s">
        <v>1227</v>
      </c>
      <c r="B3586" t="s">
        <v>2650</v>
      </c>
      <c r="C3586">
        <v>0</v>
      </c>
      <c r="D3586" t="s">
        <v>8</v>
      </c>
    </row>
    <row r="3587" spans="1:4">
      <c r="A3587" t="s">
        <v>1228</v>
      </c>
      <c r="B3587" t="s">
        <v>2650</v>
      </c>
      <c r="C3587">
        <v>0</v>
      </c>
      <c r="D3587" t="s">
        <v>8</v>
      </c>
    </row>
    <row r="3588" spans="1:4">
      <c r="A3588" t="s">
        <v>1229</v>
      </c>
      <c r="B3588" t="s">
        <v>2650</v>
      </c>
      <c r="C3588">
        <v>0</v>
      </c>
      <c r="D3588" t="s">
        <v>8</v>
      </c>
    </row>
    <row r="3589" spans="1:4">
      <c r="A3589" t="s">
        <v>1230</v>
      </c>
      <c r="B3589" t="s">
        <v>2650</v>
      </c>
      <c r="C3589">
        <v>0</v>
      </c>
      <c r="D3589" t="s">
        <v>8</v>
      </c>
    </row>
    <row r="3590" spans="1:4">
      <c r="A3590" t="s">
        <v>1231</v>
      </c>
      <c r="B3590" t="s">
        <v>2650</v>
      </c>
      <c r="C3590">
        <v>0</v>
      </c>
      <c r="D3590" t="s">
        <v>8</v>
      </c>
    </row>
    <row r="3591" spans="1:4">
      <c r="A3591" t="s">
        <v>1232</v>
      </c>
      <c r="B3591" t="s">
        <v>2650</v>
      </c>
      <c r="C3591">
        <v>0</v>
      </c>
      <c r="D3591" t="s">
        <v>8</v>
      </c>
    </row>
    <row r="3592" spans="1:4">
      <c r="A3592" t="s">
        <v>1233</v>
      </c>
      <c r="B3592" t="s">
        <v>2650</v>
      </c>
      <c r="C3592">
        <v>0</v>
      </c>
      <c r="D3592" t="s">
        <v>8</v>
      </c>
    </row>
    <row r="3593" spans="1:4">
      <c r="A3593" t="s">
        <v>1234</v>
      </c>
      <c r="B3593" t="s">
        <v>2650</v>
      </c>
      <c r="C3593">
        <v>0</v>
      </c>
      <c r="D3593" t="s">
        <v>8</v>
      </c>
    </row>
    <row r="3594" spans="1:4">
      <c r="A3594" t="s">
        <v>1236</v>
      </c>
      <c r="B3594" t="s">
        <v>2650</v>
      </c>
      <c r="C3594">
        <v>0</v>
      </c>
      <c r="D3594" t="s">
        <v>8</v>
      </c>
    </row>
    <row r="3595" spans="1:4">
      <c r="A3595" t="s">
        <v>1237</v>
      </c>
      <c r="B3595" t="s">
        <v>2650</v>
      </c>
      <c r="C3595">
        <v>0</v>
      </c>
      <c r="D3595" t="s">
        <v>8</v>
      </c>
    </row>
    <row r="3596" spans="1:4">
      <c r="A3596" t="s">
        <v>1238</v>
      </c>
      <c r="B3596" t="s">
        <v>2650</v>
      </c>
      <c r="C3596">
        <v>0</v>
      </c>
      <c r="D3596" t="s">
        <v>8</v>
      </c>
    </row>
    <row r="3597" spans="1:4">
      <c r="A3597" t="s">
        <v>1239</v>
      </c>
      <c r="B3597" t="s">
        <v>2650</v>
      </c>
      <c r="C3597">
        <v>0</v>
      </c>
      <c r="D3597" t="s">
        <v>8</v>
      </c>
    </row>
    <row r="3598" spans="1:4">
      <c r="A3598" t="s">
        <v>1240</v>
      </c>
      <c r="B3598" t="s">
        <v>2650</v>
      </c>
      <c r="C3598">
        <v>0</v>
      </c>
      <c r="D3598" t="s">
        <v>8</v>
      </c>
    </row>
    <row r="3599" spans="1:4">
      <c r="A3599" t="s">
        <v>1241</v>
      </c>
      <c r="B3599" t="s">
        <v>2650</v>
      </c>
      <c r="C3599">
        <v>0</v>
      </c>
      <c r="D3599" t="s">
        <v>8</v>
      </c>
    </row>
    <row r="3600" spans="1:4">
      <c r="A3600" t="s">
        <v>1242</v>
      </c>
      <c r="B3600" t="s">
        <v>2650</v>
      </c>
      <c r="C3600">
        <v>0</v>
      </c>
      <c r="D3600" t="s">
        <v>8</v>
      </c>
    </row>
    <row r="3601" spans="1:4">
      <c r="A3601" t="s">
        <v>1243</v>
      </c>
      <c r="B3601" t="s">
        <v>2650</v>
      </c>
      <c r="C3601">
        <v>0</v>
      </c>
      <c r="D3601" t="s">
        <v>8</v>
      </c>
    </row>
    <row r="3602" spans="1:4">
      <c r="A3602" t="s">
        <v>1244</v>
      </c>
      <c r="B3602" t="s">
        <v>2650</v>
      </c>
      <c r="C3602">
        <v>0</v>
      </c>
      <c r="D3602" t="s">
        <v>8</v>
      </c>
    </row>
    <row r="3603" spans="1:4">
      <c r="A3603" t="s">
        <v>1245</v>
      </c>
      <c r="B3603" t="s">
        <v>2650</v>
      </c>
      <c r="C3603">
        <v>0</v>
      </c>
      <c r="D3603" t="s">
        <v>8</v>
      </c>
    </row>
    <row r="3604" spans="1:4">
      <c r="A3604" t="s">
        <v>1246</v>
      </c>
      <c r="B3604" t="s">
        <v>2650</v>
      </c>
      <c r="C3604">
        <v>0</v>
      </c>
      <c r="D3604" t="s">
        <v>8</v>
      </c>
    </row>
    <row r="3605" spans="1:4">
      <c r="A3605" t="s">
        <v>1247</v>
      </c>
      <c r="B3605" t="s">
        <v>2650</v>
      </c>
      <c r="C3605">
        <v>0</v>
      </c>
      <c r="D3605" t="s">
        <v>8</v>
      </c>
    </row>
    <row r="3606" spans="1:4">
      <c r="A3606" t="s">
        <v>1248</v>
      </c>
      <c r="B3606" t="s">
        <v>2650</v>
      </c>
      <c r="C3606">
        <v>0</v>
      </c>
      <c r="D3606" t="s">
        <v>8</v>
      </c>
    </row>
    <row r="3607" spans="1:4">
      <c r="A3607" t="s">
        <v>1249</v>
      </c>
      <c r="B3607" t="s">
        <v>2650</v>
      </c>
      <c r="C3607">
        <v>0</v>
      </c>
      <c r="D3607" t="s">
        <v>8</v>
      </c>
    </row>
    <row r="3608" spans="1:4">
      <c r="A3608" t="s">
        <v>1250</v>
      </c>
      <c r="B3608" t="s">
        <v>2650</v>
      </c>
      <c r="C3608">
        <v>0</v>
      </c>
      <c r="D3608" t="s">
        <v>8</v>
      </c>
    </row>
    <row r="3609" spans="1:4">
      <c r="A3609" t="s">
        <v>1251</v>
      </c>
      <c r="B3609" t="s">
        <v>2650</v>
      </c>
      <c r="C3609">
        <v>0</v>
      </c>
      <c r="D3609" t="s">
        <v>8</v>
      </c>
    </row>
    <row r="3610" spans="1:4">
      <c r="A3610" t="s">
        <v>1252</v>
      </c>
      <c r="B3610" t="s">
        <v>2650</v>
      </c>
      <c r="C3610">
        <v>0</v>
      </c>
      <c r="D3610" t="s">
        <v>8</v>
      </c>
    </row>
    <row r="3611" spans="1:4">
      <c r="A3611" t="s">
        <v>1253</v>
      </c>
      <c r="B3611" t="s">
        <v>2650</v>
      </c>
      <c r="C3611">
        <v>0</v>
      </c>
      <c r="D3611" t="s">
        <v>8</v>
      </c>
    </row>
    <row r="3612" spans="1:4">
      <c r="A3612" t="s">
        <v>1254</v>
      </c>
      <c r="B3612" t="s">
        <v>2650</v>
      </c>
      <c r="C3612">
        <v>0</v>
      </c>
      <c r="D3612" t="s">
        <v>8</v>
      </c>
    </row>
    <row r="3613" spans="1:4">
      <c r="A3613" t="s">
        <v>1255</v>
      </c>
      <c r="B3613" t="s">
        <v>2650</v>
      </c>
      <c r="C3613">
        <v>0</v>
      </c>
      <c r="D3613" t="s">
        <v>8</v>
      </c>
    </row>
    <row r="3614" spans="1:4">
      <c r="A3614" t="s">
        <v>1256</v>
      </c>
      <c r="B3614" t="s">
        <v>2650</v>
      </c>
      <c r="C3614">
        <v>0</v>
      </c>
      <c r="D3614" t="s">
        <v>8</v>
      </c>
    </row>
    <row r="3615" spans="1:4">
      <c r="A3615" t="s">
        <v>1257</v>
      </c>
      <c r="B3615" t="s">
        <v>2650</v>
      </c>
      <c r="C3615">
        <v>0</v>
      </c>
      <c r="D3615" t="s">
        <v>8</v>
      </c>
    </row>
    <row r="3616" spans="1:4">
      <c r="A3616" t="s">
        <v>1258</v>
      </c>
      <c r="B3616" t="s">
        <v>2650</v>
      </c>
      <c r="C3616">
        <v>0</v>
      </c>
      <c r="D3616" t="s">
        <v>8</v>
      </c>
    </row>
    <row r="3617" spans="1:4">
      <c r="A3617" t="s">
        <v>1259</v>
      </c>
      <c r="B3617" t="s">
        <v>2650</v>
      </c>
      <c r="C3617">
        <v>0</v>
      </c>
      <c r="D3617" t="s">
        <v>8</v>
      </c>
    </row>
    <row r="3618" spans="1:4">
      <c r="A3618" t="s">
        <v>1260</v>
      </c>
      <c r="B3618" t="s">
        <v>2650</v>
      </c>
      <c r="C3618">
        <v>0</v>
      </c>
      <c r="D3618" t="s">
        <v>8</v>
      </c>
    </row>
    <row r="3619" spans="1:4">
      <c r="A3619" t="s">
        <v>1261</v>
      </c>
      <c r="B3619" t="s">
        <v>2650</v>
      </c>
      <c r="C3619">
        <v>0</v>
      </c>
      <c r="D3619" t="s">
        <v>8</v>
      </c>
    </row>
    <row r="3620" spans="1:4">
      <c r="A3620" t="s">
        <v>1262</v>
      </c>
      <c r="B3620" t="s">
        <v>2650</v>
      </c>
      <c r="C3620">
        <v>0</v>
      </c>
      <c r="D3620" t="s">
        <v>8</v>
      </c>
    </row>
    <row r="3621" spans="1:4">
      <c r="A3621" t="s">
        <v>1263</v>
      </c>
      <c r="B3621" t="s">
        <v>2650</v>
      </c>
      <c r="C3621">
        <v>0</v>
      </c>
      <c r="D3621" t="s">
        <v>8</v>
      </c>
    </row>
    <row r="3622" spans="1:4">
      <c r="A3622" t="s">
        <v>1264</v>
      </c>
      <c r="B3622" t="s">
        <v>2650</v>
      </c>
      <c r="C3622">
        <v>0</v>
      </c>
      <c r="D3622" t="s">
        <v>8</v>
      </c>
    </row>
    <row r="3623" spans="1:4">
      <c r="A3623" t="s">
        <v>1265</v>
      </c>
      <c r="B3623" t="s">
        <v>2650</v>
      </c>
      <c r="C3623">
        <v>0</v>
      </c>
      <c r="D3623" t="s">
        <v>8</v>
      </c>
    </row>
    <row r="3624" spans="1:4">
      <c r="A3624" t="s">
        <v>1266</v>
      </c>
      <c r="B3624" t="s">
        <v>2650</v>
      </c>
      <c r="C3624">
        <v>0</v>
      </c>
      <c r="D3624" t="s">
        <v>8</v>
      </c>
    </row>
    <row r="3625" spans="1:4">
      <c r="A3625" t="s">
        <v>1267</v>
      </c>
      <c r="B3625" t="s">
        <v>2650</v>
      </c>
      <c r="C3625">
        <v>0</v>
      </c>
      <c r="D3625" t="s">
        <v>8</v>
      </c>
    </row>
    <row r="3626" spans="1:4">
      <c r="A3626" t="s">
        <v>1268</v>
      </c>
      <c r="B3626" t="s">
        <v>2650</v>
      </c>
      <c r="C3626">
        <v>0</v>
      </c>
      <c r="D3626" t="s">
        <v>8</v>
      </c>
    </row>
    <row r="3627" spans="1:4">
      <c r="A3627" t="s">
        <v>1269</v>
      </c>
      <c r="B3627" t="s">
        <v>2650</v>
      </c>
      <c r="C3627">
        <v>0</v>
      </c>
      <c r="D3627" t="s">
        <v>8</v>
      </c>
    </row>
    <row r="3628" spans="1:4">
      <c r="A3628" t="s">
        <v>1270</v>
      </c>
      <c r="B3628" t="s">
        <v>2650</v>
      </c>
      <c r="C3628">
        <v>0</v>
      </c>
      <c r="D3628" t="s">
        <v>8</v>
      </c>
    </row>
    <row r="3629" spans="1:4">
      <c r="A3629" t="s">
        <v>1271</v>
      </c>
      <c r="B3629" t="s">
        <v>2650</v>
      </c>
      <c r="C3629">
        <v>0</v>
      </c>
      <c r="D3629" t="s">
        <v>8</v>
      </c>
    </row>
    <row r="3630" spans="1:4">
      <c r="A3630" t="s">
        <v>1272</v>
      </c>
      <c r="B3630" t="s">
        <v>2650</v>
      </c>
      <c r="C3630">
        <v>0</v>
      </c>
      <c r="D3630" t="s">
        <v>8</v>
      </c>
    </row>
    <row r="3631" spans="1:4">
      <c r="A3631" t="s">
        <v>1273</v>
      </c>
      <c r="B3631" t="s">
        <v>2650</v>
      </c>
      <c r="C3631">
        <v>0</v>
      </c>
      <c r="D3631" t="s">
        <v>8</v>
      </c>
    </row>
    <row r="3632" spans="1:4">
      <c r="A3632" t="s">
        <v>1274</v>
      </c>
      <c r="B3632" t="s">
        <v>2650</v>
      </c>
      <c r="C3632">
        <v>0</v>
      </c>
      <c r="D3632" t="s">
        <v>8</v>
      </c>
    </row>
    <row r="3633" spans="1:4">
      <c r="A3633" t="s">
        <v>1275</v>
      </c>
      <c r="B3633" t="s">
        <v>2650</v>
      </c>
      <c r="C3633">
        <v>0</v>
      </c>
      <c r="D3633" t="s">
        <v>8</v>
      </c>
    </row>
    <row r="3634" spans="1:4">
      <c r="A3634" t="s">
        <v>1276</v>
      </c>
      <c r="B3634" t="s">
        <v>2650</v>
      </c>
      <c r="C3634">
        <v>0</v>
      </c>
      <c r="D3634" t="s">
        <v>8</v>
      </c>
    </row>
    <row r="3635" spans="1:4">
      <c r="A3635" t="s">
        <v>1277</v>
      </c>
      <c r="B3635" t="s">
        <v>2650</v>
      </c>
      <c r="C3635">
        <v>0</v>
      </c>
      <c r="D3635" t="s">
        <v>8</v>
      </c>
    </row>
    <row r="3636" spans="1:4">
      <c r="A3636" t="s">
        <v>1278</v>
      </c>
      <c r="B3636" t="s">
        <v>2650</v>
      </c>
      <c r="C3636">
        <v>0</v>
      </c>
      <c r="D3636" t="s">
        <v>8</v>
      </c>
    </row>
    <row r="3637" spans="1:4">
      <c r="A3637" t="s">
        <v>1279</v>
      </c>
      <c r="B3637" t="s">
        <v>2650</v>
      </c>
      <c r="C3637">
        <v>0</v>
      </c>
      <c r="D3637" t="s">
        <v>8</v>
      </c>
    </row>
    <row r="3638" spans="1:4">
      <c r="A3638" t="s">
        <v>1280</v>
      </c>
      <c r="B3638" t="s">
        <v>2650</v>
      </c>
      <c r="C3638">
        <v>0</v>
      </c>
      <c r="D3638" t="s">
        <v>8</v>
      </c>
    </row>
    <row r="3639" spans="1:4">
      <c r="A3639" t="s">
        <v>1281</v>
      </c>
      <c r="B3639" t="s">
        <v>2650</v>
      </c>
      <c r="C3639">
        <v>0</v>
      </c>
      <c r="D3639" t="s">
        <v>8</v>
      </c>
    </row>
    <row r="3640" spans="1:4">
      <c r="A3640" t="s">
        <v>1282</v>
      </c>
      <c r="B3640" t="s">
        <v>2650</v>
      </c>
      <c r="C3640">
        <v>0</v>
      </c>
      <c r="D3640" t="s">
        <v>8</v>
      </c>
    </row>
    <row r="3641" spans="1:4">
      <c r="A3641" t="s">
        <v>1283</v>
      </c>
      <c r="B3641" t="s">
        <v>2650</v>
      </c>
      <c r="C3641">
        <v>0</v>
      </c>
      <c r="D3641" t="s">
        <v>8</v>
      </c>
    </row>
    <row r="3642" spans="1:4">
      <c r="A3642" t="s">
        <v>1284</v>
      </c>
      <c r="B3642" t="s">
        <v>2650</v>
      </c>
      <c r="C3642">
        <v>0</v>
      </c>
      <c r="D3642" t="s">
        <v>8</v>
      </c>
    </row>
    <row r="3643" spans="1:4">
      <c r="A3643" t="s">
        <v>1285</v>
      </c>
      <c r="B3643" t="s">
        <v>2650</v>
      </c>
      <c r="C3643">
        <v>0</v>
      </c>
      <c r="D3643" t="s">
        <v>8</v>
      </c>
    </row>
    <row r="3644" spans="1:4">
      <c r="A3644" t="s">
        <v>1286</v>
      </c>
      <c r="B3644" t="s">
        <v>2650</v>
      </c>
      <c r="C3644">
        <v>0</v>
      </c>
      <c r="D3644" t="s">
        <v>8</v>
      </c>
    </row>
    <row r="3645" spans="1:4">
      <c r="A3645" t="s">
        <v>1287</v>
      </c>
      <c r="B3645" t="s">
        <v>2650</v>
      </c>
      <c r="C3645">
        <v>0</v>
      </c>
      <c r="D3645" t="s">
        <v>8</v>
      </c>
    </row>
    <row r="3646" spans="1:4">
      <c r="A3646" t="s">
        <v>1288</v>
      </c>
      <c r="B3646" t="s">
        <v>2650</v>
      </c>
      <c r="C3646">
        <v>0</v>
      </c>
      <c r="D3646" t="s">
        <v>8</v>
      </c>
    </row>
    <row r="3647" spans="1:4">
      <c r="A3647" t="s">
        <v>1289</v>
      </c>
      <c r="B3647" t="s">
        <v>2650</v>
      </c>
      <c r="C3647">
        <v>0</v>
      </c>
      <c r="D3647" t="s">
        <v>8</v>
      </c>
    </row>
    <row r="3648" spans="1:4">
      <c r="A3648" t="s">
        <v>1290</v>
      </c>
      <c r="B3648" t="s">
        <v>2650</v>
      </c>
      <c r="C3648">
        <v>0</v>
      </c>
      <c r="D3648" t="s">
        <v>8</v>
      </c>
    </row>
    <row r="3649" spans="1:4">
      <c r="A3649" t="s">
        <v>1291</v>
      </c>
      <c r="B3649" t="s">
        <v>2650</v>
      </c>
      <c r="C3649">
        <v>0</v>
      </c>
      <c r="D3649" t="s">
        <v>8</v>
      </c>
    </row>
    <row r="3650" spans="1:4">
      <c r="A3650" t="s">
        <v>1292</v>
      </c>
      <c r="B3650" t="s">
        <v>2650</v>
      </c>
      <c r="C3650">
        <v>0</v>
      </c>
      <c r="D3650" t="s">
        <v>8</v>
      </c>
    </row>
    <row r="3651" spans="1:4">
      <c r="A3651" t="s">
        <v>1293</v>
      </c>
      <c r="B3651" t="s">
        <v>2650</v>
      </c>
      <c r="C3651">
        <v>0</v>
      </c>
      <c r="D3651" t="s">
        <v>8</v>
      </c>
    </row>
    <row r="3652" spans="1:4">
      <c r="A3652" t="s">
        <v>1294</v>
      </c>
      <c r="B3652" t="s">
        <v>2650</v>
      </c>
      <c r="C3652">
        <v>0</v>
      </c>
      <c r="D3652" t="s">
        <v>8</v>
      </c>
    </row>
    <row r="3653" spans="1:4">
      <c r="A3653" t="s">
        <v>1296</v>
      </c>
      <c r="B3653" t="s">
        <v>2650</v>
      </c>
      <c r="C3653">
        <v>0</v>
      </c>
      <c r="D3653" t="s">
        <v>8</v>
      </c>
    </row>
    <row r="3654" spans="1:4">
      <c r="A3654" t="s">
        <v>1297</v>
      </c>
      <c r="B3654" t="s">
        <v>2650</v>
      </c>
      <c r="C3654">
        <v>0</v>
      </c>
      <c r="D3654" t="s">
        <v>8</v>
      </c>
    </row>
    <row r="3655" spans="1:4">
      <c r="A3655" t="s">
        <v>1298</v>
      </c>
      <c r="B3655" t="s">
        <v>2650</v>
      </c>
      <c r="C3655">
        <v>0</v>
      </c>
      <c r="D3655" t="s">
        <v>8</v>
      </c>
    </row>
    <row r="3656" spans="1:4">
      <c r="A3656" t="s">
        <v>1299</v>
      </c>
      <c r="B3656" t="s">
        <v>2650</v>
      </c>
      <c r="C3656">
        <v>0</v>
      </c>
      <c r="D3656" t="s">
        <v>8</v>
      </c>
    </row>
    <row r="3657" spans="1:4">
      <c r="A3657" t="s">
        <v>1300</v>
      </c>
      <c r="B3657" t="s">
        <v>2650</v>
      </c>
      <c r="C3657">
        <v>0</v>
      </c>
      <c r="D3657" t="s">
        <v>8</v>
      </c>
    </row>
    <row r="3658" spans="1:4">
      <c r="A3658" t="s">
        <v>1301</v>
      </c>
      <c r="B3658" t="s">
        <v>2650</v>
      </c>
      <c r="C3658">
        <v>0</v>
      </c>
      <c r="D3658" t="s">
        <v>8</v>
      </c>
    </row>
    <row r="3659" spans="1:4">
      <c r="A3659" t="s">
        <v>1302</v>
      </c>
      <c r="B3659" t="s">
        <v>2650</v>
      </c>
      <c r="C3659">
        <v>0</v>
      </c>
      <c r="D3659" t="s">
        <v>8</v>
      </c>
    </row>
    <row r="3660" spans="1:4">
      <c r="A3660" t="s">
        <v>1303</v>
      </c>
      <c r="B3660" t="s">
        <v>2650</v>
      </c>
      <c r="C3660">
        <v>0</v>
      </c>
      <c r="D3660" t="s">
        <v>8</v>
      </c>
    </row>
    <row r="3661" spans="1:4">
      <c r="A3661" t="s">
        <v>1304</v>
      </c>
      <c r="B3661" t="s">
        <v>2650</v>
      </c>
      <c r="C3661">
        <v>0</v>
      </c>
      <c r="D3661" t="s">
        <v>8</v>
      </c>
    </row>
    <row r="3662" spans="1:4">
      <c r="A3662" t="s">
        <v>1305</v>
      </c>
      <c r="B3662" t="s">
        <v>2650</v>
      </c>
      <c r="C3662">
        <v>0</v>
      </c>
      <c r="D3662" t="s">
        <v>8</v>
      </c>
    </row>
    <row r="3663" spans="1:4">
      <c r="A3663" t="s">
        <v>1306</v>
      </c>
      <c r="B3663" t="s">
        <v>2650</v>
      </c>
      <c r="C3663">
        <v>0</v>
      </c>
      <c r="D3663" t="s">
        <v>8</v>
      </c>
    </row>
    <row r="3664" spans="1:4">
      <c r="A3664" t="s">
        <v>1307</v>
      </c>
      <c r="B3664" t="s">
        <v>2650</v>
      </c>
      <c r="C3664">
        <v>0</v>
      </c>
      <c r="D3664" t="s">
        <v>8</v>
      </c>
    </row>
    <row r="3665" spans="1:4">
      <c r="A3665" t="s">
        <v>1308</v>
      </c>
      <c r="B3665" t="s">
        <v>2650</v>
      </c>
      <c r="C3665">
        <v>0</v>
      </c>
      <c r="D3665" t="s">
        <v>8</v>
      </c>
    </row>
    <row r="3666" spans="1:4">
      <c r="A3666" t="s">
        <v>1309</v>
      </c>
      <c r="B3666" t="s">
        <v>2650</v>
      </c>
      <c r="C3666">
        <v>0</v>
      </c>
      <c r="D3666" t="s">
        <v>8</v>
      </c>
    </row>
    <row r="3667" spans="1:4">
      <c r="A3667" t="s">
        <v>1310</v>
      </c>
      <c r="B3667" t="s">
        <v>2650</v>
      </c>
      <c r="C3667">
        <v>0</v>
      </c>
      <c r="D3667" t="s">
        <v>8</v>
      </c>
    </row>
    <row r="3668" spans="1:4">
      <c r="A3668" t="s">
        <v>1311</v>
      </c>
      <c r="B3668" t="s">
        <v>2650</v>
      </c>
      <c r="C3668">
        <v>0</v>
      </c>
      <c r="D3668" t="s">
        <v>8</v>
      </c>
    </row>
    <row r="3669" spans="1:4">
      <c r="A3669" t="s">
        <v>1312</v>
      </c>
      <c r="B3669" t="s">
        <v>2650</v>
      </c>
      <c r="C3669">
        <v>0</v>
      </c>
      <c r="D3669" t="s">
        <v>8</v>
      </c>
    </row>
    <row r="3670" spans="1:4">
      <c r="A3670" t="s">
        <v>1313</v>
      </c>
      <c r="B3670" t="s">
        <v>2650</v>
      </c>
      <c r="C3670">
        <v>0</v>
      </c>
      <c r="D3670" t="s">
        <v>8</v>
      </c>
    </row>
    <row r="3671" spans="1:4">
      <c r="A3671" t="s">
        <v>1314</v>
      </c>
      <c r="B3671" t="s">
        <v>2650</v>
      </c>
      <c r="C3671">
        <v>0</v>
      </c>
      <c r="D3671" t="s">
        <v>8</v>
      </c>
    </row>
    <row r="3672" spans="1:4">
      <c r="A3672" t="s">
        <v>1315</v>
      </c>
      <c r="B3672" t="s">
        <v>2650</v>
      </c>
      <c r="C3672">
        <v>0</v>
      </c>
      <c r="D3672" t="s">
        <v>8</v>
      </c>
    </row>
    <row r="3673" spans="1:4">
      <c r="A3673" t="s">
        <v>1316</v>
      </c>
      <c r="B3673" t="s">
        <v>2650</v>
      </c>
      <c r="C3673">
        <v>0</v>
      </c>
      <c r="D3673" t="s">
        <v>8</v>
      </c>
    </row>
    <row r="3674" spans="1:4">
      <c r="A3674" t="s">
        <v>1317</v>
      </c>
      <c r="B3674" t="s">
        <v>2650</v>
      </c>
      <c r="C3674">
        <v>0</v>
      </c>
      <c r="D3674" t="s">
        <v>8</v>
      </c>
    </row>
    <row r="3675" spans="1:4">
      <c r="A3675" t="s">
        <v>1318</v>
      </c>
      <c r="B3675" t="s">
        <v>2650</v>
      </c>
      <c r="C3675">
        <v>0</v>
      </c>
      <c r="D3675" t="s">
        <v>8</v>
      </c>
    </row>
    <row r="3676" spans="1:4">
      <c r="A3676" t="s">
        <v>1319</v>
      </c>
      <c r="B3676" t="s">
        <v>2650</v>
      </c>
      <c r="C3676">
        <v>0</v>
      </c>
      <c r="D3676" t="s">
        <v>8</v>
      </c>
    </row>
    <row r="3677" spans="1:4">
      <c r="A3677" t="s">
        <v>1320</v>
      </c>
      <c r="B3677" t="s">
        <v>2650</v>
      </c>
      <c r="C3677">
        <v>0</v>
      </c>
      <c r="D3677" t="s">
        <v>8</v>
      </c>
    </row>
    <row r="3678" spans="1:4">
      <c r="A3678" t="s">
        <v>1321</v>
      </c>
      <c r="B3678" t="s">
        <v>2650</v>
      </c>
      <c r="C3678">
        <v>0</v>
      </c>
      <c r="D3678" t="s">
        <v>8</v>
      </c>
    </row>
    <row r="3679" spans="1:4">
      <c r="A3679" t="s">
        <v>1322</v>
      </c>
      <c r="B3679" t="s">
        <v>2650</v>
      </c>
      <c r="C3679">
        <v>0</v>
      </c>
      <c r="D3679" t="s">
        <v>8</v>
      </c>
    </row>
    <row r="3680" spans="1:4">
      <c r="A3680" t="s">
        <v>1323</v>
      </c>
      <c r="B3680" t="s">
        <v>2650</v>
      </c>
      <c r="C3680">
        <v>0</v>
      </c>
      <c r="D3680" t="s">
        <v>8</v>
      </c>
    </row>
    <row r="3681" spans="1:4">
      <c r="A3681" t="s">
        <v>1324</v>
      </c>
      <c r="B3681" t="s">
        <v>2650</v>
      </c>
      <c r="C3681">
        <v>0</v>
      </c>
      <c r="D3681" t="s">
        <v>8</v>
      </c>
    </row>
    <row r="3682" spans="1:4">
      <c r="A3682" t="s">
        <v>1325</v>
      </c>
      <c r="B3682" t="s">
        <v>2650</v>
      </c>
      <c r="C3682">
        <v>0</v>
      </c>
      <c r="D3682" t="s">
        <v>8</v>
      </c>
    </row>
    <row r="3683" spans="1:4">
      <c r="A3683" t="s">
        <v>1326</v>
      </c>
      <c r="B3683" t="s">
        <v>2650</v>
      </c>
      <c r="C3683">
        <v>0</v>
      </c>
      <c r="D3683" t="s">
        <v>8</v>
      </c>
    </row>
    <row r="3684" spans="1:4">
      <c r="A3684" t="s">
        <v>1327</v>
      </c>
      <c r="B3684" t="s">
        <v>2650</v>
      </c>
      <c r="C3684">
        <v>0</v>
      </c>
      <c r="D3684" t="s">
        <v>8</v>
      </c>
    </row>
    <row r="3685" spans="1:4">
      <c r="A3685" t="s">
        <v>1328</v>
      </c>
      <c r="B3685" t="s">
        <v>2650</v>
      </c>
      <c r="C3685">
        <v>0</v>
      </c>
      <c r="D3685" t="s">
        <v>8</v>
      </c>
    </row>
    <row r="3686" spans="1:4">
      <c r="A3686" t="s">
        <v>1329</v>
      </c>
      <c r="B3686" t="s">
        <v>2650</v>
      </c>
      <c r="C3686">
        <v>0</v>
      </c>
      <c r="D3686" t="s">
        <v>8</v>
      </c>
    </row>
    <row r="3687" spans="1:4">
      <c r="A3687" t="s">
        <v>1330</v>
      </c>
      <c r="B3687" t="s">
        <v>2650</v>
      </c>
      <c r="C3687">
        <v>0</v>
      </c>
      <c r="D3687" t="s">
        <v>8</v>
      </c>
    </row>
    <row r="3688" spans="1:4">
      <c r="A3688" t="s">
        <v>1331</v>
      </c>
      <c r="B3688" t="s">
        <v>2650</v>
      </c>
      <c r="C3688">
        <v>0</v>
      </c>
      <c r="D3688" t="s">
        <v>8</v>
      </c>
    </row>
    <row r="3689" spans="1:4">
      <c r="A3689" t="s">
        <v>1332</v>
      </c>
      <c r="B3689" t="s">
        <v>2650</v>
      </c>
      <c r="C3689">
        <v>0</v>
      </c>
      <c r="D3689" t="s">
        <v>8</v>
      </c>
    </row>
    <row r="3690" spans="1:4">
      <c r="A3690" t="s">
        <v>1333</v>
      </c>
      <c r="B3690" t="s">
        <v>2650</v>
      </c>
      <c r="C3690">
        <v>0</v>
      </c>
      <c r="D3690" t="s">
        <v>8</v>
      </c>
    </row>
    <row r="3691" spans="1:4">
      <c r="A3691" t="s">
        <v>1334</v>
      </c>
      <c r="B3691" t="s">
        <v>2650</v>
      </c>
      <c r="C3691">
        <v>0</v>
      </c>
      <c r="D3691" t="s">
        <v>8</v>
      </c>
    </row>
    <row r="3692" spans="1:4">
      <c r="A3692" t="s">
        <v>1335</v>
      </c>
      <c r="B3692" t="s">
        <v>2650</v>
      </c>
      <c r="C3692">
        <v>0</v>
      </c>
      <c r="D3692" t="s">
        <v>8</v>
      </c>
    </row>
    <row r="3693" spans="1:4">
      <c r="A3693" t="s">
        <v>1336</v>
      </c>
      <c r="B3693" t="s">
        <v>2650</v>
      </c>
      <c r="C3693">
        <v>0</v>
      </c>
      <c r="D3693" t="s">
        <v>8</v>
      </c>
    </row>
    <row r="3694" spans="1:4">
      <c r="A3694" t="s">
        <v>1337</v>
      </c>
      <c r="B3694" t="s">
        <v>2650</v>
      </c>
      <c r="C3694">
        <v>0</v>
      </c>
      <c r="D3694" t="s">
        <v>8</v>
      </c>
    </row>
    <row r="3695" spans="1:4">
      <c r="A3695" t="s">
        <v>1338</v>
      </c>
      <c r="B3695" t="s">
        <v>2650</v>
      </c>
      <c r="C3695">
        <v>0</v>
      </c>
      <c r="D3695" t="s">
        <v>8</v>
      </c>
    </row>
    <row r="3696" spans="1:4">
      <c r="A3696" t="s">
        <v>1339</v>
      </c>
      <c r="B3696" t="s">
        <v>2650</v>
      </c>
      <c r="C3696">
        <v>0</v>
      </c>
      <c r="D3696" t="s">
        <v>8</v>
      </c>
    </row>
    <row r="3697" spans="1:4">
      <c r="A3697" t="s">
        <v>1340</v>
      </c>
      <c r="B3697" t="s">
        <v>2650</v>
      </c>
      <c r="C3697">
        <v>0</v>
      </c>
      <c r="D3697" t="s">
        <v>8</v>
      </c>
    </row>
    <row r="3698" spans="1:4">
      <c r="A3698" t="s">
        <v>1341</v>
      </c>
      <c r="B3698" t="s">
        <v>2650</v>
      </c>
      <c r="C3698">
        <v>0</v>
      </c>
      <c r="D3698" t="s">
        <v>8</v>
      </c>
    </row>
    <row r="3699" spans="1:4">
      <c r="A3699" t="s">
        <v>1342</v>
      </c>
      <c r="B3699" t="s">
        <v>2650</v>
      </c>
      <c r="C3699">
        <v>0</v>
      </c>
      <c r="D3699" t="s">
        <v>8</v>
      </c>
    </row>
    <row r="3700" spans="1:4">
      <c r="A3700" t="s">
        <v>1343</v>
      </c>
      <c r="B3700" t="s">
        <v>2650</v>
      </c>
      <c r="C3700">
        <v>0</v>
      </c>
      <c r="D3700" t="s">
        <v>8</v>
      </c>
    </row>
    <row r="3701" spans="1:4">
      <c r="A3701" t="s">
        <v>1344</v>
      </c>
      <c r="B3701" t="s">
        <v>2650</v>
      </c>
      <c r="C3701">
        <v>0</v>
      </c>
      <c r="D3701" t="s">
        <v>8</v>
      </c>
    </row>
    <row r="3702" spans="1:4">
      <c r="A3702" t="s">
        <v>1345</v>
      </c>
      <c r="B3702" t="s">
        <v>2650</v>
      </c>
      <c r="C3702">
        <v>0</v>
      </c>
      <c r="D3702" t="s">
        <v>8</v>
      </c>
    </row>
    <row r="3703" spans="1:4">
      <c r="A3703" t="s">
        <v>1346</v>
      </c>
      <c r="B3703" t="s">
        <v>2650</v>
      </c>
      <c r="C3703">
        <v>0</v>
      </c>
      <c r="D3703" t="s">
        <v>8</v>
      </c>
    </row>
    <row r="3704" spans="1:4">
      <c r="A3704" t="s">
        <v>1347</v>
      </c>
      <c r="B3704" t="s">
        <v>2650</v>
      </c>
      <c r="C3704">
        <v>0</v>
      </c>
      <c r="D3704" t="s">
        <v>8</v>
      </c>
    </row>
    <row r="3705" spans="1:4">
      <c r="A3705" t="s">
        <v>1348</v>
      </c>
      <c r="B3705" t="s">
        <v>2650</v>
      </c>
      <c r="C3705">
        <v>0</v>
      </c>
      <c r="D3705" t="s">
        <v>8</v>
      </c>
    </row>
    <row r="3706" spans="1:4">
      <c r="A3706" t="s">
        <v>1349</v>
      </c>
      <c r="B3706" t="s">
        <v>2650</v>
      </c>
      <c r="C3706">
        <v>0</v>
      </c>
      <c r="D3706" t="s">
        <v>8</v>
      </c>
    </row>
    <row r="3707" spans="1:4">
      <c r="A3707" t="s">
        <v>1350</v>
      </c>
      <c r="B3707" t="s">
        <v>2650</v>
      </c>
      <c r="C3707">
        <v>0</v>
      </c>
      <c r="D3707" t="s">
        <v>8</v>
      </c>
    </row>
    <row r="3708" spans="1:4">
      <c r="A3708" t="s">
        <v>1351</v>
      </c>
      <c r="B3708" t="s">
        <v>2650</v>
      </c>
      <c r="C3708">
        <v>0</v>
      </c>
      <c r="D3708" t="s">
        <v>8</v>
      </c>
    </row>
    <row r="3709" spans="1:4">
      <c r="A3709" t="s">
        <v>1352</v>
      </c>
      <c r="B3709" t="s">
        <v>2650</v>
      </c>
      <c r="C3709">
        <v>0</v>
      </c>
      <c r="D3709" t="s">
        <v>8</v>
      </c>
    </row>
    <row r="3710" spans="1:4">
      <c r="A3710" t="s">
        <v>1353</v>
      </c>
      <c r="B3710" t="s">
        <v>2650</v>
      </c>
      <c r="C3710">
        <v>0</v>
      </c>
      <c r="D3710" t="s">
        <v>8</v>
      </c>
    </row>
    <row r="3711" spans="1:4">
      <c r="A3711" t="s">
        <v>1354</v>
      </c>
      <c r="B3711" t="s">
        <v>2650</v>
      </c>
      <c r="C3711">
        <v>0</v>
      </c>
      <c r="D3711" t="s">
        <v>8</v>
      </c>
    </row>
    <row r="3712" spans="1:4">
      <c r="A3712" t="s">
        <v>1355</v>
      </c>
      <c r="B3712" t="s">
        <v>2650</v>
      </c>
      <c r="C3712">
        <v>0</v>
      </c>
      <c r="D3712" t="s">
        <v>8</v>
      </c>
    </row>
    <row r="3713" spans="1:4">
      <c r="A3713" t="s">
        <v>1356</v>
      </c>
      <c r="B3713" t="s">
        <v>2650</v>
      </c>
      <c r="C3713">
        <v>0</v>
      </c>
      <c r="D3713" t="s">
        <v>8</v>
      </c>
    </row>
    <row r="3714" spans="1:4">
      <c r="A3714" t="s">
        <v>1357</v>
      </c>
      <c r="B3714" t="s">
        <v>2650</v>
      </c>
      <c r="C3714">
        <v>0</v>
      </c>
      <c r="D3714" t="s">
        <v>8</v>
      </c>
    </row>
    <row r="3715" spans="1:4">
      <c r="A3715" t="s">
        <v>1358</v>
      </c>
      <c r="B3715" t="s">
        <v>2650</v>
      </c>
      <c r="C3715">
        <v>0</v>
      </c>
      <c r="D3715" t="s">
        <v>8</v>
      </c>
    </row>
    <row r="3716" spans="1:4">
      <c r="A3716" t="s">
        <v>1360</v>
      </c>
      <c r="B3716" t="s">
        <v>2650</v>
      </c>
      <c r="C3716">
        <v>0</v>
      </c>
      <c r="D3716" t="s">
        <v>8</v>
      </c>
    </row>
    <row r="3717" spans="1:4">
      <c r="A3717" t="s">
        <v>1361</v>
      </c>
      <c r="B3717" t="s">
        <v>2650</v>
      </c>
      <c r="C3717">
        <v>0</v>
      </c>
      <c r="D3717" t="s">
        <v>8</v>
      </c>
    </row>
    <row r="3718" spans="1:4">
      <c r="A3718" t="s">
        <v>1362</v>
      </c>
      <c r="B3718" t="s">
        <v>2650</v>
      </c>
      <c r="C3718">
        <v>0</v>
      </c>
      <c r="D3718" t="s">
        <v>8</v>
      </c>
    </row>
    <row r="3719" spans="1:4">
      <c r="A3719" t="s">
        <v>1363</v>
      </c>
      <c r="B3719" t="s">
        <v>2650</v>
      </c>
      <c r="C3719">
        <v>0</v>
      </c>
      <c r="D3719" t="s">
        <v>8</v>
      </c>
    </row>
    <row r="3720" spans="1:4">
      <c r="A3720" t="s">
        <v>1364</v>
      </c>
      <c r="B3720" t="s">
        <v>2650</v>
      </c>
      <c r="C3720">
        <v>0</v>
      </c>
      <c r="D3720" t="s">
        <v>8</v>
      </c>
    </row>
    <row r="3721" spans="1:4">
      <c r="A3721" t="s">
        <v>1365</v>
      </c>
      <c r="B3721" t="s">
        <v>2650</v>
      </c>
      <c r="C3721">
        <v>0</v>
      </c>
      <c r="D3721" t="s">
        <v>8</v>
      </c>
    </row>
    <row r="3722" spans="1:4">
      <c r="A3722" t="s">
        <v>1366</v>
      </c>
      <c r="B3722" t="s">
        <v>2650</v>
      </c>
      <c r="C3722">
        <v>0</v>
      </c>
      <c r="D3722" t="s">
        <v>8</v>
      </c>
    </row>
    <row r="3723" spans="1:4">
      <c r="A3723" t="s">
        <v>1367</v>
      </c>
      <c r="B3723" t="s">
        <v>2650</v>
      </c>
      <c r="C3723">
        <v>0</v>
      </c>
      <c r="D3723" t="s">
        <v>8</v>
      </c>
    </row>
    <row r="3724" spans="1:4">
      <c r="A3724" t="s">
        <v>1368</v>
      </c>
      <c r="B3724" t="s">
        <v>2650</v>
      </c>
      <c r="C3724">
        <v>0</v>
      </c>
      <c r="D3724" t="s">
        <v>8</v>
      </c>
    </row>
    <row r="3725" spans="1:4">
      <c r="A3725" t="s">
        <v>1369</v>
      </c>
      <c r="B3725" t="s">
        <v>2650</v>
      </c>
      <c r="C3725">
        <v>0</v>
      </c>
      <c r="D3725" t="s">
        <v>8</v>
      </c>
    </row>
    <row r="3726" spans="1:4">
      <c r="A3726" t="s">
        <v>1370</v>
      </c>
      <c r="B3726" t="s">
        <v>2650</v>
      </c>
      <c r="C3726">
        <v>0</v>
      </c>
      <c r="D3726" t="s">
        <v>8</v>
      </c>
    </row>
    <row r="3727" spans="1:4">
      <c r="A3727" t="s">
        <v>1371</v>
      </c>
      <c r="B3727" t="s">
        <v>2650</v>
      </c>
      <c r="C3727">
        <v>0</v>
      </c>
      <c r="D3727" t="s">
        <v>8</v>
      </c>
    </row>
    <row r="3728" spans="1:4">
      <c r="A3728" t="s">
        <v>1372</v>
      </c>
      <c r="B3728" t="s">
        <v>2650</v>
      </c>
      <c r="C3728">
        <v>0</v>
      </c>
      <c r="D3728" t="s">
        <v>8</v>
      </c>
    </row>
    <row r="3729" spans="1:4">
      <c r="A3729" t="s">
        <v>1373</v>
      </c>
      <c r="B3729" t="s">
        <v>2650</v>
      </c>
      <c r="C3729">
        <v>0</v>
      </c>
      <c r="D3729" t="s">
        <v>8</v>
      </c>
    </row>
    <row r="3730" spans="1:4">
      <c r="A3730" t="s">
        <v>1374</v>
      </c>
      <c r="B3730" t="s">
        <v>2650</v>
      </c>
      <c r="C3730">
        <v>0</v>
      </c>
      <c r="D3730" t="s">
        <v>8</v>
      </c>
    </row>
    <row r="3731" spans="1:4">
      <c r="A3731" t="s">
        <v>1375</v>
      </c>
      <c r="B3731" t="s">
        <v>2650</v>
      </c>
      <c r="C3731">
        <v>0</v>
      </c>
      <c r="D3731" t="s">
        <v>8</v>
      </c>
    </row>
    <row r="3732" spans="1:4">
      <c r="A3732" t="s">
        <v>1376</v>
      </c>
      <c r="B3732" t="s">
        <v>2650</v>
      </c>
      <c r="C3732">
        <v>0</v>
      </c>
      <c r="D3732" t="s">
        <v>8</v>
      </c>
    </row>
    <row r="3733" spans="1:4">
      <c r="A3733" t="s">
        <v>1377</v>
      </c>
      <c r="B3733" t="s">
        <v>2650</v>
      </c>
      <c r="C3733">
        <v>0</v>
      </c>
      <c r="D3733" t="s">
        <v>8</v>
      </c>
    </row>
    <row r="3734" spans="1:4">
      <c r="A3734" t="s">
        <v>1378</v>
      </c>
      <c r="B3734" t="s">
        <v>2650</v>
      </c>
      <c r="C3734">
        <v>0</v>
      </c>
      <c r="D3734" t="s">
        <v>8</v>
      </c>
    </row>
    <row r="3735" spans="1:4">
      <c r="A3735" t="s">
        <v>1379</v>
      </c>
      <c r="B3735" t="s">
        <v>2650</v>
      </c>
      <c r="C3735">
        <v>0</v>
      </c>
      <c r="D3735" t="s">
        <v>8</v>
      </c>
    </row>
    <row r="3736" spans="1:4">
      <c r="A3736" t="s">
        <v>1380</v>
      </c>
      <c r="B3736" t="s">
        <v>2650</v>
      </c>
      <c r="C3736">
        <v>0</v>
      </c>
      <c r="D3736" t="s">
        <v>8</v>
      </c>
    </row>
    <row r="3737" spans="1:4">
      <c r="A3737" t="s">
        <v>1381</v>
      </c>
      <c r="B3737" t="s">
        <v>2650</v>
      </c>
      <c r="C3737">
        <v>0</v>
      </c>
      <c r="D3737" t="s">
        <v>8</v>
      </c>
    </row>
    <row r="3738" spans="1:4">
      <c r="A3738" t="s">
        <v>1382</v>
      </c>
      <c r="B3738" t="s">
        <v>2650</v>
      </c>
      <c r="C3738">
        <v>0</v>
      </c>
      <c r="D3738" t="s">
        <v>8</v>
      </c>
    </row>
    <row r="3739" spans="1:4">
      <c r="A3739" t="s">
        <v>1383</v>
      </c>
      <c r="B3739" t="s">
        <v>2650</v>
      </c>
      <c r="C3739">
        <v>0</v>
      </c>
      <c r="D3739" t="s">
        <v>8</v>
      </c>
    </row>
    <row r="3740" spans="1:4">
      <c r="A3740" t="s">
        <v>1384</v>
      </c>
      <c r="B3740" t="s">
        <v>2650</v>
      </c>
      <c r="C3740">
        <v>0</v>
      </c>
      <c r="D3740" t="s">
        <v>8</v>
      </c>
    </row>
    <row r="3741" spans="1:4">
      <c r="A3741" t="s">
        <v>1385</v>
      </c>
      <c r="B3741" t="s">
        <v>2650</v>
      </c>
      <c r="C3741">
        <v>0</v>
      </c>
      <c r="D3741" t="s">
        <v>8</v>
      </c>
    </row>
    <row r="3742" spans="1:4">
      <c r="A3742" t="s">
        <v>1386</v>
      </c>
      <c r="B3742" t="s">
        <v>2650</v>
      </c>
      <c r="C3742">
        <v>0</v>
      </c>
      <c r="D3742" t="s">
        <v>8</v>
      </c>
    </row>
    <row r="3743" spans="1:4">
      <c r="A3743" t="s">
        <v>1387</v>
      </c>
      <c r="B3743" t="s">
        <v>2650</v>
      </c>
      <c r="C3743">
        <v>0</v>
      </c>
      <c r="D3743" t="s">
        <v>8</v>
      </c>
    </row>
    <row r="3744" spans="1:4">
      <c r="A3744" t="s">
        <v>1388</v>
      </c>
      <c r="B3744" t="s">
        <v>2650</v>
      </c>
      <c r="C3744">
        <v>0</v>
      </c>
      <c r="D3744" t="s">
        <v>8</v>
      </c>
    </row>
    <row r="3745" spans="1:4">
      <c r="A3745" t="s">
        <v>1389</v>
      </c>
      <c r="B3745" t="s">
        <v>2650</v>
      </c>
      <c r="C3745">
        <v>0</v>
      </c>
      <c r="D3745" t="s">
        <v>8</v>
      </c>
    </row>
    <row r="3746" spans="1:4">
      <c r="A3746" t="s">
        <v>1390</v>
      </c>
      <c r="B3746" t="s">
        <v>2650</v>
      </c>
      <c r="C3746">
        <v>0</v>
      </c>
      <c r="D3746" t="s">
        <v>8</v>
      </c>
    </row>
    <row r="3747" spans="1:4">
      <c r="A3747" t="s">
        <v>1391</v>
      </c>
      <c r="B3747" t="s">
        <v>2650</v>
      </c>
      <c r="C3747">
        <v>0</v>
      </c>
      <c r="D3747" t="s">
        <v>8</v>
      </c>
    </row>
    <row r="3748" spans="1:4">
      <c r="A3748" t="s">
        <v>1392</v>
      </c>
      <c r="B3748" t="s">
        <v>2650</v>
      </c>
      <c r="C3748">
        <v>0</v>
      </c>
      <c r="D3748" t="s">
        <v>8</v>
      </c>
    </row>
    <row r="3749" spans="1:4">
      <c r="A3749" t="s">
        <v>1393</v>
      </c>
      <c r="B3749" t="s">
        <v>2650</v>
      </c>
      <c r="C3749">
        <v>0</v>
      </c>
      <c r="D3749" t="s">
        <v>8</v>
      </c>
    </row>
    <row r="3750" spans="1:4">
      <c r="A3750" t="s">
        <v>1394</v>
      </c>
      <c r="B3750" t="s">
        <v>2650</v>
      </c>
      <c r="C3750">
        <v>0</v>
      </c>
      <c r="D3750" t="s">
        <v>8</v>
      </c>
    </row>
    <row r="3751" spans="1:4">
      <c r="A3751" t="s">
        <v>1395</v>
      </c>
      <c r="B3751" t="s">
        <v>2650</v>
      </c>
      <c r="C3751">
        <v>0</v>
      </c>
      <c r="D3751" t="s">
        <v>8</v>
      </c>
    </row>
    <row r="3752" spans="1:4">
      <c r="A3752" t="s">
        <v>1396</v>
      </c>
      <c r="B3752" t="s">
        <v>2650</v>
      </c>
      <c r="C3752">
        <v>0</v>
      </c>
      <c r="D3752" t="s">
        <v>8</v>
      </c>
    </row>
    <row r="3753" spans="1:4">
      <c r="A3753" t="s">
        <v>1397</v>
      </c>
      <c r="B3753" t="s">
        <v>2650</v>
      </c>
      <c r="C3753">
        <v>0</v>
      </c>
      <c r="D3753" t="s">
        <v>8</v>
      </c>
    </row>
    <row r="3754" spans="1:4">
      <c r="A3754" t="s">
        <v>1398</v>
      </c>
      <c r="B3754" t="s">
        <v>2650</v>
      </c>
      <c r="C3754">
        <v>0</v>
      </c>
      <c r="D3754" t="s">
        <v>8</v>
      </c>
    </row>
    <row r="3755" spans="1:4">
      <c r="A3755" t="s">
        <v>1399</v>
      </c>
      <c r="B3755" t="s">
        <v>2650</v>
      </c>
      <c r="C3755">
        <v>0</v>
      </c>
      <c r="D3755" t="s">
        <v>8</v>
      </c>
    </row>
    <row r="3756" spans="1:4">
      <c r="A3756" t="s">
        <v>1400</v>
      </c>
      <c r="B3756" t="s">
        <v>2650</v>
      </c>
      <c r="C3756">
        <v>0</v>
      </c>
      <c r="D3756" t="s">
        <v>8</v>
      </c>
    </row>
    <row r="3757" spans="1:4">
      <c r="A3757" t="s">
        <v>1401</v>
      </c>
      <c r="B3757" t="s">
        <v>2650</v>
      </c>
      <c r="C3757">
        <v>0</v>
      </c>
      <c r="D3757" t="s">
        <v>8</v>
      </c>
    </row>
    <row r="3758" spans="1:4">
      <c r="A3758" t="s">
        <v>1402</v>
      </c>
      <c r="B3758" t="s">
        <v>2650</v>
      </c>
      <c r="C3758">
        <v>0</v>
      </c>
      <c r="D3758" t="s">
        <v>8</v>
      </c>
    </row>
    <row r="3759" spans="1:4">
      <c r="A3759" t="s">
        <v>1403</v>
      </c>
      <c r="B3759" t="s">
        <v>2650</v>
      </c>
      <c r="C3759">
        <v>0</v>
      </c>
      <c r="D3759" t="s">
        <v>8</v>
      </c>
    </row>
    <row r="3760" spans="1:4">
      <c r="A3760" t="s">
        <v>1404</v>
      </c>
      <c r="B3760" t="s">
        <v>2650</v>
      </c>
      <c r="C3760">
        <v>0</v>
      </c>
      <c r="D3760" t="s">
        <v>8</v>
      </c>
    </row>
    <row r="3761" spans="1:4">
      <c r="A3761" t="s">
        <v>1405</v>
      </c>
      <c r="B3761" t="s">
        <v>2650</v>
      </c>
      <c r="C3761">
        <v>0</v>
      </c>
      <c r="D3761" t="s">
        <v>8</v>
      </c>
    </row>
    <row r="3762" spans="1:4">
      <c r="A3762" t="s">
        <v>1406</v>
      </c>
      <c r="B3762" t="s">
        <v>2650</v>
      </c>
      <c r="C3762">
        <v>0</v>
      </c>
      <c r="D3762" t="s">
        <v>8</v>
      </c>
    </row>
    <row r="3763" spans="1:4">
      <c r="A3763" t="s">
        <v>1407</v>
      </c>
      <c r="B3763" t="s">
        <v>2650</v>
      </c>
      <c r="C3763">
        <v>0</v>
      </c>
      <c r="D3763" t="s">
        <v>8</v>
      </c>
    </row>
    <row r="3764" spans="1:4">
      <c r="A3764" t="s">
        <v>1408</v>
      </c>
      <c r="B3764" t="s">
        <v>2650</v>
      </c>
      <c r="C3764">
        <v>0</v>
      </c>
      <c r="D3764" t="s">
        <v>8</v>
      </c>
    </row>
    <row r="3765" spans="1:4">
      <c r="A3765" t="s">
        <v>1409</v>
      </c>
      <c r="B3765" t="s">
        <v>2650</v>
      </c>
      <c r="C3765">
        <v>0</v>
      </c>
      <c r="D3765" t="s">
        <v>8</v>
      </c>
    </row>
    <row r="3766" spans="1:4">
      <c r="A3766" t="s">
        <v>1410</v>
      </c>
      <c r="B3766" t="s">
        <v>2650</v>
      </c>
      <c r="C3766">
        <v>0</v>
      </c>
      <c r="D3766" t="s">
        <v>8</v>
      </c>
    </row>
    <row r="3767" spans="1:4">
      <c r="A3767" t="s">
        <v>1411</v>
      </c>
      <c r="B3767" t="s">
        <v>2650</v>
      </c>
      <c r="C3767">
        <v>0</v>
      </c>
      <c r="D3767" t="s">
        <v>8</v>
      </c>
    </row>
    <row r="3768" spans="1:4">
      <c r="A3768" t="s">
        <v>1412</v>
      </c>
      <c r="B3768" t="s">
        <v>2650</v>
      </c>
      <c r="C3768">
        <v>0</v>
      </c>
      <c r="D3768" t="s">
        <v>8</v>
      </c>
    </row>
    <row r="3769" spans="1:4">
      <c r="A3769" t="s">
        <v>1413</v>
      </c>
      <c r="B3769" t="s">
        <v>2650</v>
      </c>
      <c r="C3769">
        <v>0</v>
      </c>
      <c r="D3769" t="s">
        <v>8</v>
      </c>
    </row>
    <row r="3770" spans="1:4">
      <c r="A3770" t="s">
        <v>1414</v>
      </c>
      <c r="B3770" t="s">
        <v>2650</v>
      </c>
      <c r="C3770">
        <v>0</v>
      </c>
      <c r="D3770" t="s">
        <v>8</v>
      </c>
    </row>
    <row r="3771" spans="1:4">
      <c r="A3771" t="s">
        <v>1415</v>
      </c>
      <c r="B3771" t="s">
        <v>2650</v>
      </c>
      <c r="C3771">
        <v>0</v>
      </c>
      <c r="D3771" t="s">
        <v>8</v>
      </c>
    </row>
    <row r="3772" spans="1:4">
      <c r="A3772" t="s">
        <v>1416</v>
      </c>
      <c r="B3772" t="s">
        <v>2650</v>
      </c>
      <c r="C3772">
        <v>0</v>
      </c>
      <c r="D3772" t="s">
        <v>8</v>
      </c>
    </row>
    <row r="3773" spans="1:4">
      <c r="A3773" t="s">
        <v>1417</v>
      </c>
      <c r="B3773" t="s">
        <v>2650</v>
      </c>
      <c r="C3773">
        <v>0</v>
      </c>
      <c r="D3773" t="s">
        <v>8</v>
      </c>
    </row>
    <row r="3774" spans="1:4">
      <c r="A3774" t="s">
        <v>1418</v>
      </c>
      <c r="B3774" t="s">
        <v>2650</v>
      </c>
      <c r="C3774">
        <v>0</v>
      </c>
      <c r="D3774" t="s">
        <v>8</v>
      </c>
    </row>
    <row r="3775" spans="1:4">
      <c r="A3775" t="s">
        <v>1419</v>
      </c>
      <c r="B3775" t="s">
        <v>2650</v>
      </c>
      <c r="C3775">
        <v>0</v>
      </c>
      <c r="D3775" t="s">
        <v>8</v>
      </c>
    </row>
    <row r="3776" spans="1:4">
      <c r="A3776" t="s">
        <v>1420</v>
      </c>
      <c r="B3776" t="s">
        <v>2650</v>
      </c>
      <c r="C3776">
        <v>0</v>
      </c>
      <c r="D3776" t="s">
        <v>8</v>
      </c>
    </row>
    <row r="3777" spans="1:4">
      <c r="A3777" t="s">
        <v>1421</v>
      </c>
      <c r="B3777" t="s">
        <v>2650</v>
      </c>
      <c r="C3777">
        <v>0</v>
      </c>
      <c r="D3777" t="s">
        <v>8</v>
      </c>
    </row>
    <row r="3778" spans="1:4">
      <c r="A3778" t="s">
        <v>1423</v>
      </c>
      <c r="B3778" t="s">
        <v>2650</v>
      </c>
      <c r="C3778">
        <v>0</v>
      </c>
      <c r="D3778" t="s">
        <v>8</v>
      </c>
    </row>
    <row r="3779" spans="1:4">
      <c r="A3779" t="s">
        <v>1424</v>
      </c>
      <c r="B3779" t="s">
        <v>2650</v>
      </c>
      <c r="C3779">
        <v>0</v>
      </c>
      <c r="D3779" t="s">
        <v>8</v>
      </c>
    </row>
    <row r="3780" spans="1:4">
      <c r="A3780" t="s">
        <v>1425</v>
      </c>
      <c r="B3780" t="s">
        <v>2650</v>
      </c>
      <c r="C3780">
        <v>0</v>
      </c>
      <c r="D3780" t="s">
        <v>8</v>
      </c>
    </row>
    <row r="3781" spans="1:4">
      <c r="A3781" t="s">
        <v>1426</v>
      </c>
      <c r="B3781" t="s">
        <v>2650</v>
      </c>
      <c r="C3781">
        <v>0</v>
      </c>
      <c r="D3781" t="s">
        <v>8</v>
      </c>
    </row>
    <row r="3782" spans="1:4">
      <c r="A3782" t="s">
        <v>1427</v>
      </c>
      <c r="B3782" t="s">
        <v>2650</v>
      </c>
      <c r="C3782">
        <v>0</v>
      </c>
      <c r="D3782" t="s">
        <v>8</v>
      </c>
    </row>
    <row r="3783" spans="1:4">
      <c r="A3783" t="s">
        <v>1428</v>
      </c>
      <c r="B3783" t="s">
        <v>2650</v>
      </c>
      <c r="C3783">
        <v>0</v>
      </c>
      <c r="D3783" t="s">
        <v>8</v>
      </c>
    </row>
    <row r="3784" spans="1:4">
      <c r="A3784" t="s">
        <v>1429</v>
      </c>
      <c r="B3784" t="s">
        <v>2650</v>
      </c>
      <c r="C3784">
        <v>0</v>
      </c>
      <c r="D3784" t="s">
        <v>8</v>
      </c>
    </row>
    <row r="3785" spans="1:4">
      <c r="A3785" t="s">
        <v>1430</v>
      </c>
      <c r="B3785" t="s">
        <v>2650</v>
      </c>
      <c r="C3785">
        <v>0</v>
      </c>
      <c r="D3785" t="s">
        <v>8</v>
      </c>
    </row>
    <row r="3786" spans="1:4">
      <c r="A3786" t="s">
        <v>1431</v>
      </c>
      <c r="B3786" t="s">
        <v>2650</v>
      </c>
      <c r="C3786">
        <v>0</v>
      </c>
      <c r="D3786" t="s">
        <v>8</v>
      </c>
    </row>
    <row r="3787" spans="1:4">
      <c r="A3787" t="s">
        <v>1432</v>
      </c>
      <c r="B3787" t="s">
        <v>2650</v>
      </c>
      <c r="C3787">
        <v>0</v>
      </c>
      <c r="D3787" t="s">
        <v>8</v>
      </c>
    </row>
    <row r="3788" spans="1:4">
      <c r="A3788" t="s">
        <v>1433</v>
      </c>
      <c r="B3788" t="s">
        <v>2650</v>
      </c>
      <c r="C3788">
        <v>0</v>
      </c>
      <c r="D3788" t="s">
        <v>8</v>
      </c>
    </row>
    <row r="3789" spans="1:4">
      <c r="A3789" t="s">
        <v>1434</v>
      </c>
      <c r="B3789" t="s">
        <v>2650</v>
      </c>
      <c r="C3789">
        <v>0</v>
      </c>
      <c r="D3789" t="s">
        <v>8</v>
      </c>
    </row>
    <row r="3790" spans="1:4">
      <c r="A3790" t="s">
        <v>1435</v>
      </c>
      <c r="B3790" t="s">
        <v>2650</v>
      </c>
      <c r="C3790">
        <v>0</v>
      </c>
      <c r="D3790" t="s">
        <v>8</v>
      </c>
    </row>
    <row r="3791" spans="1:4">
      <c r="A3791" t="s">
        <v>1436</v>
      </c>
      <c r="B3791" t="s">
        <v>2650</v>
      </c>
      <c r="C3791">
        <v>0</v>
      </c>
      <c r="D3791" t="s">
        <v>8</v>
      </c>
    </row>
    <row r="3792" spans="1:4">
      <c r="A3792" t="s">
        <v>1437</v>
      </c>
      <c r="B3792" t="s">
        <v>2650</v>
      </c>
      <c r="C3792">
        <v>0</v>
      </c>
      <c r="D3792" t="s">
        <v>8</v>
      </c>
    </row>
    <row r="3793" spans="1:4">
      <c r="A3793" t="s">
        <v>1438</v>
      </c>
      <c r="B3793" t="s">
        <v>2650</v>
      </c>
      <c r="C3793">
        <v>0</v>
      </c>
      <c r="D3793" t="s">
        <v>8</v>
      </c>
    </row>
    <row r="3794" spans="1:4">
      <c r="A3794" t="s">
        <v>1439</v>
      </c>
      <c r="B3794" t="s">
        <v>2650</v>
      </c>
      <c r="C3794">
        <v>0</v>
      </c>
      <c r="D3794" t="s">
        <v>8</v>
      </c>
    </row>
    <row r="3795" spans="1:4">
      <c r="A3795" t="s">
        <v>1440</v>
      </c>
      <c r="B3795" t="s">
        <v>2650</v>
      </c>
      <c r="C3795">
        <v>0</v>
      </c>
      <c r="D3795" t="s">
        <v>8</v>
      </c>
    </row>
    <row r="3796" spans="1:4">
      <c r="A3796" t="s">
        <v>1441</v>
      </c>
      <c r="B3796" t="s">
        <v>2650</v>
      </c>
      <c r="C3796">
        <v>0</v>
      </c>
      <c r="D3796" t="s">
        <v>8</v>
      </c>
    </row>
    <row r="3797" spans="1:4">
      <c r="A3797" t="s">
        <v>1442</v>
      </c>
      <c r="B3797" t="s">
        <v>2650</v>
      </c>
      <c r="C3797">
        <v>0</v>
      </c>
      <c r="D3797" t="s">
        <v>8</v>
      </c>
    </row>
    <row r="3798" spans="1:4">
      <c r="A3798" t="s">
        <v>1443</v>
      </c>
      <c r="B3798" t="s">
        <v>2650</v>
      </c>
      <c r="C3798">
        <v>0</v>
      </c>
      <c r="D3798" t="s">
        <v>8</v>
      </c>
    </row>
    <row r="3799" spans="1:4">
      <c r="A3799" t="s">
        <v>1444</v>
      </c>
      <c r="B3799" t="s">
        <v>2650</v>
      </c>
      <c r="C3799">
        <v>0</v>
      </c>
      <c r="D3799" t="s">
        <v>8</v>
      </c>
    </row>
    <row r="3800" spans="1:4">
      <c r="A3800" t="s">
        <v>1445</v>
      </c>
      <c r="B3800" t="s">
        <v>2650</v>
      </c>
      <c r="C3800">
        <v>0</v>
      </c>
      <c r="D3800" t="s">
        <v>8</v>
      </c>
    </row>
    <row r="3801" spans="1:4">
      <c r="A3801" t="s">
        <v>1446</v>
      </c>
      <c r="B3801" t="s">
        <v>2650</v>
      </c>
      <c r="C3801">
        <v>0</v>
      </c>
      <c r="D3801" t="s">
        <v>8</v>
      </c>
    </row>
    <row r="3802" spans="1:4">
      <c r="A3802" t="s">
        <v>1447</v>
      </c>
      <c r="B3802" t="s">
        <v>2650</v>
      </c>
      <c r="C3802">
        <v>0</v>
      </c>
      <c r="D3802" t="s">
        <v>8</v>
      </c>
    </row>
    <row r="3803" spans="1:4">
      <c r="A3803" t="s">
        <v>1448</v>
      </c>
      <c r="B3803" t="s">
        <v>2650</v>
      </c>
      <c r="C3803">
        <v>0</v>
      </c>
      <c r="D3803" t="s">
        <v>8</v>
      </c>
    </row>
    <row r="3804" spans="1:4">
      <c r="A3804" t="s">
        <v>1449</v>
      </c>
      <c r="B3804" t="s">
        <v>2650</v>
      </c>
      <c r="C3804">
        <v>0</v>
      </c>
      <c r="D3804" t="s">
        <v>8</v>
      </c>
    </row>
    <row r="3805" spans="1:4">
      <c r="A3805" t="s">
        <v>1450</v>
      </c>
      <c r="B3805" t="s">
        <v>2650</v>
      </c>
      <c r="C3805">
        <v>0</v>
      </c>
      <c r="D3805" t="s">
        <v>8</v>
      </c>
    </row>
    <row r="3806" spans="1:4">
      <c r="A3806" t="s">
        <v>1451</v>
      </c>
      <c r="B3806" t="s">
        <v>2650</v>
      </c>
      <c r="C3806">
        <v>0</v>
      </c>
      <c r="D3806" t="s">
        <v>8</v>
      </c>
    </row>
    <row r="3807" spans="1:4">
      <c r="A3807" t="s">
        <v>1452</v>
      </c>
      <c r="B3807" t="s">
        <v>2650</v>
      </c>
      <c r="C3807">
        <v>0</v>
      </c>
      <c r="D3807" t="s">
        <v>8</v>
      </c>
    </row>
    <row r="3808" spans="1:4">
      <c r="A3808" t="s">
        <v>1453</v>
      </c>
      <c r="B3808" t="s">
        <v>2650</v>
      </c>
      <c r="C3808">
        <v>0</v>
      </c>
      <c r="D3808" t="s">
        <v>8</v>
      </c>
    </row>
    <row r="3809" spans="1:4">
      <c r="A3809" t="s">
        <v>1454</v>
      </c>
      <c r="B3809" t="s">
        <v>2650</v>
      </c>
      <c r="C3809">
        <v>0</v>
      </c>
      <c r="D3809" t="s">
        <v>8</v>
      </c>
    </row>
    <row r="3810" spans="1:4">
      <c r="A3810" t="s">
        <v>1455</v>
      </c>
      <c r="B3810" t="s">
        <v>2650</v>
      </c>
      <c r="C3810">
        <v>0</v>
      </c>
      <c r="D3810" t="s">
        <v>8</v>
      </c>
    </row>
    <row r="3811" spans="1:4">
      <c r="A3811" t="s">
        <v>1456</v>
      </c>
      <c r="B3811" t="s">
        <v>2650</v>
      </c>
      <c r="C3811">
        <v>0</v>
      </c>
      <c r="D3811" t="s">
        <v>8</v>
      </c>
    </row>
    <row r="3812" spans="1:4">
      <c r="A3812" t="s">
        <v>1457</v>
      </c>
      <c r="B3812" t="s">
        <v>2650</v>
      </c>
      <c r="C3812">
        <v>0</v>
      </c>
      <c r="D3812" t="s">
        <v>8</v>
      </c>
    </row>
    <row r="3813" spans="1:4">
      <c r="A3813" t="s">
        <v>1458</v>
      </c>
      <c r="B3813" t="s">
        <v>2650</v>
      </c>
      <c r="C3813">
        <v>0</v>
      </c>
      <c r="D3813" t="s">
        <v>8</v>
      </c>
    </row>
    <row r="3814" spans="1:4">
      <c r="A3814" t="s">
        <v>1459</v>
      </c>
      <c r="B3814" t="s">
        <v>2650</v>
      </c>
      <c r="C3814">
        <v>0</v>
      </c>
      <c r="D3814" t="s">
        <v>8</v>
      </c>
    </row>
    <row r="3815" spans="1:4">
      <c r="A3815" t="s">
        <v>1460</v>
      </c>
      <c r="B3815" t="s">
        <v>2650</v>
      </c>
      <c r="C3815">
        <v>0</v>
      </c>
      <c r="D3815" t="s">
        <v>8</v>
      </c>
    </row>
    <row r="3816" spans="1:4">
      <c r="A3816" t="s">
        <v>1461</v>
      </c>
      <c r="B3816" t="s">
        <v>2650</v>
      </c>
      <c r="C3816">
        <v>0</v>
      </c>
      <c r="D3816" t="s">
        <v>8</v>
      </c>
    </row>
    <row r="3817" spans="1:4">
      <c r="A3817" t="s">
        <v>1462</v>
      </c>
      <c r="B3817" t="s">
        <v>2650</v>
      </c>
      <c r="C3817">
        <v>0</v>
      </c>
      <c r="D3817" t="s">
        <v>8</v>
      </c>
    </row>
    <row r="3818" spans="1:4">
      <c r="A3818" t="s">
        <v>1463</v>
      </c>
      <c r="B3818" t="s">
        <v>2650</v>
      </c>
      <c r="C3818">
        <v>0</v>
      </c>
      <c r="D3818" t="s">
        <v>8</v>
      </c>
    </row>
    <row r="3819" spans="1:4">
      <c r="A3819" t="s">
        <v>1464</v>
      </c>
      <c r="B3819" t="s">
        <v>2650</v>
      </c>
      <c r="C3819">
        <v>0</v>
      </c>
      <c r="D3819" t="s">
        <v>8</v>
      </c>
    </row>
    <row r="3820" spans="1:4">
      <c r="A3820" t="s">
        <v>1465</v>
      </c>
      <c r="B3820" t="s">
        <v>2650</v>
      </c>
      <c r="C3820">
        <v>0</v>
      </c>
      <c r="D3820" t="s">
        <v>8</v>
      </c>
    </row>
    <row r="3821" spans="1:4">
      <c r="A3821" t="s">
        <v>1466</v>
      </c>
      <c r="B3821" t="s">
        <v>2650</v>
      </c>
      <c r="C3821">
        <v>0</v>
      </c>
      <c r="D3821" t="s">
        <v>8</v>
      </c>
    </row>
    <row r="3822" spans="1:4">
      <c r="A3822" t="s">
        <v>1467</v>
      </c>
      <c r="B3822" t="s">
        <v>2650</v>
      </c>
      <c r="C3822">
        <v>0</v>
      </c>
      <c r="D3822" t="s">
        <v>8</v>
      </c>
    </row>
    <row r="3823" spans="1:4">
      <c r="A3823" t="s">
        <v>1468</v>
      </c>
      <c r="B3823" t="s">
        <v>2650</v>
      </c>
      <c r="C3823">
        <v>0</v>
      </c>
      <c r="D3823" t="s">
        <v>8</v>
      </c>
    </row>
    <row r="3824" spans="1:4">
      <c r="A3824" t="s">
        <v>1469</v>
      </c>
      <c r="B3824" t="s">
        <v>2650</v>
      </c>
      <c r="C3824">
        <v>0</v>
      </c>
      <c r="D3824" t="s">
        <v>8</v>
      </c>
    </row>
    <row r="3825" spans="1:4">
      <c r="A3825" t="s">
        <v>1470</v>
      </c>
      <c r="B3825" t="s">
        <v>2650</v>
      </c>
      <c r="C3825">
        <v>0</v>
      </c>
      <c r="D3825" t="s">
        <v>8</v>
      </c>
    </row>
    <row r="3826" spans="1:4">
      <c r="A3826" t="s">
        <v>1471</v>
      </c>
      <c r="B3826" t="s">
        <v>2650</v>
      </c>
      <c r="C3826">
        <v>0</v>
      </c>
      <c r="D3826" t="s">
        <v>8</v>
      </c>
    </row>
    <row r="3827" spans="1:4">
      <c r="A3827" t="s">
        <v>1472</v>
      </c>
      <c r="B3827" t="s">
        <v>2650</v>
      </c>
      <c r="C3827">
        <v>0</v>
      </c>
      <c r="D3827" t="s">
        <v>8</v>
      </c>
    </row>
    <row r="3828" spans="1:4">
      <c r="A3828" t="s">
        <v>1473</v>
      </c>
      <c r="B3828" t="s">
        <v>2650</v>
      </c>
      <c r="C3828">
        <v>0</v>
      </c>
      <c r="D3828" t="s">
        <v>8</v>
      </c>
    </row>
    <row r="3829" spans="1:4">
      <c r="A3829" t="s">
        <v>1474</v>
      </c>
      <c r="B3829" t="s">
        <v>2650</v>
      </c>
      <c r="C3829">
        <v>0</v>
      </c>
      <c r="D3829" t="s">
        <v>8</v>
      </c>
    </row>
    <row r="3830" spans="1:4">
      <c r="A3830" t="s">
        <v>1475</v>
      </c>
      <c r="B3830" t="s">
        <v>2650</v>
      </c>
      <c r="C3830">
        <v>0</v>
      </c>
      <c r="D3830" t="s">
        <v>8</v>
      </c>
    </row>
    <row r="3831" spans="1:4">
      <c r="A3831" t="s">
        <v>1476</v>
      </c>
      <c r="B3831" t="s">
        <v>2650</v>
      </c>
      <c r="C3831">
        <v>0</v>
      </c>
      <c r="D3831" t="s">
        <v>8</v>
      </c>
    </row>
    <row r="3832" spans="1:4">
      <c r="A3832" t="s">
        <v>1477</v>
      </c>
      <c r="B3832" t="s">
        <v>2650</v>
      </c>
      <c r="C3832">
        <v>0</v>
      </c>
      <c r="D3832" t="s">
        <v>8</v>
      </c>
    </row>
    <row r="3833" spans="1:4">
      <c r="A3833" t="s">
        <v>1478</v>
      </c>
      <c r="B3833" t="s">
        <v>2650</v>
      </c>
      <c r="C3833">
        <v>0</v>
      </c>
      <c r="D3833" t="s">
        <v>8</v>
      </c>
    </row>
    <row r="3834" spans="1:4">
      <c r="A3834" t="s">
        <v>1479</v>
      </c>
      <c r="B3834" t="s">
        <v>2650</v>
      </c>
      <c r="C3834">
        <v>0</v>
      </c>
      <c r="D3834" t="s">
        <v>8</v>
      </c>
    </row>
    <row r="3835" spans="1:4">
      <c r="A3835" t="s">
        <v>1480</v>
      </c>
      <c r="B3835" t="s">
        <v>2650</v>
      </c>
      <c r="C3835">
        <v>0</v>
      </c>
      <c r="D3835" t="s">
        <v>8</v>
      </c>
    </row>
    <row r="3836" spans="1:4">
      <c r="A3836" t="s">
        <v>1481</v>
      </c>
      <c r="B3836" t="s">
        <v>2650</v>
      </c>
      <c r="C3836">
        <v>0</v>
      </c>
      <c r="D3836" t="s">
        <v>8</v>
      </c>
    </row>
    <row r="3837" spans="1:4">
      <c r="A3837" t="s">
        <v>1482</v>
      </c>
      <c r="B3837" t="s">
        <v>2650</v>
      </c>
      <c r="C3837">
        <v>0</v>
      </c>
      <c r="D3837" t="s">
        <v>8</v>
      </c>
    </row>
    <row r="3838" spans="1:4">
      <c r="A3838" t="s">
        <v>1483</v>
      </c>
      <c r="B3838" t="s">
        <v>2650</v>
      </c>
      <c r="C3838">
        <v>0</v>
      </c>
      <c r="D3838" t="s">
        <v>8</v>
      </c>
    </row>
    <row r="3839" spans="1:4">
      <c r="A3839" t="s">
        <v>1484</v>
      </c>
      <c r="B3839" t="s">
        <v>2650</v>
      </c>
      <c r="C3839">
        <v>0</v>
      </c>
      <c r="D3839" t="s">
        <v>8</v>
      </c>
    </row>
    <row r="3840" spans="1:4">
      <c r="A3840" t="s">
        <v>1485</v>
      </c>
      <c r="B3840" t="s">
        <v>2650</v>
      </c>
      <c r="C3840">
        <v>0</v>
      </c>
      <c r="D3840" t="s">
        <v>8</v>
      </c>
    </row>
    <row r="3841" spans="1:4">
      <c r="A3841" t="s">
        <v>1487</v>
      </c>
      <c r="B3841" t="s">
        <v>2650</v>
      </c>
      <c r="C3841">
        <v>0</v>
      </c>
      <c r="D3841" t="s">
        <v>8</v>
      </c>
    </row>
    <row r="3842" spans="1:4">
      <c r="A3842" t="s">
        <v>1488</v>
      </c>
      <c r="B3842" t="s">
        <v>2650</v>
      </c>
      <c r="C3842">
        <v>0</v>
      </c>
      <c r="D3842" t="s">
        <v>8</v>
      </c>
    </row>
    <row r="3843" spans="1:4">
      <c r="A3843" t="s">
        <v>1489</v>
      </c>
      <c r="B3843" t="s">
        <v>2650</v>
      </c>
      <c r="C3843">
        <v>0</v>
      </c>
      <c r="D3843" t="s">
        <v>8</v>
      </c>
    </row>
    <row r="3844" spans="1:4">
      <c r="A3844" t="s">
        <v>1490</v>
      </c>
      <c r="B3844" t="s">
        <v>2650</v>
      </c>
      <c r="C3844">
        <v>0</v>
      </c>
      <c r="D3844" t="s">
        <v>8</v>
      </c>
    </row>
    <row r="3845" spans="1:4">
      <c r="A3845" t="s">
        <v>1491</v>
      </c>
      <c r="B3845" t="s">
        <v>2650</v>
      </c>
      <c r="C3845">
        <v>0</v>
      </c>
      <c r="D3845" t="s">
        <v>8</v>
      </c>
    </row>
    <row r="3846" spans="1:4">
      <c r="A3846" t="s">
        <v>1492</v>
      </c>
      <c r="B3846" t="s">
        <v>2650</v>
      </c>
      <c r="C3846">
        <v>0</v>
      </c>
      <c r="D3846" t="s">
        <v>8</v>
      </c>
    </row>
    <row r="3847" spans="1:4">
      <c r="A3847" t="s">
        <v>1493</v>
      </c>
      <c r="B3847" t="s">
        <v>2650</v>
      </c>
      <c r="C3847">
        <v>0</v>
      </c>
      <c r="D3847" t="s">
        <v>8</v>
      </c>
    </row>
    <row r="3848" spans="1:4">
      <c r="A3848" t="s">
        <v>1494</v>
      </c>
      <c r="B3848" t="s">
        <v>2650</v>
      </c>
      <c r="C3848">
        <v>0</v>
      </c>
      <c r="D3848" t="s">
        <v>8</v>
      </c>
    </row>
    <row r="3849" spans="1:4">
      <c r="A3849" t="s">
        <v>1495</v>
      </c>
      <c r="B3849" t="s">
        <v>2650</v>
      </c>
      <c r="C3849">
        <v>0</v>
      </c>
      <c r="D3849" t="s">
        <v>8</v>
      </c>
    </row>
    <row r="3850" spans="1:4">
      <c r="A3850" t="s">
        <v>1496</v>
      </c>
      <c r="B3850" t="s">
        <v>2650</v>
      </c>
      <c r="C3850">
        <v>0</v>
      </c>
      <c r="D3850" t="s">
        <v>8</v>
      </c>
    </row>
    <row r="3851" spans="1:4">
      <c r="A3851" t="s">
        <v>1497</v>
      </c>
      <c r="B3851" t="s">
        <v>2650</v>
      </c>
      <c r="C3851">
        <v>0</v>
      </c>
      <c r="D3851" t="s">
        <v>8</v>
      </c>
    </row>
    <row r="3852" spans="1:4">
      <c r="A3852" t="s">
        <v>1498</v>
      </c>
      <c r="B3852" t="s">
        <v>2650</v>
      </c>
      <c r="C3852">
        <v>0</v>
      </c>
      <c r="D3852" t="s">
        <v>8</v>
      </c>
    </row>
    <row r="3853" spans="1:4">
      <c r="A3853" t="s">
        <v>1499</v>
      </c>
      <c r="B3853" t="s">
        <v>2650</v>
      </c>
      <c r="C3853">
        <v>0</v>
      </c>
      <c r="D3853" t="s">
        <v>8</v>
      </c>
    </row>
    <row r="3854" spans="1:4">
      <c r="A3854" t="s">
        <v>1500</v>
      </c>
      <c r="B3854" t="s">
        <v>2650</v>
      </c>
      <c r="C3854">
        <v>0</v>
      </c>
      <c r="D3854" t="s">
        <v>8</v>
      </c>
    </row>
    <row r="3855" spans="1:4">
      <c r="A3855" t="s">
        <v>1501</v>
      </c>
      <c r="B3855" t="s">
        <v>2650</v>
      </c>
      <c r="C3855">
        <v>0</v>
      </c>
      <c r="D3855" t="s">
        <v>8</v>
      </c>
    </row>
    <row r="3856" spans="1:4">
      <c r="A3856" t="s">
        <v>1502</v>
      </c>
      <c r="B3856" t="s">
        <v>2650</v>
      </c>
      <c r="C3856">
        <v>0</v>
      </c>
      <c r="D3856" t="s">
        <v>8</v>
      </c>
    </row>
    <row r="3857" spans="1:4">
      <c r="A3857" t="s">
        <v>1503</v>
      </c>
      <c r="B3857" t="s">
        <v>2650</v>
      </c>
      <c r="C3857">
        <v>0</v>
      </c>
      <c r="D3857" t="s">
        <v>8</v>
      </c>
    </row>
    <row r="3858" spans="1:4">
      <c r="A3858" t="s">
        <v>1504</v>
      </c>
      <c r="B3858" t="s">
        <v>2650</v>
      </c>
      <c r="C3858">
        <v>0</v>
      </c>
      <c r="D3858" t="s">
        <v>8</v>
      </c>
    </row>
    <row r="3859" spans="1:4">
      <c r="A3859" t="s">
        <v>1505</v>
      </c>
      <c r="B3859" t="s">
        <v>2650</v>
      </c>
      <c r="C3859">
        <v>0</v>
      </c>
      <c r="D3859" t="s">
        <v>8</v>
      </c>
    </row>
    <row r="3860" spans="1:4">
      <c r="A3860" t="s">
        <v>1506</v>
      </c>
      <c r="B3860" t="s">
        <v>2650</v>
      </c>
      <c r="C3860">
        <v>0</v>
      </c>
      <c r="D3860" t="s">
        <v>8</v>
      </c>
    </row>
    <row r="3861" spans="1:4">
      <c r="A3861" t="s">
        <v>1507</v>
      </c>
      <c r="B3861" t="s">
        <v>2650</v>
      </c>
      <c r="C3861">
        <v>0</v>
      </c>
      <c r="D3861" t="s">
        <v>8</v>
      </c>
    </row>
    <row r="3862" spans="1:4">
      <c r="A3862" t="s">
        <v>1508</v>
      </c>
      <c r="B3862" t="s">
        <v>2650</v>
      </c>
      <c r="C3862">
        <v>0</v>
      </c>
      <c r="D3862" t="s">
        <v>8</v>
      </c>
    </row>
    <row r="3863" spans="1:4">
      <c r="A3863" t="s">
        <v>1509</v>
      </c>
      <c r="B3863" t="s">
        <v>2650</v>
      </c>
      <c r="C3863">
        <v>0</v>
      </c>
      <c r="D3863" t="s">
        <v>8</v>
      </c>
    </row>
    <row r="3864" spans="1:4">
      <c r="A3864" t="s">
        <v>1510</v>
      </c>
      <c r="B3864" t="s">
        <v>2650</v>
      </c>
      <c r="C3864">
        <v>0</v>
      </c>
      <c r="D3864" t="s">
        <v>8</v>
      </c>
    </row>
    <row r="3865" spans="1:4">
      <c r="A3865" t="s">
        <v>1511</v>
      </c>
      <c r="B3865" t="s">
        <v>2650</v>
      </c>
      <c r="C3865">
        <v>0</v>
      </c>
      <c r="D3865" t="s">
        <v>8</v>
      </c>
    </row>
    <row r="3866" spans="1:4">
      <c r="A3866" t="s">
        <v>1512</v>
      </c>
      <c r="B3866" t="s">
        <v>2650</v>
      </c>
      <c r="C3866">
        <v>0</v>
      </c>
      <c r="D3866" t="s">
        <v>8</v>
      </c>
    </row>
    <row r="3867" spans="1:4">
      <c r="A3867" t="s">
        <v>1513</v>
      </c>
      <c r="B3867" t="s">
        <v>2650</v>
      </c>
      <c r="C3867">
        <v>0</v>
      </c>
      <c r="D3867" t="s">
        <v>8</v>
      </c>
    </row>
    <row r="3868" spans="1:4">
      <c r="A3868" t="s">
        <v>1514</v>
      </c>
      <c r="B3868" t="s">
        <v>2650</v>
      </c>
      <c r="C3868">
        <v>0</v>
      </c>
      <c r="D3868" t="s">
        <v>8</v>
      </c>
    </row>
    <row r="3869" spans="1:4">
      <c r="A3869" t="s">
        <v>1515</v>
      </c>
      <c r="B3869" t="s">
        <v>2650</v>
      </c>
      <c r="C3869">
        <v>0</v>
      </c>
      <c r="D3869" t="s">
        <v>8</v>
      </c>
    </row>
    <row r="3870" spans="1:4">
      <c r="A3870" t="s">
        <v>1516</v>
      </c>
      <c r="B3870" t="s">
        <v>2650</v>
      </c>
      <c r="C3870">
        <v>0</v>
      </c>
      <c r="D3870" t="s">
        <v>8</v>
      </c>
    </row>
    <row r="3871" spans="1:4">
      <c r="A3871" t="s">
        <v>1517</v>
      </c>
      <c r="B3871" t="s">
        <v>2650</v>
      </c>
      <c r="C3871">
        <v>0</v>
      </c>
      <c r="D3871" t="s">
        <v>8</v>
      </c>
    </row>
    <row r="3872" spans="1:4">
      <c r="A3872" t="s">
        <v>1518</v>
      </c>
      <c r="B3872" t="s">
        <v>2650</v>
      </c>
      <c r="C3872">
        <v>0</v>
      </c>
      <c r="D3872" t="s">
        <v>8</v>
      </c>
    </row>
    <row r="3873" spans="1:4">
      <c r="A3873" t="s">
        <v>1519</v>
      </c>
      <c r="B3873" t="s">
        <v>2650</v>
      </c>
      <c r="C3873">
        <v>0</v>
      </c>
      <c r="D3873" t="s">
        <v>8</v>
      </c>
    </row>
    <row r="3874" spans="1:4">
      <c r="A3874" t="s">
        <v>1520</v>
      </c>
      <c r="B3874" t="s">
        <v>2650</v>
      </c>
      <c r="C3874">
        <v>0</v>
      </c>
      <c r="D3874" t="s">
        <v>8</v>
      </c>
    </row>
    <row r="3875" spans="1:4">
      <c r="A3875" t="s">
        <v>1521</v>
      </c>
      <c r="B3875" t="s">
        <v>2650</v>
      </c>
      <c r="C3875">
        <v>0</v>
      </c>
      <c r="D3875" t="s">
        <v>8</v>
      </c>
    </row>
    <row r="3876" spans="1:4">
      <c r="A3876" t="s">
        <v>1522</v>
      </c>
      <c r="B3876" t="s">
        <v>2650</v>
      </c>
      <c r="C3876">
        <v>0</v>
      </c>
      <c r="D3876" t="s">
        <v>8</v>
      </c>
    </row>
    <row r="3877" spans="1:4">
      <c r="A3877" t="s">
        <v>1523</v>
      </c>
      <c r="B3877" t="s">
        <v>2650</v>
      </c>
      <c r="C3877">
        <v>0</v>
      </c>
      <c r="D3877" t="s">
        <v>8</v>
      </c>
    </row>
    <row r="3878" spans="1:4">
      <c r="A3878" t="s">
        <v>1524</v>
      </c>
      <c r="B3878" t="s">
        <v>2650</v>
      </c>
      <c r="C3878">
        <v>0</v>
      </c>
      <c r="D3878" t="s">
        <v>8</v>
      </c>
    </row>
    <row r="3879" spans="1:4">
      <c r="A3879" t="s">
        <v>1525</v>
      </c>
      <c r="B3879" t="s">
        <v>2650</v>
      </c>
      <c r="C3879">
        <v>0</v>
      </c>
      <c r="D3879" t="s">
        <v>8</v>
      </c>
    </row>
    <row r="3880" spans="1:4">
      <c r="A3880" t="s">
        <v>1526</v>
      </c>
      <c r="B3880" t="s">
        <v>2650</v>
      </c>
      <c r="C3880">
        <v>0</v>
      </c>
      <c r="D3880" t="s">
        <v>8</v>
      </c>
    </row>
    <row r="3881" spans="1:4">
      <c r="A3881" t="s">
        <v>1527</v>
      </c>
      <c r="B3881" t="s">
        <v>2650</v>
      </c>
      <c r="C3881">
        <v>0</v>
      </c>
      <c r="D3881" t="s">
        <v>8</v>
      </c>
    </row>
    <row r="3882" spans="1:4">
      <c r="A3882" t="s">
        <v>1528</v>
      </c>
      <c r="B3882" t="s">
        <v>2650</v>
      </c>
      <c r="C3882">
        <v>0</v>
      </c>
      <c r="D3882" t="s">
        <v>8</v>
      </c>
    </row>
    <row r="3883" spans="1:4">
      <c r="A3883" t="s">
        <v>1529</v>
      </c>
      <c r="B3883" t="s">
        <v>2650</v>
      </c>
      <c r="C3883">
        <v>0</v>
      </c>
      <c r="D3883" t="s">
        <v>8</v>
      </c>
    </row>
    <row r="3884" spans="1:4">
      <c r="A3884" t="s">
        <v>1530</v>
      </c>
      <c r="B3884" t="s">
        <v>2650</v>
      </c>
      <c r="C3884">
        <v>0</v>
      </c>
      <c r="D3884" t="s">
        <v>8</v>
      </c>
    </row>
    <row r="3885" spans="1:4">
      <c r="A3885" t="s">
        <v>1531</v>
      </c>
      <c r="B3885" t="s">
        <v>2650</v>
      </c>
      <c r="C3885">
        <v>0</v>
      </c>
      <c r="D3885" t="s">
        <v>8</v>
      </c>
    </row>
    <row r="3886" spans="1:4">
      <c r="A3886" t="s">
        <v>1532</v>
      </c>
      <c r="B3886" t="s">
        <v>2650</v>
      </c>
      <c r="C3886">
        <v>0</v>
      </c>
      <c r="D3886" t="s">
        <v>8</v>
      </c>
    </row>
    <row r="3887" spans="1:4">
      <c r="A3887" t="s">
        <v>1533</v>
      </c>
      <c r="B3887" t="s">
        <v>2650</v>
      </c>
      <c r="C3887">
        <v>0</v>
      </c>
      <c r="D3887" t="s">
        <v>8</v>
      </c>
    </row>
    <row r="3888" spans="1:4">
      <c r="A3888" t="s">
        <v>1534</v>
      </c>
      <c r="B3888" t="s">
        <v>2650</v>
      </c>
      <c r="C3888">
        <v>0</v>
      </c>
      <c r="D3888" t="s">
        <v>8</v>
      </c>
    </row>
    <row r="3889" spans="1:4">
      <c r="A3889" t="s">
        <v>1535</v>
      </c>
      <c r="B3889" t="s">
        <v>2650</v>
      </c>
      <c r="C3889">
        <v>0</v>
      </c>
      <c r="D3889" t="s">
        <v>8</v>
      </c>
    </row>
    <row r="3890" spans="1:4">
      <c r="A3890" t="s">
        <v>1536</v>
      </c>
      <c r="B3890" t="s">
        <v>2650</v>
      </c>
      <c r="C3890">
        <v>0</v>
      </c>
      <c r="D3890" t="s">
        <v>8</v>
      </c>
    </row>
    <row r="3891" spans="1:4">
      <c r="A3891" t="s">
        <v>1537</v>
      </c>
      <c r="B3891" t="s">
        <v>2650</v>
      </c>
      <c r="C3891">
        <v>0</v>
      </c>
      <c r="D3891" t="s">
        <v>8</v>
      </c>
    </row>
    <row r="3892" spans="1:4">
      <c r="A3892" t="s">
        <v>1538</v>
      </c>
      <c r="B3892" t="s">
        <v>2650</v>
      </c>
      <c r="C3892">
        <v>0</v>
      </c>
      <c r="D3892" t="s">
        <v>8</v>
      </c>
    </row>
    <row r="3893" spans="1:4">
      <c r="A3893" t="s">
        <v>1539</v>
      </c>
      <c r="B3893" t="s">
        <v>2650</v>
      </c>
      <c r="C3893">
        <v>0</v>
      </c>
      <c r="D3893" t="s">
        <v>8</v>
      </c>
    </row>
    <row r="3894" spans="1:4">
      <c r="A3894" t="s">
        <v>1540</v>
      </c>
      <c r="B3894" t="s">
        <v>2650</v>
      </c>
      <c r="C3894">
        <v>0</v>
      </c>
      <c r="D3894" t="s">
        <v>8</v>
      </c>
    </row>
    <row r="3895" spans="1:4">
      <c r="A3895" t="s">
        <v>1541</v>
      </c>
      <c r="B3895" t="s">
        <v>2650</v>
      </c>
      <c r="C3895">
        <v>0</v>
      </c>
      <c r="D3895" t="s">
        <v>8</v>
      </c>
    </row>
    <row r="3896" spans="1:4">
      <c r="A3896" t="s">
        <v>1542</v>
      </c>
      <c r="B3896" t="s">
        <v>2650</v>
      </c>
      <c r="C3896">
        <v>0</v>
      </c>
      <c r="D3896" t="s">
        <v>8</v>
      </c>
    </row>
    <row r="3897" spans="1:4">
      <c r="A3897" t="s">
        <v>1543</v>
      </c>
      <c r="B3897" t="s">
        <v>2650</v>
      </c>
      <c r="C3897">
        <v>0</v>
      </c>
      <c r="D3897" t="s">
        <v>8</v>
      </c>
    </row>
    <row r="3898" spans="1:4">
      <c r="A3898" t="s">
        <v>1544</v>
      </c>
      <c r="B3898" t="s">
        <v>2650</v>
      </c>
      <c r="C3898">
        <v>0</v>
      </c>
      <c r="D3898" t="s">
        <v>8</v>
      </c>
    </row>
    <row r="3899" spans="1:4">
      <c r="A3899" t="s">
        <v>1545</v>
      </c>
      <c r="B3899" t="s">
        <v>2650</v>
      </c>
      <c r="C3899">
        <v>0</v>
      </c>
      <c r="D3899" t="s">
        <v>8</v>
      </c>
    </row>
    <row r="3900" spans="1:4">
      <c r="A3900" t="s">
        <v>1547</v>
      </c>
      <c r="B3900" t="s">
        <v>2650</v>
      </c>
      <c r="C3900">
        <v>0</v>
      </c>
      <c r="D3900" t="s">
        <v>8</v>
      </c>
    </row>
    <row r="3901" spans="1:4">
      <c r="A3901" t="s">
        <v>1548</v>
      </c>
      <c r="B3901" t="s">
        <v>2650</v>
      </c>
      <c r="C3901">
        <v>0</v>
      </c>
      <c r="D3901" t="s">
        <v>8</v>
      </c>
    </row>
    <row r="3902" spans="1:4">
      <c r="A3902" t="s">
        <v>1549</v>
      </c>
      <c r="B3902" t="s">
        <v>2650</v>
      </c>
      <c r="C3902">
        <v>0</v>
      </c>
      <c r="D3902" t="s">
        <v>8</v>
      </c>
    </row>
    <row r="3903" spans="1:4">
      <c r="A3903" t="s">
        <v>1550</v>
      </c>
      <c r="B3903" t="s">
        <v>2650</v>
      </c>
      <c r="C3903">
        <v>0</v>
      </c>
      <c r="D3903" t="s">
        <v>8</v>
      </c>
    </row>
    <row r="3904" spans="1:4">
      <c r="A3904" t="s">
        <v>1551</v>
      </c>
      <c r="B3904" t="s">
        <v>2650</v>
      </c>
      <c r="C3904">
        <v>0</v>
      </c>
      <c r="D3904" t="s">
        <v>8</v>
      </c>
    </row>
    <row r="3905" spans="1:4">
      <c r="A3905" t="s">
        <v>1552</v>
      </c>
      <c r="B3905" t="s">
        <v>2650</v>
      </c>
      <c r="C3905">
        <v>0</v>
      </c>
      <c r="D3905" t="s">
        <v>8</v>
      </c>
    </row>
    <row r="3906" spans="1:4">
      <c r="A3906" t="s">
        <v>1553</v>
      </c>
      <c r="B3906" t="s">
        <v>2650</v>
      </c>
      <c r="C3906">
        <v>0</v>
      </c>
      <c r="D3906" t="s">
        <v>8</v>
      </c>
    </row>
    <row r="3907" spans="1:4">
      <c r="A3907" t="s">
        <v>1554</v>
      </c>
      <c r="B3907" t="s">
        <v>2650</v>
      </c>
      <c r="C3907">
        <v>0</v>
      </c>
      <c r="D3907" t="s">
        <v>8</v>
      </c>
    </row>
    <row r="3908" spans="1:4">
      <c r="A3908" t="s">
        <v>1555</v>
      </c>
      <c r="B3908" t="s">
        <v>2650</v>
      </c>
      <c r="C3908">
        <v>0</v>
      </c>
      <c r="D3908" t="s">
        <v>8</v>
      </c>
    </row>
    <row r="3909" spans="1:4">
      <c r="A3909" t="s">
        <v>1556</v>
      </c>
      <c r="B3909" t="s">
        <v>2650</v>
      </c>
      <c r="C3909">
        <v>0</v>
      </c>
      <c r="D3909" t="s">
        <v>8</v>
      </c>
    </row>
    <row r="3910" spans="1:4">
      <c r="A3910" t="s">
        <v>1557</v>
      </c>
      <c r="B3910" t="s">
        <v>2650</v>
      </c>
      <c r="C3910">
        <v>0</v>
      </c>
      <c r="D3910" t="s">
        <v>8</v>
      </c>
    </row>
    <row r="3911" spans="1:4">
      <c r="A3911" t="s">
        <v>1558</v>
      </c>
      <c r="B3911" t="s">
        <v>2650</v>
      </c>
      <c r="C3911">
        <v>0</v>
      </c>
      <c r="D3911" t="s">
        <v>8</v>
      </c>
    </row>
    <row r="3912" spans="1:4">
      <c r="A3912" t="s">
        <v>1559</v>
      </c>
      <c r="B3912" t="s">
        <v>2650</v>
      </c>
      <c r="C3912">
        <v>0</v>
      </c>
      <c r="D3912" t="s">
        <v>8</v>
      </c>
    </row>
    <row r="3913" spans="1:4">
      <c r="A3913" t="s">
        <v>1560</v>
      </c>
      <c r="B3913" t="s">
        <v>2650</v>
      </c>
      <c r="C3913">
        <v>0</v>
      </c>
      <c r="D3913" t="s">
        <v>8</v>
      </c>
    </row>
    <row r="3914" spans="1:4">
      <c r="A3914" t="s">
        <v>1561</v>
      </c>
      <c r="B3914" t="s">
        <v>2650</v>
      </c>
      <c r="C3914">
        <v>0</v>
      </c>
      <c r="D3914" t="s">
        <v>8</v>
      </c>
    </row>
    <row r="3915" spans="1:4">
      <c r="A3915" t="s">
        <v>1562</v>
      </c>
      <c r="B3915" t="s">
        <v>2650</v>
      </c>
      <c r="C3915">
        <v>0</v>
      </c>
      <c r="D3915" t="s">
        <v>8</v>
      </c>
    </row>
    <row r="3916" spans="1:4">
      <c r="A3916" t="s">
        <v>1563</v>
      </c>
      <c r="B3916" t="s">
        <v>2650</v>
      </c>
      <c r="C3916">
        <v>0</v>
      </c>
      <c r="D3916" t="s">
        <v>8</v>
      </c>
    </row>
    <row r="3917" spans="1:4">
      <c r="A3917" t="s">
        <v>1564</v>
      </c>
      <c r="B3917" t="s">
        <v>2650</v>
      </c>
      <c r="C3917">
        <v>0</v>
      </c>
      <c r="D3917" t="s">
        <v>8</v>
      </c>
    </row>
    <row r="3918" spans="1:4">
      <c r="A3918" t="s">
        <v>1565</v>
      </c>
      <c r="B3918" t="s">
        <v>2650</v>
      </c>
      <c r="C3918">
        <v>0</v>
      </c>
      <c r="D3918" t="s">
        <v>8</v>
      </c>
    </row>
    <row r="3919" spans="1:4">
      <c r="A3919" t="s">
        <v>1566</v>
      </c>
      <c r="B3919" t="s">
        <v>2650</v>
      </c>
      <c r="C3919">
        <v>0</v>
      </c>
      <c r="D3919" t="s">
        <v>8</v>
      </c>
    </row>
    <row r="3920" spans="1:4">
      <c r="A3920" t="s">
        <v>1567</v>
      </c>
      <c r="B3920" t="s">
        <v>2650</v>
      </c>
      <c r="C3920">
        <v>0</v>
      </c>
      <c r="D3920" t="s">
        <v>8</v>
      </c>
    </row>
    <row r="3921" spans="1:4">
      <c r="A3921" t="s">
        <v>1568</v>
      </c>
      <c r="B3921" t="s">
        <v>2650</v>
      </c>
      <c r="C3921">
        <v>0</v>
      </c>
      <c r="D3921" t="s">
        <v>8</v>
      </c>
    </row>
    <row r="3922" spans="1:4">
      <c r="A3922" t="s">
        <v>1569</v>
      </c>
      <c r="B3922" t="s">
        <v>2650</v>
      </c>
      <c r="C3922">
        <v>0</v>
      </c>
      <c r="D3922" t="s">
        <v>8</v>
      </c>
    </row>
    <row r="3923" spans="1:4">
      <c r="A3923" t="s">
        <v>1570</v>
      </c>
      <c r="B3923" t="s">
        <v>2650</v>
      </c>
      <c r="C3923">
        <v>0</v>
      </c>
      <c r="D3923" t="s">
        <v>8</v>
      </c>
    </row>
    <row r="3924" spans="1:4">
      <c r="A3924" t="s">
        <v>1571</v>
      </c>
      <c r="B3924" t="s">
        <v>2650</v>
      </c>
      <c r="C3924">
        <v>0</v>
      </c>
      <c r="D3924" t="s">
        <v>8</v>
      </c>
    </row>
    <row r="3925" spans="1:4">
      <c r="A3925" t="s">
        <v>1572</v>
      </c>
      <c r="B3925" t="s">
        <v>2650</v>
      </c>
      <c r="C3925">
        <v>0</v>
      </c>
      <c r="D3925" t="s">
        <v>8</v>
      </c>
    </row>
    <row r="3926" spans="1:4">
      <c r="A3926" t="s">
        <v>1573</v>
      </c>
      <c r="B3926" t="s">
        <v>2650</v>
      </c>
      <c r="C3926">
        <v>0</v>
      </c>
      <c r="D3926" t="s">
        <v>8</v>
      </c>
    </row>
    <row r="3927" spans="1:4">
      <c r="A3927" t="s">
        <v>1574</v>
      </c>
      <c r="B3927" t="s">
        <v>2650</v>
      </c>
      <c r="C3927">
        <v>0</v>
      </c>
      <c r="D3927" t="s">
        <v>8</v>
      </c>
    </row>
    <row r="3928" spans="1:4">
      <c r="A3928" t="s">
        <v>1575</v>
      </c>
      <c r="B3928" t="s">
        <v>2650</v>
      </c>
      <c r="C3928">
        <v>0</v>
      </c>
      <c r="D3928" t="s">
        <v>8</v>
      </c>
    </row>
    <row r="3929" spans="1:4">
      <c r="A3929" t="s">
        <v>1576</v>
      </c>
      <c r="B3929" t="s">
        <v>2650</v>
      </c>
      <c r="C3929">
        <v>0</v>
      </c>
      <c r="D3929" t="s">
        <v>8</v>
      </c>
    </row>
    <row r="3930" spans="1:4">
      <c r="A3930" t="s">
        <v>1577</v>
      </c>
      <c r="B3930" t="s">
        <v>2650</v>
      </c>
      <c r="C3930">
        <v>0</v>
      </c>
      <c r="D3930" t="s">
        <v>8</v>
      </c>
    </row>
    <row r="3931" spans="1:4">
      <c r="A3931" t="s">
        <v>1578</v>
      </c>
      <c r="B3931" t="s">
        <v>2650</v>
      </c>
      <c r="C3931">
        <v>0</v>
      </c>
      <c r="D3931" t="s">
        <v>8</v>
      </c>
    </row>
    <row r="3932" spans="1:4">
      <c r="A3932" t="s">
        <v>1579</v>
      </c>
      <c r="B3932" t="s">
        <v>2650</v>
      </c>
      <c r="C3932">
        <v>0</v>
      </c>
      <c r="D3932" t="s">
        <v>8</v>
      </c>
    </row>
    <row r="3933" spans="1:4">
      <c r="A3933" t="s">
        <v>1580</v>
      </c>
      <c r="B3933" t="s">
        <v>2650</v>
      </c>
      <c r="C3933">
        <v>0</v>
      </c>
      <c r="D3933" t="s">
        <v>8</v>
      </c>
    </row>
    <row r="3934" spans="1:4">
      <c r="A3934" t="s">
        <v>1581</v>
      </c>
      <c r="B3934" t="s">
        <v>2650</v>
      </c>
      <c r="C3934">
        <v>0</v>
      </c>
      <c r="D3934" t="s">
        <v>8</v>
      </c>
    </row>
    <row r="3935" spans="1:4">
      <c r="A3935" t="s">
        <v>1582</v>
      </c>
      <c r="B3935" t="s">
        <v>2650</v>
      </c>
      <c r="C3935">
        <v>0</v>
      </c>
      <c r="D3935" t="s">
        <v>8</v>
      </c>
    </row>
    <row r="3936" spans="1:4">
      <c r="A3936" t="s">
        <v>1583</v>
      </c>
      <c r="B3936" t="s">
        <v>2650</v>
      </c>
      <c r="C3936">
        <v>0</v>
      </c>
      <c r="D3936" t="s">
        <v>8</v>
      </c>
    </row>
    <row r="3937" spans="1:4">
      <c r="A3937" t="s">
        <v>1584</v>
      </c>
      <c r="B3937" t="s">
        <v>2650</v>
      </c>
      <c r="C3937">
        <v>0</v>
      </c>
      <c r="D3937" t="s">
        <v>8</v>
      </c>
    </row>
    <row r="3938" spans="1:4">
      <c r="A3938" t="s">
        <v>1585</v>
      </c>
      <c r="B3938" t="s">
        <v>2650</v>
      </c>
      <c r="C3938">
        <v>0</v>
      </c>
      <c r="D3938" t="s">
        <v>8</v>
      </c>
    </row>
    <row r="3939" spans="1:4">
      <c r="A3939" t="s">
        <v>1586</v>
      </c>
      <c r="B3939" t="s">
        <v>2650</v>
      </c>
      <c r="C3939">
        <v>0</v>
      </c>
      <c r="D3939" t="s">
        <v>8</v>
      </c>
    </row>
    <row r="3940" spans="1:4">
      <c r="A3940" t="s">
        <v>1587</v>
      </c>
      <c r="B3940" t="s">
        <v>2650</v>
      </c>
      <c r="C3940">
        <v>0</v>
      </c>
      <c r="D3940" t="s">
        <v>8</v>
      </c>
    </row>
    <row r="3941" spans="1:4">
      <c r="A3941" t="s">
        <v>1588</v>
      </c>
      <c r="B3941" t="s">
        <v>2650</v>
      </c>
      <c r="C3941">
        <v>0</v>
      </c>
      <c r="D3941" t="s">
        <v>8</v>
      </c>
    </row>
    <row r="3942" spans="1:4">
      <c r="A3942" t="s">
        <v>1589</v>
      </c>
      <c r="B3942" t="s">
        <v>2650</v>
      </c>
      <c r="C3942">
        <v>0</v>
      </c>
      <c r="D3942" t="s">
        <v>8</v>
      </c>
    </row>
    <row r="3943" spans="1:4">
      <c r="A3943" t="s">
        <v>1590</v>
      </c>
      <c r="B3943" t="s">
        <v>2650</v>
      </c>
      <c r="C3943">
        <v>0</v>
      </c>
      <c r="D3943" t="s">
        <v>8</v>
      </c>
    </row>
    <row r="3944" spans="1:4">
      <c r="A3944" t="s">
        <v>1591</v>
      </c>
      <c r="B3944" t="s">
        <v>2650</v>
      </c>
      <c r="C3944">
        <v>0</v>
      </c>
      <c r="D3944" t="s">
        <v>8</v>
      </c>
    </row>
    <row r="3945" spans="1:4">
      <c r="A3945" t="s">
        <v>1592</v>
      </c>
      <c r="B3945" t="s">
        <v>2650</v>
      </c>
      <c r="C3945">
        <v>0</v>
      </c>
      <c r="D3945" t="s">
        <v>8</v>
      </c>
    </row>
    <row r="3946" spans="1:4">
      <c r="A3946" t="s">
        <v>1593</v>
      </c>
      <c r="B3946" t="s">
        <v>2650</v>
      </c>
      <c r="C3946">
        <v>0</v>
      </c>
      <c r="D3946" t="s">
        <v>8</v>
      </c>
    </row>
    <row r="3947" spans="1:4">
      <c r="A3947" t="s">
        <v>1594</v>
      </c>
      <c r="B3947" t="s">
        <v>2650</v>
      </c>
      <c r="C3947">
        <v>0</v>
      </c>
      <c r="D3947" t="s">
        <v>8</v>
      </c>
    </row>
    <row r="3948" spans="1:4">
      <c r="A3948" t="s">
        <v>1595</v>
      </c>
      <c r="B3948" t="s">
        <v>2650</v>
      </c>
      <c r="C3948">
        <v>0</v>
      </c>
      <c r="D3948" t="s">
        <v>8</v>
      </c>
    </row>
    <row r="3949" spans="1:4">
      <c r="A3949" t="s">
        <v>1596</v>
      </c>
      <c r="B3949" t="s">
        <v>2650</v>
      </c>
      <c r="C3949">
        <v>0</v>
      </c>
      <c r="D3949" t="s">
        <v>8</v>
      </c>
    </row>
    <row r="3950" spans="1:4">
      <c r="A3950" t="s">
        <v>1597</v>
      </c>
      <c r="B3950" t="s">
        <v>2650</v>
      </c>
      <c r="C3950">
        <v>0</v>
      </c>
      <c r="D3950" t="s">
        <v>8</v>
      </c>
    </row>
    <row r="3951" spans="1:4">
      <c r="A3951" t="s">
        <v>1598</v>
      </c>
      <c r="B3951" t="s">
        <v>2650</v>
      </c>
      <c r="C3951">
        <v>0</v>
      </c>
      <c r="D3951" t="s">
        <v>8</v>
      </c>
    </row>
    <row r="3952" spans="1:4">
      <c r="A3952" t="s">
        <v>1599</v>
      </c>
      <c r="B3952" t="s">
        <v>2650</v>
      </c>
      <c r="C3952">
        <v>0</v>
      </c>
      <c r="D3952" t="s">
        <v>8</v>
      </c>
    </row>
    <row r="3953" spans="1:4">
      <c r="A3953" t="s">
        <v>1600</v>
      </c>
      <c r="B3953" t="s">
        <v>2650</v>
      </c>
      <c r="C3953">
        <v>0</v>
      </c>
      <c r="D3953" t="s">
        <v>8</v>
      </c>
    </row>
    <row r="3954" spans="1:4">
      <c r="A3954" t="s">
        <v>1601</v>
      </c>
      <c r="B3954" t="s">
        <v>2650</v>
      </c>
      <c r="C3954">
        <v>0</v>
      </c>
      <c r="D3954" t="s">
        <v>8</v>
      </c>
    </row>
    <row r="3955" spans="1:4">
      <c r="A3955" t="s">
        <v>1602</v>
      </c>
      <c r="B3955" t="s">
        <v>2650</v>
      </c>
      <c r="C3955">
        <v>0</v>
      </c>
      <c r="D3955" t="s">
        <v>8</v>
      </c>
    </row>
    <row r="3956" spans="1:4">
      <c r="A3956" t="s">
        <v>1603</v>
      </c>
      <c r="B3956" t="s">
        <v>2650</v>
      </c>
      <c r="C3956">
        <v>0</v>
      </c>
      <c r="D3956" t="s">
        <v>8</v>
      </c>
    </row>
    <row r="3957" spans="1:4">
      <c r="A3957" t="s">
        <v>1604</v>
      </c>
      <c r="B3957" t="s">
        <v>2650</v>
      </c>
      <c r="C3957">
        <v>0</v>
      </c>
      <c r="D3957" t="s">
        <v>8</v>
      </c>
    </row>
    <row r="3958" spans="1:4">
      <c r="A3958" t="s">
        <v>1605</v>
      </c>
      <c r="B3958" t="s">
        <v>2650</v>
      </c>
      <c r="C3958">
        <v>0</v>
      </c>
      <c r="D3958" t="s">
        <v>8</v>
      </c>
    </row>
    <row r="3959" spans="1:4">
      <c r="A3959" t="s">
        <v>1606</v>
      </c>
      <c r="B3959" t="s">
        <v>2650</v>
      </c>
      <c r="C3959">
        <v>0</v>
      </c>
      <c r="D3959" t="s">
        <v>8</v>
      </c>
    </row>
    <row r="3960" spans="1:4">
      <c r="A3960" t="s">
        <v>1607</v>
      </c>
      <c r="B3960" t="s">
        <v>2650</v>
      </c>
      <c r="C3960">
        <v>0</v>
      </c>
      <c r="D3960" t="s">
        <v>8</v>
      </c>
    </row>
    <row r="3961" spans="1:4">
      <c r="A3961" t="s">
        <v>1608</v>
      </c>
      <c r="B3961" t="s">
        <v>2650</v>
      </c>
      <c r="C3961">
        <v>0</v>
      </c>
      <c r="D3961" t="s">
        <v>8</v>
      </c>
    </row>
    <row r="3962" spans="1:4">
      <c r="A3962" t="s">
        <v>1609</v>
      </c>
      <c r="B3962" t="s">
        <v>2650</v>
      </c>
      <c r="C3962">
        <v>0</v>
      </c>
      <c r="D3962" t="s">
        <v>8</v>
      </c>
    </row>
    <row r="3963" spans="1:4">
      <c r="A3963" t="s">
        <v>1611</v>
      </c>
      <c r="B3963" t="s">
        <v>2650</v>
      </c>
      <c r="C3963">
        <v>0</v>
      </c>
      <c r="D3963" t="s">
        <v>8</v>
      </c>
    </row>
    <row r="3964" spans="1:4">
      <c r="A3964" t="s">
        <v>1612</v>
      </c>
      <c r="B3964" t="s">
        <v>2650</v>
      </c>
      <c r="C3964">
        <v>0</v>
      </c>
      <c r="D3964" t="s">
        <v>8</v>
      </c>
    </row>
    <row r="3965" spans="1:4">
      <c r="A3965" t="s">
        <v>1613</v>
      </c>
      <c r="B3965" t="s">
        <v>2650</v>
      </c>
      <c r="C3965">
        <v>0</v>
      </c>
      <c r="D3965" t="s">
        <v>8</v>
      </c>
    </row>
    <row r="3966" spans="1:4">
      <c r="A3966" t="s">
        <v>1614</v>
      </c>
      <c r="B3966" t="s">
        <v>2650</v>
      </c>
      <c r="C3966">
        <v>0</v>
      </c>
      <c r="D3966" t="s">
        <v>8</v>
      </c>
    </row>
    <row r="3967" spans="1:4">
      <c r="A3967" t="s">
        <v>1615</v>
      </c>
      <c r="B3967" t="s">
        <v>2650</v>
      </c>
      <c r="C3967">
        <v>0</v>
      </c>
      <c r="D3967" t="s">
        <v>8</v>
      </c>
    </row>
    <row r="3968" spans="1:4">
      <c r="A3968" t="s">
        <v>1616</v>
      </c>
      <c r="B3968" t="s">
        <v>2650</v>
      </c>
      <c r="C3968">
        <v>0</v>
      </c>
      <c r="D3968" t="s">
        <v>8</v>
      </c>
    </row>
    <row r="3969" spans="1:4">
      <c r="A3969" t="s">
        <v>1617</v>
      </c>
      <c r="B3969" t="s">
        <v>2650</v>
      </c>
      <c r="C3969">
        <v>0</v>
      </c>
      <c r="D3969" t="s">
        <v>8</v>
      </c>
    </row>
    <row r="3970" spans="1:4">
      <c r="A3970" t="s">
        <v>1618</v>
      </c>
      <c r="B3970" t="s">
        <v>2650</v>
      </c>
      <c r="C3970">
        <v>0</v>
      </c>
      <c r="D3970" t="s">
        <v>8</v>
      </c>
    </row>
    <row r="3971" spans="1:4">
      <c r="A3971" t="s">
        <v>1619</v>
      </c>
      <c r="B3971" t="s">
        <v>2650</v>
      </c>
      <c r="C3971">
        <v>0</v>
      </c>
      <c r="D3971" t="s">
        <v>8</v>
      </c>
    </row>
    <row r="3972" spans="1:4">
      <c r="A3972" t="s">
        <v>1620</v>
      </c>
      <c r="B3972" t="s">
        <v>2650</v>
      </c>
      <c r="C3972">
        <v>0</v>
      </c>
      <c r="D3972" t="s">
        <v>8</v>
      </c>
    </row>
    <row r="3973" spans="1:4">
      <c r="A3973" t="s">
        <v>1621</v>
      </c>
      <c r="B3973" t="s">
        <v>2650</v>
      </c>
      <c r="C3973">
        <v>0</v>
      </c>
      <c r="D3973" t="s">
        <v>8</v>
      </c>
    </row>
    <row r="3974" spans="1:4">
      <c r="A3974" t="s">
        <v>1622</v>
      </c>
      <c r="B3974" t="s">
        <v>2650</v>
      </c>
      <c r="C3974">
        <v>0</v>
      </c>
      <c r="D3974" t="s">
        <v>8</v>
      </c>
    </row>
    <row r="3975" spans="1:4">
      <c r="A3975" t="s">
        <v>1623</v>
      </c>
      <c r="B3975" t="s">
        <v>2650</v>
      </c>
      <c r="C3975">
        <v>0</v>
      </c>
      <c r="D3975" t="s">
        <v>8</v>
      </c>
    </row>
    <row r="3976" spans="1:4">
      <c r="A3976" t="s">
        <v>1624</v>
      </c>
      <c r="B3976" t="s">
        <v>2650</v>
      </c>
      <c r="C3976">
        <v>0</v>
      </c>
      <c r="D3976" t="s">
        <v>8</v>
      </c>
    </row>
    <row r="3977" spans="1:4">
      <c r="A3977" t="s">
        <v>1625</v>
      </c>
      <c r="B3977" t="s">
        <v>2650</v>
      </c>
      <c r="C3977">
        <v>0</v>
      </c>
      <c r="D3977" t="s">
        <v>8</v>
      </c>
    </row>
    <row r="3978" spans="1:4">
      <c r="A3978" t="s">
        <v>1626</v>
      </c>
      <c r="B3978" t="s">
        <v>2650</v>
      </c>
      <c r="C3978">
        <v>0</v>
      </c>
      <c r="D3978" t="s">
        <v>8</v>
      </c>
    </row>
    <row r="3979" spans="1:4">
      <c r="A3979" t="s">
        <v>1627</v>
      </c>
      <c r="B3979" t="s">
        <v>2650</v>
      </c>
      <c r="C3979">
        <v>0</v>
      </c>
      <c r="D3979" t="s">
        <v>8</v>
      </c>
    </row>
    <row r="3980" spans="1:4">
      <c r="A3980" t="s">
        <v>1628</v>
      </c>
      <c r="B3980" t="s">
        <v>2650</v>
      </c>
      <c r="C3980">
        <v>0</v>
      </c>
      <c r="D3980" t="s">
        <v>8</v>
      </c>
    </row>
    <row r="3981" spans="1:4">
      <c r="A3981" t="s">
        <v>1629</v>
      </c>
      <c r="B3981" t="s">
        <v>2650</v>
      </c>
      <c r="C3981">
        <v>0</v>
      </c>
      <c r="D3981" t="s">
        <v>8</v>
      </c>
    </row>
    <row r="3982" spans="1:4">
      <c r="A3982" t="s">
        <v>1630</v>
      </c>
      <c r="B3982" t="s">
        <v>2650</v>
      </c>
      <c r="C3982">
        <v>0</v>
      </c>
      <c r="D3982" t="s">
        <v>8</v>
      </c>
    </row>
    <row r="3983" spans="1:4">
      <c r="A3983" t="s">
        <v>1631</v>
      </c>
      <c r="B3983" t="s">
        <v>2650</v>
      </c>
      <c r="C3983">
        <v>0</v>
      </c>
      <c r="D3983" t="s">
        <v>8</v>
      </c>
    </row>
    <row r="3984" spans="1:4">
      <c r="A3984" t="s">
        <v>1632</v>
      </c>
      <c r="B3984" t="s">
        <v>2650</v>
      </c>
      <c r="C3984">
        <v>0</v>
      </c>
      <c r="D3984" t="s">
        <v>8</v>
      </c>
    </row>
    <row r="3985" spans="1:4">
      <c r="A3985" t="s">
        <v>1633</v>
      </c>
      <c r="B3985" t="s">
        <v>2650</v>
      </c>
      <c r="C3985">
        <v>0</v>
      </c>
      <c r="D3985" t="s">
        <v>8</v>
      </c>
    </row>
    <row r="3986" spans="1:4">
      <c r="A3986" t="s">
        <v>1634</v>
      </c>
      <c r="B3986" t="s">
        <v>2650</v>
      </c>
      <c r="C3986">
        <v>0</v>
      </c>
      <c r="D3986" t="s">
        <v>8</v>
      </c>
    </row>
    <row r="3987" spans="1:4">
      <c r="A3987" t="s">
        <v>1635</v>
      </c>
      <c r="B3987" t="s">
        <v>2650</v>
      </c>
      <c r="C3987">
        <v>0</v>
      </c>
      <c r="D3987" t="s">
        <v>8</v>
      </c>
    </row>
    <row r="3988" spans="1:4">
      <c r="A3988" t="s">
        <v>1636</v>
      </c>
      <c r="B3988" t="s">
        <v>2650</v>
      </c>
      <c r="C3988">
        <v>0</v>
      </c>
      <c r="D3988" t="s">
        <v>8</v>
      </c>
    </row>
    <row r="3989" spans="1:4">
      <c r="A3989" t="s">
        <v>1637</v>
      </c>
      <c r="B3989" t="s">
        <v>2650</v>
      </c>
      <c r="C3989">
        <v>0</v>
      </c>
      <c r="D3989" t="s">
        <v>8</v>
      </c>
    </row>
    <row r="3990" spans="1:4">
      <c r="A3990" t="s">
        <v>1638</v>
      </c>
      <c r="B3990" t="s">
        <v>2650</v>
      </c>
      <c r="C3990">
        <v>0</v>
      </c>
      <c r="D3990" t="s">
        <v>8</v>
      </c>
    </row>
    <row r="3991" spans="1:4">
      <c r="A3991" t="s">
        <v>1639</v>
      </c>
      <c r="B3991" t="s">
        <v>2650</v>
      </c>
      <c r="C3991">
        <v>0</v>
      </c>
      <c r="D3991" t="s">
        <v>8</v>
      </c>
    </row>
    <row r="3992" spans="1:4">
      <c r="A3992" t="s">
        <v>1640</v>
      </c>
      <c r="B3992" t="s">
        <v>2650</v>
      </c>
      <c r="C3992">
        <v>0</v>
      </c>
      <c r="D3992" t="s">
        <v>8</v>
      </c>
    </row>
    <row r="3993" spans="1:4">
      <c r="A3993" t="s">
        <v>1641</v>
      </c>
      <c r="B3993" t="s">
        <v>2650</v>
      </c>
      <c r="C3993">
        <v>0</v>
      </c>
      <c r="D3993" t="s">
        <v>8</v>
      </c>
    </row>
    <row r="3994" spans="1:4">
      <c r="A3994" t="s">
        <v>1642</v>
      </c>
      <c r="B3994" t="s">
        <v>2650</v>
      </c>
      <c r="C3994">
        <v>0</v>
      </c>
      <c r="D3994" t="s">
        <v>8</v>
      </c>
    </row>
    <row r="3995" spans="1:4">
      <c r="A3995" t="s">
        <v>1643</v>
      </c>
      <c r="B3995" t="s">
        <v>2650</v>
      </c>
      <c r="C3995">
        <v>0</v>
      </c>
      <c r="D3995" t="s">
        <v>8</v>
      </c>
    </row>
    <row r="3996" spans="1:4">
      <c r="A3996" t="s">
        <v>1644</v>
      </c>
      <c r="B3996" t="s">
        <v>2650</v>
      </c>
      <c r="C3996">
        <v>0</v>
      </c>
      <c r="D3996" t="s">
        <v>8</v>
      </c>
    </row>
    <row r="3997" spans="1:4">
      <c r="A3997" t="s">
        <v>1645</v>
      </c>
      <c r="B3997" t="s">
        <v>2650</v>
      </c>
      <c r="C3997">
        <v>0</v>
      </c>
      <c r="D3997" t="s">
        <v>8</v>
      </c>
    </row>
    <row r="3998" spans="1:4">
      <c r="A3998" t="s">
        <v>1646</v>
      </c>
      <c r="B3998" t="s">
        <v>2650</v>
      </c>
      <c r="C3998">
        <v>0</v>
      </c>
      <c r="D3998" t="s">
        <v>8</v>
      </c>
    </row>
    <row r="3999" spans="1:4">
      <c r="A3999" t="s">
        <v>1647</v>
      </c>
      <c r="B3999" t="s">
        <v>2650</v>
      </c>
      <c r="C3999">
        <v>0</v>
      </c>
      <c r="D3999" t="s">
        <v>8</v>
      </c>
    </row>
    <row r="4000" spans="1:4">
      <c r="A4000" t="s">
        <v>1648</v>
      </c>
      <c r="B4000" t="s">
        <v>2650</v>
      </c>
      <c r="C4000">
        <v>0</v>
      </c>
      <c r="D4000" t="s">
        <v>8</v>
      </c>
    </row>
    <row r="4001" spans="1:4">
      <c r="A4001" t="s">
        <v>1649</v>
      </c>
      <c r="B4001" t="s">
        <v>2650</v>
      </c>
      <c r="C4001">
        <v>0</v>
      </c>
      <c r="D4001" t="s">
        <v>8</v>
      </c>
    </row>
    <row r="4002" spans="1:4">
      <c r="A4002" t="s">
        <v>1650</v>
      </c>
      <c r="B4002" t="s">
        <v>2650</v>
      </c>
      <c r="C4002">
        <v>0</v>
      </c>
      <c r="D4002" t="s">
        <v>8</v>
      </c>
    </row>
    <row r="4003" spans="1:4">
      <c r="A4003" t="s">
        <v>1651</v>
      </c>
      <c r="B4003" t="s">
        <v>2650</v>
      </c>
      <c r="C4003">
        <v>0</v>
      </c>
      <c r="D4003" t="s">
        <v>8</v>
      </c>
    </row>
    <row r="4004" spans="1:4">
      <c r="A4004" t="s">
        <v>1652</v>
      </c>
      <c r="B4004" t="s">
        <v>2650</v>
      </c>
      <c r="C4004">
        <v>0</v>
      </c>
      <c r="D4004" t="s">
        <v>8</v>
      </c>
    </row>
    <row r="4005" spans="1:4">
      <c r="A4005" t="s">
        <v>1653</v>
      </c>
      <c r="B4005" t="s">
        <v>2650</v>
      </c>
      <c r="C4005">
        <v>0</v>
      </c>
      <c r="D4005" t="s">
        <v>8</v>
      </c>
    </row>
    <row r="4006" spans="1:4">
      <c r="A4006" t="s">
        <v>1654</v>
      </c>
      <c r="B4006" t="s">
        <v>2650</v>
      </c>
      <c r="C4006">
        <v>0</v>
      </c>
      <c r="D4006" t="s">
        <v>8</v>
      </c>
    </row>
    <row r="4007" spans="1:4">
      <c r="A4007" t="s">
        <v>1655</v>
      </c>
      <c r="B4007" t="s">
        <v>2650</v>
      </c>
      <c r="C4007">
        <v>0</v>
      </c>
      <c r="D4007" t="s">
        <v>8</v>
      </c>
    </row>
    <row r="4008" spans="1:4">
      <c r="A4008" t="s">
        <v>1656</v>
      </c>
      <c r="B4008" t="s">
        <v>2650</v>
      </c>
      <c r="C4008">
        <v>0</v>
      </c>
      <c r="D4008" t="s">
        <v>8</v>
      </c>
    </row>
    <row r="4009" spans="1:4">
      <c r="A4009" t="s">
        <v>1657</v>
      </c>
      <c r="B4009" t="s">
        <v>2650</v>
      </c>
      <c r="C4009">
        <v>0</v>
      </c>
      <c r="D4009" t="s">
        <v>8</v>
      </c>
    </row>
    <row r="4010" spans="1:4">
      <c r="A4010" t="s">
        <v>1658</v>
      </c>
      <c r="B4010" t="s">
        <v>2650</v>
      </c>
      <c r="C4010">
        <v>0</v>
      </c>
      <c r="D4010" t="s">
        <v>8</v>
      </c>
    </row>
    <row r="4011" spans="1:4">
      <c r="A4011" t="s">
        <v>1659</v>
      </c>
      <c r="B4011" t="s">
        <v>2650</v>
      </c>
      <c r="C4011">
        <v>0</v>
      </c>
      <c r="D4011" t="s">
        <v>8</v>
      </c>
    </row>
    <row r="4012" spans="1:4">
      <c r="A4012" t="s">
        <v>1660</v>
      </c>
      <c r="B4012" t="s">
        <v>2650</v>
      </c>
      <c r="C4012">
        <v>0</v>
      </c>
      <c r="D4012" t="s">
        <v>8</v>
      </c>
    </row>
    <row r="4013" spans="1:4">
      <c r="A4013" t="s">
        <v>1661</v>
      </c>
      <c r="B4013" t="s">
        <v>2650</v>
      </c>
      <c r="C4013">
        <v>0</v>
      </c>
      <c r="D4013" t="s">
        <v>8</v>
      </c>
    </row>
    <row r="4014" spans="1:4">
      <c r="A4014" t="s">
        <v>1662</v>
      </c>
      <c r="B4014" t="s">
        <v>2650</v>
      </c>
      <c r="C4014">
        <v>0</v>
      </c>
      <c r="D4014" t="s">
        <v>8</v>
      </c>
    </row>
    <row r="4015" spans="1:4">
      <c r="A4015" t="s">
        <v>1663</v>
      </c>
      <c r="B4015" t="s">
        <v>2650</v>
      </c>
      <c r="C4015">
        <v>0</v>
      </c>
      <c r="D4015" t="s">
        <v>8</v>
      </c>
    </row>
    <row r="4016" spans="1:4">
      <c r="A4016" t="s">
        <v>1664</v>
      </c>
      <c r="B4016" t="s">
        <v>2650</v>
      </c>
      <c r="C4016">
        <v>0</v>
      </c>
      <c r="D4016" t="s">
        <v>8</v>
      </c>
    </row>
    <row r="4017" spans="1:4">
      <c r="A4017" t="s">
        <v>1665</v>
      </c>
      <c r="B4017" t="s">
        <v>2650</v>
      </c>
      <c r="C4017">
        <v>0</v>
      </c>
      <c r="D4017" t="s">
        <v>8</v>
      </c>
    </row>
    <row r="4018" spans="1:4">
      <c r="A4018" t="s">
        <v>1666</v>
      </c>
      <c r="B4018" t="s">
        <v>2650</v>
      </c>
      <c r="C4018">
        <v>0</v>
      </c>
      <c r="D4018" t="s">
        <v>8</v>
      </c>
    </row>
    <row r="4019" spans="1:4">
      <c r="A4019" t="s">
        <v>1667</v>
      </c>
      <c r="B4019" t="s">
        <v>2650</v>
      </c>
      <c r="C4019">
        <v>0</v>
      </c>
      <c r="D4019" t="s">
        <v>8</v>
      </c>
    </row>
    <row r="4020" spans="1:4">
      <c r="A4020" t="s">
        <v>1668</v>
      </c>
      <c r="B4020" t="s">
        <v>2650</v>
      </c>
      <c r="C4020">
        <v>0</v>
      </c>
      <c r="D4020" t="s">
        <v>8</v>
      </c>
    </row>
    <row r="4021" spans="1:4">
      <c r="A4021" t="s">
        <v>1669</v>
      </c>
      <c r="B4021" t="s">
        <v>2650</v>
      </c>
      <c r="C4021">
        <v>0</v>
      </c>
      <c r="D4021" t="s">
        <v>8</v>
      </c>
    </row>
    <row r="4022" spans="1:4">
      <c r="A4022" t="s">
        <v>1670</v>
      </c>
      <c r="B4022" t="s">
        <v>2650</v>
      </c>
      <c r="C4022">
        <v>0</v>
      </c>
      <c r="D4022" t="s">
        <v>8</v>
      </c>
    </row>
    <row r="4023" spans="1:4">
      <c r="A4023" t="s">
        <v>1671</v>
      </c>
      <c r="B4023" t="s">
        <v>2650</v>
      </c>
      <c r="C4023">
        <v>0</v>
      </c>
      <c r="D4023" t="s">
        <v>8</v>
      </c>
    </row>
    <row r="4024" spans="1:4">
      <c r="A4024" t="s">
        <v>1672</v>
      </c>
      <c r="B4024" t="s">
        <v>2650</v>
      </c>
      <c r="C4024">
        <v>0</v>
      </c>
      <c r="D4024" t="s">
        <v>8</v>
      </c>
    </row>
    <row r="4025" spans="1:4">
      <c r="A4025" t="s">
        <v>1674</v>
      </c>
      <c r="B4025" t="s">
        <v>2650</v>
      </c>
      <c r="C4025">
        <v>0</v>
      </c>
      <c r="D4025" t="s">
        <v>8</v>
      </c>
    </row>
    <row r="4026" spans="1:4">
      <c r="A4026" t="s">
        <v>1675</v>
      </c>
      <c r="B4026" t="s">
        <v>2650</v>
      </c>
      <c r="C4026">
        <v>0</v>
      </c>
      <c r="D4026" t="s">
        <v>8</v>
      </c>
    </row>
    <row r="4027" spans="1:4">
      <c r="A4027" t="s">
        <v>1676</v>
      </c>
      <c r="B4027" t="s">
        <v>2650</v>
      </c>
      <c r="C4027">
        <v>0</v>
      </c>
      <c r="D4027" t="s">
        <v>8</v>
      </c>
    </row>
    <row r="4028" spans="1:4">
      <c r="A4028" t="s">
        <v>1677</v>
      </c>
      <c r="B4028" t="s">
        <v>2650</v>
      </c>
      <c r="C4028">
        <v>0</v>
      </c>
      <c r="D4028" t="s">
        <v>8</v>
      </c>
    </row>
    <row r="4029" spans="1:4">
      <c r="A4029" t="s">
        <v>1678</v>
      </c>
      <c r="B4029" t="s">
        <v>2650</v>
      </c>
      <c r="C4029">
        <v>0</v>
      </c>
      <c r="D4029" t="s">
        <v>8</v>
      </c>
    </row>
    <row r="4030" spans="1:4">
      <c r="A4030" t="s">
        <v>1679</v>
      </c>
      <c r="B4030" t="s">
        <v>2650</v>
      </c>
      <c r="C4030">
        <v>0</v>
      </c>
      <c r="D4030" t="s">
        <v>8</v>
      </c>
    </row>
    <row r="4031" spans="1:4">
      <c r="A4031" t="s">
        <v>1680</v>
      </c>
      <c r="B4031" t="s">
        <v>2650</v>
      </c>
      <c r="C4031">
        <v>0</v>
      </c>
      <c r="D4031" t="s">
        <v>8</v>
      </c>
    </row>
    <row r="4032" spans="1:4">
      <c r="A4032" t="s">
        <v>1681</v>
      </c>
      <c r="B4032" t="s">
        <v>2650</v>
      </c>
      <c r="C4032">
        <v>0</v>
      </c>
      <c r="D4032" t="s">
        <v>8</v>
      </c>
    </row>
    <row r="4033" spans="1:4">
      <c r="A4033" t="s">
        <v>1682</v>
      </c>
      <c r="B4033" t="s">
        <v>2650</v>
      </c>
      <c r="C4033">
        <v>0</v>
      </c>
      <c r="D4033" t="s">
        <v>8</v>
      </c>
    </row>
    <row r="4034" spans="1:4">
      <c r="A4034" t="s">
        <v>1683</v>
      </c>
      <c r="B4034" t="s">
        <v>2650</v>
      </c>
      <c r="C4034">
        <v>0</v>
      </c>
      <c r="D4034" t="s">
        <v>8</v>
      </c>
    </row>
    <row r="4035" spans="1:4">
      <c r="A4035" t="s">
        <v>1684</v>
      </c>
      <c r="B4035" t="s">
        <v>2650</v>
      </c>
      <c r="C4035">
        <v>0</v>
      </c>
      <c r="D4035" t="s">
        <v>8</v>
      </c>
    </row>
    <row r="4036" spans="1:4">
      <c r="A4036" t="s">
        <v>1685</v>
      </c>
      <c r="B4036" t="s">
        <v>2650</v>
      </c>
      <c r="C4036">
        <v>0</v>
      </c>
      <c r="D4036" t="s">
        <v>8</v>
      </c>
    </row>
    <row r="4037" spans="1:4">
      <c r="A4037" t="s">
        <v>1686</v>
      </c>
      <c r="B4037" t="s">
        <v>2650</v>
      </c>
      <c r="C4037">
        <v>0</v>
      </c>
      <c r="D4037" t="s">
        <v>8</v>
      </c>
    </row>
    <row r="4038" spans="1:4">
      <c r="A4038" t="s">
        <v>1687</v>
      </c>
      <c r="B4038" t="s">
        <v>2650</v>
      </c>
      <c r="C4038">
        <v>0</v>
      </c>
      <c r="D4038" t="s">
        <v>8</v>
      </c>
    </row>
    <row r="4039" spans="1:4">
      <c r="A4039" t="s">
        <v>1688</v>
      </c>
      <c r="B4039" t="s">
        <v>2650</v>
      </c>
      <c r="C4039">
        <v>0</v>
      </c>
      <c r="D4039" t="s">
        <v>8</v>
      </c>
    </row>
    <row r="4040" spans="1:4">
      <c r="A4040" t="s">
        <v>1689</v>
      </c>
      <c r="B4040" t="s">
        <v>2650</v>
      </c>
      <c r="C4040">
        <v>0</v>
      </c>
      <c r="D4040" t="s">
        <v>8</v>
      </c>
    </row>
    <row r="4041" spans="1:4">
      <c r="A4041" t="s">
        <v>1690</v>
      </c>
      <c r="B4041" t="s">
        <v>2650</v>
      </c>
      <c r="C4041">
        <v>0</v>
      </c>
      <c r="D4041" t="s">
        <v>8</v>
      </c>
    </row>
    <row r="4042" spans="1:4">
      <c r="A4042" t="s">
        <v>1691</v>
      </c>
      <c r="B4042" t="s">
        <v>2650</v>
      </c>
      <c r="C4042">
        <v>0</v>
      </c>
      <c r="D4042" t="s">
        <v>8</v>
      </c>
    </row>
    <row r="4043" spans="1:4">
      <c r="A4043" t="s">
        <v>1692</v>
      </c>
      <c r="B4043" t="s">
        <v>2650</v>
      </c>
      <c r="C4043">
        <v>0</v>
      </c>
      <c r="D4043" t="s">
        <v>8</v>
      </c>
    </row>
    <row r="4044" spans="1:4">
      <c r="A4044" t="s">
        <v>1693</v>
      </c>
      <c r="B4044" t="s">
        <v>2650</v>
      </c>
      <c r="C4044">
        <v>0</v>
      </c>
      <c r="D4044" t="s">
        <v>8</v>
      </c>
    </row>
    <row r="4045" spans="1:4">
      <c r="A4045" t="s">
        <v>1694</v>
      </c>
      <c r="B4045" t="s">
        <v>2650</v>
      </c>
      <c r="C4045">
        <v>0</v>
      </c>
      <c r="D4045" t="s">
        <v>8</v>
      </c>
    </row>
    <row r="4046" spans="1:4">
      <c r="A4046" t="s">
        <v>1695</v>
      </c>
      <c r="B4046" t="s">
        <v>2650</v>
      </c>
      <c r="C4046">
        <v>0</v>
      </c>
      <c r="D4046" t="s">
        <v>8</v>
      </c>
    </row>
    <row r="4047" spans="1:4">
      <c r="A4047" t="s">
        <v>1696</v>
      </c>
      <c r="B4047" t="s">
        <v>2650</v>
      </c>
      <c r="C4047">
        <v>0</v>
      </c>
      <c r="D4047" t="s">
        <v>8</v>
      </c>
    </row>
    <row r="4048" spans="1:4">
      <c r="A4048" t="s">
        <v>1697</v>
      </c>
      <c r="B4048" t="s">
        <v>2650</v>
      </c>
      <c r="C4048">
        <v>0</v>
      </c>
      <c r="D4048" t="s">
        <v>8</v>
      </c>
    </row>
    <row r="4049" spans="1:4">
      <c r="A4049" t="s">
        <v>1698</v>
      </c>
      <c r="B4049" t="s">
        <v>2650</v>
      </c>
      <c r="C4049">
        <v>0</v>
      </c>
      <c r="D4049" t="s">
        <v>8</v>
      </c>
    </row>
    <row r="4050" spans="1:4">
      <c r="A4050" t="s">
        <v>1699</v>
      </c>
      <c r="B4050" t="s">
        <v>2650</v>
      </c>
      <c r="C4050">
        <v>0</v>
      </c>
      <c r="D4050" t="s">
        <v>8</v>
      </c>
    </row>
    <row r="4051" spans="1:4">
      <c r="A4051" t="s">
        <v>1700</v>
      </c>
      <c r="B4051" t="s">
        <v>2650</v>
      </c>
      <c r="C4051">
        <v>0</v>
      </c>
      <c r="D4051" t="s">
        <v>8</v>
      </c>
    </row>
    <row r="4052" spans="1:4">
      <c r="A4052" t="s">
        <v>1701</v>
      </c>
      <c r="B4052" t="s">
        <v>2650</v>
      </c>
      <c r="C4052">
        <v>0</v>
      </c>
      <c r="D4052" t="s">
        <v>8</v>
      </c>
    </row>
    <row r="4053" spans="1:4">
      <c r="A4053" t="s">
        <v>1702</v>
      </c>
      <c r="B4053" t="s">
        <v>2650</v>
      </c>
      <c r="C4053">
        <v>0</v>
      </c>
      <c r="D4053" t="s">
        <v>8</v>
      </c>
    </row>
    <row r="4054" spans="1:4">
      <c r="A4054" t="s">
        <v>1703</v>
      </c>
      <c r="B4054" t="s">
        <v>2650</v>
      </c>
      <c r="C4054">
        <v>0</v>
      </c>
      <c r="D4054" t="s">
        <v>8</v>
      </c>
    </row>
    <row r="4055" spans="1:4">
      <c r="A4055" t="s">
        <v>1704</v>
      </c>
      <c r="B4055" t="s">
        <v>2650</v>
      </c>
      <c r="C4055">
        <v>0</v>
      </c>
      <c r="D4055" t="s">
        <v>8</v>
      </c>
    </row>
    <row r="4056" spans="1:4">
      <c r="A4056" t="s">
        <v>1705</v>
      </c>
      <c r="B4056" t="s">
        <v>2650</v>
      </c>
      <c r="C4056">
        <v>0</v>
      </c>
      <c r="D4056" t="s">
        <v>8</v>
      </c>
    </row>
    <row r="4057" spans="1:4">
      <c r="A4057" t="s">
        <v>1706</v>
      </c>
      <c r="B4057" t="s">
        <v>2650</v>
      </c>
      <c r="C4057">
        <v>0</v>
      </c>
      <c r="D4057" t="s">
        <v>8</v>
      </c>
    </row>
    <row r="4058" spans="1:4">
      <c r="A4058" t="s">
        <v>1707</v>
      </c>
      <c r="B4058" t="s">
        <v>2650</v>
      </c>
      <c r="C4058">
        <v>0</v>
      </c>
      <c r="D4058" t="s">
        <v>8</v>
      </c>
    </row>
    <row r="4059" spans="1:4">
      <c r="A4059" t="s">
        <v>1708</v>
      </c>
      <c r="B4059" t="s">
        <v>2650</v>
      </c>
      <c r="C4059">
        <v>0</v>
      </c>
      <c r="D4059" t="s">
        <v>8</v>
      </c>
    </row>
    <row r="4060" spans="1:4">
      <c r="A4060" t="s">
        <v>1709</v>
      </c>
      <c r="B4060" t="s">
        <v>2650</v>
      </c>
      <c r="C4060">
        <v>0</v>
      </c>
      <c r="D4060" t="s">
        <v>8</v>
      </c>
    </row>
    <row r="4061" spans="1:4">
      <c r="A4061" t="s">
        <v>1710</v>
      </c>
      <c r="B4061" t="s">
        <v>2650</v>
      </c>
      <c r="C4061">
        <v>0</v>
      </c>
      <c r="D4061" t="s">
        <v>8</v>
      </c>
    </row>
    <row r="4062" spans="1:4">
      <c r="A4062" t="s">
        <v>1711</v>
      </c>
      <c r="B4062" t="s">
        <v>2650</v>
      </c>
      <c r="C4062">
        <v>0</v>
      </c>
      <c r="D4062" t="s">
        <v>8</v>
      </c>
    </row>
    <row r="4063" spans="1:4">
      <c r="A4063" t="s">
        <v>1712</v>
      </c>
      <c r="B4063" t="s">
        <v>2650</v>
      </c>
      <c r="C4063">
        <v>0</v>
      </c>
      <c r="D4063" t="s">
        <v>8</v>
      </c>
    </row>
    <row r="4064" spans="1:4">
      <c r="A4064" t="s">
        <v>1713</v>
      </c>
      <c r="B4064" t="s">
        <v>2650</v>
      </c>
      <c r="C4064">
        <v>0</v>
      </c>
      <c r="D4064" t="s">
        <v>8</v>
      </c>
    </row>
    <row r="4065" spans="1:4">
      <c r="A4065" t="s">
        <v>1714</v>
      </c>
      <c r="B4065" t="s">
        <v>2650</v>
      </c>
      <c r="C4065">
        <v>0</v>
      </c>
      <c r="D4065" t="s">
        <v>8</v>
      </c>
    </row>
    <row r="4066" spans="1:4">
      <c r="A4066" t="s">
        <v>1715</v>
      </c>
      <c r="B4066" t="s">
        <v>2650</v>
      </c>
      <c r="C4066">
        <v>0</v>
      </c>
      <c r="D4066" t="s">
        <v>8</v>
      </c>
    </row>
    <row r="4067" spans="1:4">
      <c r="A4067" t="s">
        <v>1716</v>
      </c>
      <c r="B4067" t="s">
        <v>2650</v>
      </c>
      <c r="C4067">
        <v>0</v>
      </c>
      <c r="D4067" t="s">
        <v>8</v>
      </c>
    </row>
    <row r="4068" spans="1:4">
      <c r="A4068" t="s">
        <v>1717</v>
      </c>
      <c r="B4068" t="s">
        <v>2650</v>
      </c>
      <c r="C4068">
        <v>0</v>
      </c>
      <c r="D4068" t="s">
        <v>8</v>
      </c>
    </row>
    <row r="4069" spans="1:4">
      <c r="A4069" t="s">
        <v>1718</v>
      </c>
      <c r="B4069" t="s">
        <v>2650</v>
      </c>
      <c r="C4069">
        <v>0</v>
      </c>
      <c r="D4069" t="s">
        <v>8</v>
      </c>
    </row>
    <row r="4070" spans="1:4">
      <c r="A4070" t="s">
        <v>1719</v>
      </c>
      <c r="B4070" t="s">
        <v>2650</v>
      </c>
      <c r="C4070">
        <v>0</v>
      </c>
      <c r="D4070" t="s">
        <v>8</v>
      </c>
    </row>
    <row r="4071" spans="1:4">
      <c r="A4071" t="s">
        <v>1720</v>
      </c>
      <c r="B4071" t="s">
        <v>2650</v>
      </c>
      <c r="C4071">
        <v>0</v>
      </c>
      <c r="D4071" t="s">
        <v>8</v>
      </c>
    </row>
    <row r="4072" spans="1:4">
      <c r="A4072" t="s">
        <v>1721</v>
      </c>
      <c r="B4072" t="s">
        <v>2650</v>
      </c>
      <c r="C4072">
        <v>0</v>
      </c>
      <c r="D4072" t="s">
        <v>8</v>
      </c>
    </row>
    <row r="4073" spans="1:4">
      <c r="A4073" t="s">
        <v>1722</v>
      </c>
      <c r="B4073" t="s">
        <v>2650</v>
      </c>
      <c r="C4073">
        <v>0</v>
      </c>
      <c r="D4073" t="s">
        <v>8</v>
      </c>
    </row>
    <row r="4074" spans="1:4">
      <c r="A4074" t="s">
        <v>1723</v>
      </c>
      <c r="B4074" t="s">
        <v>2650</v>
      </c>
      <c r="C4074">
        <v>0</v>
      </c>
      <c r="D4074" t="s">
        <v>8</v>
      </c>
    </row>
    <row r="4075" spans="1:4">
      <c r="A4075" t="s">
        <v>1724</v>
      </c>
      <c r="B4075" t="s">
        <v>2650</v>
      </c>
      <c r="C4075">
        <v>0</v>
      </c>
      <c r="D4075" t="s">
        <v>8</v>
      </c>
    </row>
    <row r="4076" spans="1:4">
      <c r="A4076" t="s">
        <v>1725</v>
      </c>
      <c r="B4076" t="s">
        <v>2650</v>
      </c>
      <c r="C4076">
        <v>0</v>
      </c>
      <c r="D4076" t="s">
        <v>8</v>
      </c>
    </row>
    <row r="4077" spans="1:4">
      <c r="A4077" t="s">
        <v>1726</v>
      </c>
      <c r="B4077" t="s">
        <v>2650</v>
      </c>
      <c r="C4077">
        <v>0</v>
      </c>
      <c r="D4077" t="s">
        <v>8</v>
      </c>
    </row>
    <row r="4078" spans="1:4">
      <c r="A4078" t="s">
        <v>1727</v>
      </c>
      <c r="B4078" t="s">
        <v>2650</v>
      </c>
      <c r="C4078">
        <v>0</v>
      </c>
      <c r="D4078" t="s">
        <v>8</v>
      </c>
    </row>
    <row r="4079" spans="1:4">
      <c r="A4079" t="s">
        <v>1728</v>
      </c>
      <c r="B4079" t="s">
        <v>2650</v>
      </c>
      <c r="C4079">
        <v>0</v>
      </c>
      <c r="D4079" t="s">
        <v>8</v>
      </c>
    </row>
    <row r="4080" spans="1:4">
      <c r="A4080" t="s">
        <v>1729</v>
      </c>
      <c r="B4080" t="s">
        <v>2650</v>
      </c>
      <c r="C4080">
        <v>0</v>
      </c>
      <c r="D4080" t="s">
        <v>8</v>
      </c>
    </row>
    <row r="4081" spans="1:4">
      <c r="A4081" t="s">
        <v>1730</v>
      </c>
      <c r="B4081" t="s">
        <v>2650</v>
      </c>
      <c r="C4081">
        <v>0</v>
      </c>
      <c r="D4081" t="s">
        <v>8</v>
      </c>
    </row>
    <row r="4082" spans="1:4">
      <c r="A4082" t="s">
        <v>1731</v>
      </c>
      <c r="B4082" t="s">
        <v>2650</v>
      </c>
      <c r="C4082">
        <v>0</v>
      </c>
      <c r="D4082" t="s">
        <v>8</v>
      </c>
    </row>
    <row r="4083" spans="1:4">
      <c r="A4083" t="s">
        <v>1732</v>
      </c>
      <c r="B4083" t="s">
        <v>2650</v>
      </c>
      <c r="C4083">
        <v>0</v>
      </c>
      <c r="D4083" t="s">
        <v>8</v>
      </c>
    </row>
    <row r="4084" spans="1:4">
      <c r="A4084" t="s">
        <v>1733</v>
      </c>
      <c r="B4084" t="s">
        <v>2650</v>
      </c>
      <c r="C4084">
        <v>0</v>
      </c>
      <c r="D4084" t="s">
        <v>8</v>
      </c>
    </row>
    <row r="4085" spans="1:4">
      <c r="A4085" t="s">
        <v>1734</v>
      </c>
      <c r="B4085" t="s">
        <v>2650</v>
      </c>
      <c r="C4085">
        <v>0</v>
      </c>
      <c r="D4085" t="s">
        <v>8</v>
      </c>
    </row>
    <row r="4086" spans="1:4">
      <c r="A4086" t="s">
        <v>1735</v>
      </c>
      <c r="B4086" t="s">
        <v>2650</v>
      </c>
      <c r="C4086">
        <v>0</v>
      </c>
      <c r="D4086" t="s">
        <v>8</v>
      </c>
    </row>
    <row r="4087" spans="1:4">
      <c r="A4087" t="s">
        <v>1736</v>
      </c>
      <c r="B4087" t="s">
        <v>2650</v>
      </c>
      <c r="C4087">
        <v>0</v>
      </c>
      <c r="D4087" t="s">
        <v>8</v>
      </c>
    </row>
    <row r="4088" spans="1:4">
      <c r="A4088" t="s">
        <v>1738</v>
      </c>
      <c r="B4088" t="s">
        <v>2650</v>
      </c>
      <c r="C4088">
        <v>0</v>
      </c>
      <c r="D4088" t="s">
        <v>8</v>
      </c>
    </row>
    <row r="4089" spans="1:4">
      <c r="A4089" t="s">
        <v>1739</v>
      </c>
      <c r="B4089" t="s">
        <v>2650</v>
      </c>
      <c r="C4089">
        <v>0</v>
      </c>
      <c r="D4089" t="s">
        <v>8</v>
      </c>
    </row>
    <row r="4090" spans="1:4">
      <c r="A4090" t="s">
        <v>1740</v>
      </c>
      <c r="B4090" t="s">
        <v>2650</v>
      </c>
      <c r="C4090">
        <v>0</v>
      </c>
      <c r="D4090" t="s">
        <v>8</v>
      </c>
    </row>
    <row r="4091" spans="1:4">
      <c r="A4091" t="s">
        <v>1741</v>
      </c>
      <c r="B4091" t="s">
        <v>2650</v>
      </c>
      <c r="C4091">
        <v>0</v>
      </c>
      <c r="D4091" t="s">
        <v>8</v>
      </c>
    </row>
    <row r="4092" spans="1:4">
      <c r="A4092" t="s">
        <v>1742</v>
      </c>
      <c r="B4092" t="s">
        <v>2650</v>
      </c>
      <c r="C4092">
        <v>0</v>
      </c>
      <c r="D4092" t="s">
        <v>8</v>
      </c>
    </row>
    <row r="4093" spans="1:4">
      <c r="A4093" t="s">
        <v>1743</v>
      </c>
      <c r="B4093" t="s">
        <v>2650</v>
      </c>
      <c r="C4093">
        <v>0</v>
      </c>
      <c r="D4093" t="s">
        <v>8</v>
      </c>
    </row>
    <row r="4094" spans="1:4">
      <c r="A4094" t="s">
        <v>1744</v>
      </c>
      <c r="B4094" t="s">
        <v>2650</v>
      </c>
      <c r="C4094">
        <v>0</v>
      </c>
      <c r="D4094" t="s">
        <v>8</v>
      </c>
    </row>
    <row r="4095" spans="1:4">
      <c r="A4095" t="s">
        <v>1745</v>
      </c>
      <c r="B4095" t="s">
        <v>2650</v>
      </c>
      <c r="C4095">
        <v>0</v>
      </c>
      <c r="D4095" t="s">
        <v>8</v>
      </c>
    </row>
    <row r="4096" spans="1:4">
      <c r="A4096" t="s">
        <v>1746</v>
      </c>
      <c r="B4096" t="s">
        <v>2650</v>
      </c>
      <c r="C4096">
        <v>0</v>
      </c>
      <c r="D4096" t="s">
        <v>8</v>
      </c>
    </row>
    <row r="4097" spans="1:4">
      <c r="A4097" t="s">
        <v>1747</v>
      </c>
      <c r="B4097" t="s">
        <v>2650</v>
      </c>
      <c r="C4097">
        <v>0</v>
      </c>
      <c r="D4097" t="s">
        <v>8</v>
      </c>
    </row>
    <row r="4098" spans="1:4">
      <c r="A4098" t="s">
        <v>1748</v>
      </c>
      <c r="B4098" t="s">
        <v>2650</v>
      </c>
      <c r="C4098">
        <v>0</v>
      </c>
      <c r="D4098" t="s">
        <v>8</v>
      </c>
    </row>
    <row r="4099" spans="1:4">
      <c r="A4099" t="s">
        <v>1749</v>
      </c>
      <c r="B4099" t="s">
        <v>2650</v>
      </c>
      <c r="C4099">
        <v>0</v>
      </c>
      <c r="D4099" t="s">
        <v>8</v>
      </c>
    </row>
    <row r="4100" spans="1:4">
      <c r="A4100" t="s">
        <v>1750</v>
      </c>
      <c r="B4100" t="s">
        <v>2650</v>
      </c>
      <c r="C4100">
        <v>0</v>
      </c>
      <c r="D4100" t="s">
        <v>8</v>
      </c>
    </row>
    <row r="4101" spans="1:4">
      <c r="A4101" t="s">
        <v>1751</v>
      </c>
      <c r="B4101" t="s">
        <v>2650</v>
      </c>
      <c r="C4101">
        <v>0</v>
      </c>
      <c r="D4101" t="s">
        <v>8</v>
      </c>
    </row>
    <row r="4102" spans="1:4">
      <c r="A4102" t="s">
        <v>1752</v>
      </c>
      <c r="B4102" t="s">
        <v>2650</v>
      </c>
      <c r="C4102">
        <v>0</v>
      </c>
      <c r="D4102" t="s">
        <v>8</v>
      </c>
    </row>
    <row r="4103" spans="1:4">
      <c r="A4103" t="s">
        <v>1753</v>
      </c>
      <c r="B4103" t="s">
        <v>2650</v>
      </c>
      <c r="C4103">
        <v>0</v>
      </c>
      <c r="D4103" t="s">
        <v>8</v>
      </c>
    </row>
    <row r="4104" spans="1:4">
      <c r="A4104" t="s">
        <v>1754</v>
      </c>
      <c r="B4104" t="s">
        <v>2650</v>
      </c>
      <c r="C4104">
        <v>0</v>
      </c>
      <c r="D4104" t="s">
        <v>8</v>
      </c>
    </row>
    <row r="4105" spans="1:4">
      <c r="A4105" t="s">
        <v>1755</v>
      </c>
      <c r="B4105" t="s">
        <v>2650</v>
      </c>
      <c r="C4105">
        <v>0</v>
      </c>
      <c r="D4105" t="s">
        <v>8</v>
      </c>
    </row>
    <row r="4106" spans="1:4">
      <c r="A4106" t="s">
        <v>1756</v>
      </c>
      <c r="B4106" t="s">
        <v>2650</v>
      </c>
      <c r="C4106">
        <v>0</v>
      </c>
      <c r="D4106" t="s">
        <v>8</v>
      </c>
    </row>
    <row r="4107" spans="1:4">
      <c r="A4107" t="s">
        <v>1757</v>
      </c>
      <c r="B4107" t="s">
        <v>2650</v>
      </c>
      <c r="C4107">
        <v>0</v>
      </c>
      <c r="D4107" t="s">
        <v>8</v>
      </c>
    </row>
    <row r="4108" spans="1:4">
      <c r="A4108" t="s">
        <v>1758</v>
      </c>
      <c r="B4108" t="s">
        <v>2650</v>
      </c>
      <c r="C4108">
        <v>0</v>
      </c>
      <c r="D4108" t="s">
        <v>8</v>
      </c>
    </row>
    <row r="4109" spans="1:4">
      <c r="A4109" t="s">
        <v>1759</v>
      </c>
      <c r="B4109" t="s">
        <v>2650</v>
      </c>
      <c r="C4109">
        <v>0</v>
      </c>
      <c r="D4109" t="s">
        <v>8</v>
      </c>
    </row>
    <row r="4110" spans="1:4">
      <c r="A4110" t="s">
        <v>1760</v>
      </c>
      <c r="B4110" t="s">
        <v>2650</v>
      </c>
      <c r="C4110">
        <v>0</v>
      </c>
      <c r="D4110" t="s">
        <v>8</v>
      </c>
    </row>
    <row r="4111" spans="1:4">
      <c r="A4111" t="s">
        <v>1761</v>
      </c>
      <c r="B4111" t="s">
        <v>2650</v>
      </c>
      <c r="C4111">
        <v>0</v>
      </c>
      <c r="D4111" t="s">
        <v>8</v>
      </c>
    </row>
    <row r="4112" spans="1:4">
      <c r="A4112" t="s">
        <v>1762</v>
      </c>
      <c r="B4112" t="s">
        <v>2650</v>
      </c>
      <c r="C4112">
        <v>0</v>
      </c>
      <c r="D4112" t="s">
        <v>8</v>
      </c>
    </row>
    <row r="4113" spans="1:4">
      <c r="A4113" t="s">
        <v>1763</v>
      </c>
      <c r="B4113" t="s">
        <v>2650</v>
      </c>
      <c r="C4113">
        <v>0</v>
      </c>
      <c r="D4113" t="s">
        <v>8</v>
      </c>
    </row>
    <row r="4114" spans="1:4">
      <c r="A4114" t="s">
        <v>1764</v>
      </c>
      <c r="B4114" t="s">
        <v>2650</v>
      </c>
      <c r="C4114">
        <v>0</v>
      </c>
      <c r="D4114" t="s">
        <v>8</v>
      </c>
    </row>
    <row r="4115" spans="1:4">
      <c r="A4115" t="s">
        <v>1765</v>
      </c>
      <c r="B4115" t="s">
        <v>2650</v>
      </c>
      <c r="C4115">
        <v>0</v>
      </c>
      <c r="D4115" t="s">
        <v>8</v>
      </c>
    </row>
    <row r="4116" spans="1:4">
      <c r="A4116" t="s">
        <v>1766</v>
      </c>
      <c r="B4116" t="s">
        <v>2650</v>
      </c>
      <c r="C4116">
        <v>0</v>
      </c>
      <c r="D4116" t="s">
        <v>8</v>
      </c>
    </row>
    <row r="4117" spans="1:4">
      <c r="A4117" t="s">
        <v>1767</v>
      </c>
      <c r="B4117" t="s">
        <v>2650</v>
      </c>
      <c r="C4117">
        <v>0</v>
      </c>
      <c r="D4117" t="s">
        <v>8</v>
      </c>
    </row>
    <row r="4118" spans="1:4">
      <c r="A4118" t="s">
        <v>1768</v>
      </c>
      <c r="B4118" t="s">
        <v>2650</v>
      </c>
      <c r="C4118">
        <v>0</v>
      </c>
      <c r="D4118" t="s">
        <v>8</v>
      </c>
    </row>
    <row r="4119" spans="1:4">
      <c r="A4119" t="s">
        <v>1769</v>
      </c>
      <c r="B4119" t="s">
        <v>2650</v>
      </c>
      <c r="C4119">
        <v>0</v>
      </c>
      <c r="D4119" t="s">
        <v>8</v>
      </c>
    </row>
    <row r="4120" spans="1:4">
      <c r="A4120" t="s">
        <v>1770</v>
      </c>
      <c r="B4120" t="s">
        <v>2650</v>
      </c>
      <c r="C4120">
        <v>0</v>
      </c>
      <c r="D4120" t="s">
        <v>8</v>
      </c>
    </row>
    <row r="4121" spans="1:4">
      <c r="A4121" t="s">
        <v>1771</v>
      </c>
      <c r="B4121" t="s">
        <v>2650</v>
      </c>
      <c r="C4121">
        <v>0</v>
      </c>
      <c r="D4121" t="s">
        <v>8</v>
      </c>
    </row>
    <row r="4122" spans="1:4">
      <c r="A4122" t="s">
        <v>1772</v>
      </c>
      <c r="B4122" t="s">
        <v>2650</v>
      </c>
      <c r="C4122">
        <v>0</v>
      </c>
      <c r="D4122" t="s">
        <v>8</v>
      </c>
    </row>
    <row r="4123" spans="1:4">
      <c r="A4123" t="s">
        <v>1773</v>
      </c>
      <c r="B4123" t="s">
        <v>2650</v>
      </c>
      <c r="C4123">
        <v>0</v>
      </c>
      <c r="D4123" t="s">
        <v>8</v>
      </c>
    </row>
    <row r="4124" spans="1:4">
      <c r="A4124" t="s">
        <v>1774</v>
      </c>
      <c r="B4124" t="s">
        <v>2650</v>
      </c>
      <c r="C4124">
        <v>0</v>
      </c>
      <c r="D4124" t="s">
        <v>8</v>
      </c>
    </row>
    <row r="4125" spans="1:4">
      <c r="A4125" t="s">
        <v>1775</v>
      </c>
      <c r="B4125" t="s">
        <v>2650</v>
      </c>
      <c r="C4125">
        <v>0</v>
      </c>
      <c r="D4125" t="s">
        <v>8</v>
      </c>
    </row>
    <row r="4126" spans="1:4">
      <c r="A4126" t="s">
        <v>1776</v>
      </c>
      <c r="B4126" t="s">
        <v>2650</v>
      </c>
      <c r="C4126">
        <v>0</v>
      </c>
      <c r="D4126" t="s">
        <v>8</v>
      </c>
    </row>
    <row r="4127" spans="1:4">
      <c r="A4127" t="s">
        <v>1777</v>
      </c>
      <c r="B4127" t="s">
        <v>2650</v>
      </c>
      <c r="C4127">
        <v>0</v>
      </c>
      <c r="D4127" t="s">
        <v>8</v>
      </c>
    </row>
    <row r="4128" spans="1:4">
      <c r="A4128" t="s">
        <v>1778</v>
      </c>
      <c r="B4128" t="s">
        <v>2650</v>
      </c>
      <c r="C4128">
        <v>0</v>
      </c>
      <c r="D4128" t="s">
        <v>8</v>
      </c>
    </row>
    <row r="4129" spans="1:4">
      <c r="A4129" t="s">
        <v>1779</v>
      </c>
      <c r="B4129" t="s">
        <v>2650</v>
      </c>
      <c r="C4129">
        <v>0</v>
      </c>
      <c r="D4129" t="s">
        <v>8</v>
      </c>
    </row>
    <row r="4130" spans="1:4">
      <c r="A4130" t="s">
        <v>1780</v>
      </c>
      <c r="B4130" t="s">
        <v>2650</v>
      </c>
      <c r="C4130">
        <v>0</v>
      </c>
      <c r="D4130" t="s">
        <v>8</v>
      </c>
    </row>
    <row r="4131" spans="1:4">
      <c r="A4131" t="s">
        <v>1781</v>
      </c>
      <c r="B4131" t="s">
        <v>2650</v>
      </c>
      <c r="C4131">
        <v>0</v>
      </c>
      <c r="D4131" t="s">
        <v>8</v>
      </c>
    </row>
    <row r="4132" spans="1:4">
      <c r="A4132" t="s">
        <v>1782</v>
      </c>
      <c r="B4132" t="s">
        <v>2650</v>
      </c>
      <c r="C4132">
        <v>0</v>
      </c>
      <c r="D4132" t="s">
        <v>8</v>
      </c>
    </row>
    <row r="4133" spans="1:4">
      <c r="A4133" t="s">
        <v>1783</v>
      </c>
      <c r="B4133" t="s">
        <v>2650</v>
      </c>
      <c r="C4133">
        <v>0</v>
      </c>
      <c r="D4133" t="s">
        <v>8</v>
      </c>
    </row>
    <row r="4134" spans="1:4">
      <c r="A4134" t="s">
        <v>1784</v>
      </c>
      <c r="B4134" t="s">
        <v>2650</v>
      </c>
      <c r="C4134">
        <v>0</v>
      </c>
      <c r="D4134" t="s">
        <v>8</v>
      </c>
    </row>
    <row r="4135" spans="1:4">
      <c r="A4135" t="s">
        <v>1785</v>
      </c>
      <c r="B4135" t="s">
        <v>2650</v>
      </c>
      <c r="C4135">
        <v>0</v>
      </c>
      <c r="D4135" t="s">
        <v>8</v>
      </c>
    </row>
    <row r="4136" spans="1:4">
      <c r="A4136" t="s">
        <v>1786</v>
      </c>
      <c r="B4136" t="s">
        <v>2650</v>
      </c>
      <c r="C4136">
        <v>0</v>
      </c>
      <c r="D4136" t="s">
        <v>8</v>
      </c>
    </row>
    <row r="4137" spans="1:4">
      <c r="A4137" t="s">
        <v>1787</v>
      </c>
      <c r="B4137" t="s">
        <v>2650</v>
      </c>
      <c r="C4137">
        <v>0</v>
      </c>
      <c r="D4137" t="s">
        <v>8</v>
      </c>
    </row>
    <row r="4138" spans="1:4">
      <c r="A4138" t="s">
        <v>11</v>
      </c>
      <c r="B4138" t="s">
        <v>2650</v>
      </c>
      <c r="C4138">
        <v>0</v>
      </c>
      <c r="D4138" t="s">
        <v>8</v>
      </c>
    </row>
    <row r="4139" spans="1:4">
      <c r="A4139" t="s">
        <v>1788</v>
      </c>
      <c r="B4139" t="s">
        <v>2650</v>
      </c>
      <c r="C4139">
        <v>0</v>
      </c>
      <c r="D4139" t="s">
        <v>8</v>
      </c>
    </row>
    <row r="4140" spans="1:4">
      <c r="A4140" t="s">
        <v>1789</v>
      </c>
      <c r="B4140" t="s">
        <v>2650</v>
      </c>
      <c r="C4140">
        <v>0</v>
      </c>
      <c r="D4140" t="s">
        <v>8</v>
      </c>
    </row>
    <row r="4141" spans="1:4">
      <c r="A4141" t="s">
        <v>1790</v>
      </c>
      <c r="B4141" t="s">
        <v>2650</v>
      </c>
      <c r="C4141">
        <v>0</v>
      </c>
      <c r="D4141" t="s">
        <v>8</v>
      </c>
    </row>
    <row r="4142" spans="1:4">
      <c r="A4142" t="s">
        <v>1791</v>
      </c>
      <c r="B4142" t="s">
        <v>2650</v>
      </c>
      <c r="C4142">
        <v>0</v>
      </c>
      <c r="D4142" t="s">
        <v>8</v>
      </c>
    </row>
    <row r="4143" spans="1:4">
      <c r="A4143" t="s">
        <v>1792</v>
      </c>
      <c r="B4143" t="s">
        <v>2650</v>
      </c>
      <c r="C4143">
        <v>0</v>
      </c>
      <c r="D4143" t="s">
        <v>8</v>
      </c>
    </row>
    <row r="4144" spans="1:4">
      <c r="A4144" t="s">
        <v>1793</v>
      </c>
      <c r="B4144" t="s">
        <v>2650</v>
      </c>
      <c r="C4144">
        <v>0</v>
      </c>
      <c r="D4144" t="s">
        <v>8</v>
      </c>
    </row>
    <row r="4145" spans="1:4">
      <c r="A4145" t="s">
        <v>1794</v>
      </c>
      <c r="B4145" t="s">
        <v>2650</v>
      </c>
      <c r="C4145">
        <v>0</v>
      </c>
      <c r="D4145" t="s">
        <v>8</v>
      </c>
    </row>
    <row r="4146" spans="1:4">
      <c r="A4146" t="s">
        <v>1795</v>
      </c>
      <c r="B4146" t="s">
        <v>2650</v>
      </c>
      <c r="C4146">
        <v>0</v>
      </c>
      <c r="D4146" t="s">
        <v>8</v>
      </c>
    </row>
    <row r="4147" spans="1:4">
      <c r="A4147" t="s">
        <v>1796</v>
      </c>
      <c r="B4147" t="s">
        <v>2650</v>
      </c>
      <c r="C4147">
        <v>0</v>
      </c>
      <c r="D4147" t="s">
        <v>8</v>
      </c>
    </row>
    <row r="4148" spans="1:4">
      <c r="A4148" t="s">
        <v>1797</v>
      </c>
      <c r="B4148" t="s">
        <v>2650</v>
      </c>
      <c r="C4148">
        <v>0</v>
      </c>
      <c r="D4148" t="s">
        <v>8</v>
      </c>
    </row>
    <row r="4149" spans="1:4">
      <c r="A4149" t="s">
        <v>1799</v>
      </c>
      <c r="B4149" t="s">
        <v>2650</v>
      </c>
      <c r="C4149">
        <v>0</v>
      </c>
      <c r="D4149" t="s">
        <v>8</v>
      </c>
    </row>
    <row r="4150" spans="1:4">
      <c r="A4150" t="s">
        <v>1800</v>
      </c>
      <c r="B4150" t="s">
        <v>2650</v>
      </c>
      <c r="C4150">
        <v>0</v>
      </c>
      <c r="D4150" t="s">
        <v>8</v>
      </c>
    </row>
    <row r="4151" spans="1:4">
      <c r="A4151" t="s">
        <v>1801</v>
      </c>
      <c r="B4151" t="s">
        <v>2650</v>
      </c>
      <c r="C4151">
        <v>0</v>
      </c>
      <c r="D4151" t="s">
        <v>8</v>
      </c>
    </row>
    <row r="4152" spans="1:4">
      <c r="A4152" t="s">
        <v>1802</v>
      </c>
      <c r="B4152" t="s">
        <v>2650</v>
      </c>
      <c r="C4152">
        <v>0</v>
      </c>
      <c r="D4152" t="s">
        <v>8</v>
      </c>
    </row>
    <row r="4153" spans="1:4">
      <c r="A4153" t="s">
        <v>1803</v>
      </c>
      <c r="B4153" t="s">
        <v>2650</v>
      </c>
      <c r="C4153">
        <v>0</v>
      </c>
      <c r="D4153" t="s">
        <v>8</v>
      </c>
    </row>
    <row r="4154" spans="1:4">
      <c r="A4154" t="s">
        <v>1804</v>
      </c>
      <c r="B4154" t="s">
        <v>2650</v>
      </c>
      <c r="C4154">
        <v>0</v>
      </c>
      <c r="D4154" t="s">
        <v>8</v>
      </c>
    </row>
    <row r="4155" spans="1:4">
      <c r="A4155" t="s">
        <v>1805</v>
      </c>
      <c r="B4155" t="s">
        <v>2650</v>
      </c>
      <c r="C4155">
        <v>0</v>
      </c>
      <c r="D4155" t="s">
        <v>8</v>
      </c>
    </row>
    <row r="4156" spans="1:4">
      <c r="A4156" t="s">
        <v>1806</v>
      </c>
      <c r="B4156" t="s">
        <v>2650</v>
      </c>
      <c r="C4156">
        <v>0</v>
      </c>
      <c r="D4156" t="s">
        <v>8</v>
      </c>
    </row>
    <row r="4157" spans="1:4">
      <c r="A4157" t="s">
        <v>1807</v>
      </c>
      <c r="B4157" t="s">
        <v>2650</v>
      </c>
      <c r="C4157">
        <v>0</v>
      </c>
      <c r="D4157" t="s">
        <v>8</v>
      </c>
    </row>
    <row r="4158" spans="1:4">
      <c r="A4158" t="s">
        <v>1808</v>
      </c>
      <c r="B4158" t="s">
        <v>2650</v>
      </c>
      <c r="C4158">
        <v>0</v>
      </c>
      <c r="D4158" t="s">
        <v>8</v>
      </c>
    </row>
    <row r="4159" spans="1:4">
      <c r="A4159" t="s">
        <v>1809</v>
      </c>
      <c r="B4159" t="s">
        <v>2650</v>
      </c>
      <c r="C4159">
        <v>0</v>
      </c>
      <c r="D4159" t="s">
        <v>8</v>
      </c>
    </row>
    <row r="4160" spans="1:4">
      <c r="A4160" t="s">
        <v>1810</v>
      </c>
      <c r="B4160" t="s">
        <v>2650</v>
      </c>
      <c r="C4160">
        <v>0</v>
      </c>
      <c r="D4160" t="s">
        <v>8</v>
      </c>
    </row>
    <row r="4161" spans="1:4">
      <c r="A4161" t="s">
        <v>1811</v>
      </c>
      <c r="B4161" t="s">
        <v>2650</v>
      </c>
      <c r="C4161">
        <v>0</v>
      </c>
      <c r="D4161" t="s">
        <v>8</v>
      </c>
    </row>
    <row r="4162" spans="1:4">
      <c r="A4162" t="s">
        <v>1812</v>
      </c>
      <c r="B4162" t="s">
        <v>2650</v>
      </c>
      <c r="C4162">
        <v>0</v>
      </c>
      <c r="D4162" t="s">
        <v>8</v>
      </c>
    </row>
    <row r="4163" spans="1:4">
      <c r="A4163" t="s">
        <v>1813</v>
      </c>
      <c r="B4163" t="s">
        <v>2650</v>
      </c>
      <c r="C4163">
        <v>0</v>
      </c>
      <c r="D4163" t="s">
        <v>8</v>
      </c>
    </row>
    <row r="4164" spans="1:4">
      <c r="A4164" t="s">
        <v>1814</v>
      </c>
      <c r="B4164" t="s">
        <v>2650</v>
      </c>
      <c r="C4164">
        <v>0</v>
      </c>
      <c r="D4164" t="s">
        <v>8</v>
      </c>
    </row>
    <row r="4165" spans="1:4">
      <c r="A4165" t="s">
        <v>1815</v>
      </c>
      <c r="B4165" t="s">
        <v>2650</v>
      </c>
      <c r="C4165">
        <v>0</v>
      </c>
      <c r="D4165" t="s">
        <v>8</v>
      </c>
    </row>
    <row r="4166" spans="1:4">
      <c r="A4166" t="s">
        <v>1816</v>
      </c>
      <c r="B4166" t="s">
        <v>2650</v>
      </c>
      <c r="C4166">
        <v>0</v>
      </c>
      <c r="D4166" t="s">
        <v>8</v>
      </c>
    </row>
    <row r="4167" spans="1:4">
      <c r="A4167" t="s">
        <v>1817</v>
      </c>
      <c r="B4167" t="s">
        <v>2650</v>
      </c>
      <c r="C4167">
        <v>0</v>
      </c>
      <c r="D4167" t="s">
        <v>8</v>
      </c>
    </row>
    <row r="4168" spans="1:4">
      <c r="A4168" t="s">
        <v>1818</v>
      </c>
      <c r="B4168" t="s">
        <v>2650</v>
      </c>
      <c r="C4168">
        <v>0</v>
      </c>
      <c r="D4168" t="s">
        <v>8</v>
      </c>
    </row>
    <row r="4169" spans="1:4">
      <c r="A4169" t="s">
        <v>1819</v>
      </c>
      <c r="B4169" t="s">
        <v>2650</v>
      </c>
      <c r="C4169">
        <v>0</v>
      </c>
      <c r="D4169" t="s">
        <v>8</v>
      </c>
    </row>
    <row r="4170" spans="1:4">
      <c r="A4170" t="s">
        <v>1820</v>
      </c>
      <c r="B4170" t="s">
        <v>2650</v>
      </c>
      <c r="C4170">
        <v>0</v>
      </c>
      <c r="D4170" t="s">
        <v>8</v>
      </c>
    </row>
    <row r="4171" spans="1:4">
      <c r="A4171" t="s">
        <v>1821</v>
      </c>
      <c r="B4171" t="s">
        <v>2650</v>
      </c>
      <c r="C4171">
        <v>0</v>
      </c>
      <c r="D4171" t="s">
        <v>8</v>
      </c>
    </row>
    <row r="4172" spans="1:4">
      <c r="A4172" t="s">
        <v>1822</v>
      </c>
      <c r="B4172" t="s">
        <v>2650</v>
      </c>
      <c r="C4172">
        <v>0</v>
      </c>
      <c r="D4172" t="s">
        <v>8</v>
      </c>
    </row>
    <row r="4173" spans="1:4">
      <c r="A4173" t="s">
        <v>1823</v>
      </c>
      <c r="B4173" t="s">
        <v>2650</v>
      </c>
      <c r="C4173">
        <v>0</v>
      </c>
      <c r="D4173" t="s">
        <v>8</v>
      </c>
    </row>
    <row r="4174" spans="1:4">
      <c r="A4174" t="s">
        <v>1824</v>
      </c>
      <c r="B4174" t="s">
        <v>2650</v>
      </c>
      <c r="C4174">
        <v>0</v>
      </c>
      <c r="D4174" t="s">
        <v>8</v>
      </c>
    </row>
    <row r="4175" spans="1:4">
      <c r="A4175" t="s">
        <v>1825</v>
      </c>
      <c r="B4175" t="s">
        <v>2650</v>
      </c>
      <c r="C4175">
        <v>0</v>
      </c>
      <c r="D4175" t="s">
        <v>8</v>
      </c>
    </row>
    <row r="4176" spans="1:4">
      <c r="A4176" t="s">
        <v>1826</v>
      </c>
      <c r="B4176" t="s">
        <v>2650</v>
      </c>
      <c r="C4176">
        <v>0</v>
      </c>
      <c r="D4176" t="s">
        <v>8</v>
      </c>
    </row>
    <row r="4177" spans="1:4">
      <c r="A4177" t="s">
        <v>1827</v>
      </c>
      <c r="B4177" t="s">
        <v>2650</v>
      </c>
      <c r="C4177">
        <v>0</v>
      </c>
      <c r="D4177" t="s">
        <v>8</v>
      </c>
    </row>
    <row r="4178" spans="1:4">
      <c r="A4178" t="s">
        <v>1828</v>
      </c>
      <c r="B4178" t="s">
        <v>2650</v>
      </c>
      <c r="C4178">
        <v>0</v>
      </c>
      <c r="D4178" t="s">
        <v>8</v>
      </c>
    </row>
    <row r="4179" spans="1:4">
      <c r="A4179" t="s">
        <v>1829</v>
      </c>
      <c r="B4179" t="s">
        <v>2650</v>
      </c>
      <c r="C4179">
        <v>0</v>
      </c>
      <c r="D4179" t="s">
        <v>8</v>
      </c>
    </row>
    <row r="4180" spans="1:4">
      <c r="A4180" t="s">
        <v>1830</v>
      </c>
      <c r="B4180" t="s">
        <v>2650</v>
      </c>
      <c r="C4180">
        <v>0</v>
      </c>
      <c r="D4180" t="s">
        <v>8</v>
      </c>
    </row>
    <row r="4181" spans="1:4">
      <c r="A4181" t="s">
        <v>1831</v>
      </c>
      <c r="B4181" t="s">
        <v>2650</v>
      </c>
      <c r="C4181">
        <v>0</v>
      </c>
      <c r="D4181" t="s">
        <v>8</v>
      </c>
    </row>
    <row r="4182" spans="1:4">
      <c r="A4182" t="s">
        <v>1832</v>
      </c>
      <c r="B4182" t="s">
        <v>2650</v>
      </c>
      <c r="C4182">
        <v>0</v>
      </c>
      <c r="D4182" t="s">
        <v>8</v>
      </c>
    </row>
    <row r="4183" spans="1:4">
      <c r="A4183" t="s">
        <v>1833</v>
      </c>
      <c r="B4183" t="s">
        <v>2650</v>
      </c>
      <c r="C4183">
        <v>0</v>
      </c>
      <c r="D4183" t="s">
        <v>8</v>
      </c>
    </row>
    <row r="4184" spans="1:4">
      <c r="A4184" t="s">
        <v>1834</v>
      </c>
      <c r="B4184" t="s">
        <v>2650</v>
      </c>
      <c r="C4184">
        <v>0</v>
      </c>
      <c r="D4184" t="s">
        <v>8</v>
      </c>
    </row>
    <row r="4185" spans="1:4">
      <c r="A4185" t="s">
        <v>1835</v>
      </c>
      <c r="B4185" t="s">
        <v>2650</v>
      </c>
      <c r="C4185">
        <v>0</v>
      </c>
      <c r="D4185" t="s">
        <v>8</v>
      </c>
    </row>
    <row r="4186" spans="1:4">
      <c r="A4186" t="s">
        <v>1836</v>
      </c>
      <c r="B4186" t="s">
        <v>2650</v>
      </c>
      <c r="C4186">
        <v>0</v>
      </c>
      <c r="D4186" t="s">
        <v>8</v>
      </c>
    </row>
    <row r="4187" spans="1:4">
      <c r="A4187" t="s">
        <v>1837</v>
      </c>
      <c r="B4187" t="s">
        <v>2650</v>
      </c>
      <c r="C4187">
        <v>0</v>
      </c>
      <c r="D4187" t="s">
        <v>8</v>
      </c>
    </row>
    <row r="4188" spans="1:4">
      <c r="A4188" t="s">
        <v>1838</v>
      </c>
      <c r="B4188" t="s">
        <v>2650</v>
      </c>
      <c r="C4188">
        <v>0</v>
      </c>
      <c r="D4188" t="s">
        <v>8</v>
      </c>
    </row>
    <row r="4189" spans="1:4">
      <c r="A4189" t="s">
        <v>1839</v>
      </c>
      <c r="B4189" t="s">
        <v>2650</v>
      </c>
      <c r="C4189">
        <v>0</v>
      </c>
      <c r="D4189" t="s">
        <v>8</v>
      </c>
    </row>
    <row r="4190" spans="1:4">
      <c r="A4190" t="s">
        <v>1840</v>
      </c>
      <c r="B4190" t="s">
        <v>2650</v>
      </c>
      <c r="C4190">
        <v>0</v>
      </c>
      <c r="D4190" t="s">
        <v>8</v>
      </c>
    </row>
    <row r="4191" spans="1:4">
      <c r="A4191" t="s">
        <v>1841</v>
      </c>
      <c r="B4191" t="s">
        <v>2650</v>
      </c>
      <c r="C4191">
        <v>0</v>
      </c>
      <c r="D4191" t="s">
        <v>8</v>
      </c>
    </row>
    <row r="4192" spans="1:4">
      <c r="A4192" t="s">
        <v>1842</v>
      </c>
      <c r="B4192" t="s">
        <v>2650</v>
      </c>
      <c r="C4192">
        <v>0</v>
      </c>
      <c r="D4192" t="s">
        <v>8</v>
      </c>
    </row>
    <row r="4193" spans="1:4">
      <c r="A4193" t="s">
        <v>1843</v>
      </c>
      <c r="B4193" t="s">
        <v>2650</v>
      </c>
      <c r="C4193">
        <v>0</v>
      </c>
      <c r="D4193" t="s">
        <v>8</v>
      </c>
    </row>
    <row r="4194" spans="1:4">
      <c r="A4194" t="s">
        <v>1844</v>
      </c>
      <c r="B4194" t="s">
        <v>2650</v>
      </c>
      <c r="C4194">
        <v>0</v>
      </c>
      <c r="D4194" t="s">
        <v>8</v>
      </c>
    </row>
    <row r="4195" spans="1:4">
      <c r="A4195" t="s">
        <v>1845</v>
      </c>
      <c r="B4195" t="s">
        <v>2650</v>
      </c>
      <c r="C4195">
        <v>0</v>
      </c>
      <c r="D4195" t="s">
        <v>8</v>
      </c>
    </row>
    <row r="4196" spans="1:4">
      <c r="A4196" t="s">
        <v>1846</v>
      </c>
      <c r="B4196" t="s">
        <v>2650</v>
      </c>
      <c r="C4196">
        <v>0</v>
      </c>
      <c r="D4196" t="s">
        <v>8</v>
      </c>
    </row>
    <row r="4197" spans="1:4">
      <c r="A4197" t="s">
        <v>1847</v>
      </c>
      <c r="B4197" t="s">
        <v>2650</v>
      </c>
      <c r="C4197">
        <v>0</v>
      </c>
      <c r="D4197" t="s">
        <v>8</v>
      </c>
    </row>
    <row r="4198" spans="1:4">
      <c r="A4198" t="s">
        <v>1848</v>
      </c>
      <c r="B4198" t="s">
        <v>2650</v>
      </c>
      <c r="C4198">
        <v>0</v>
      </c>
      <c r="D4198" t="s">
        <v>8</v>
      </c>
    </row>
    <row r="4199" spans="1:4">
      <c r="A4199" t="s">
        <v>1849</v>
      </c>
      <c r="B4199" t="s">
        <v>2650</v>
      </c>
      <c r="C4199">
        <v>0</v>
      </c>
      <c r="D4199" t="s">
        <v>8</v>
      </c>
    </row>
    <row r="4200" spans="1:4">
      <c r="A4200" t="s">
        <v>1850</v>
      </c>
      <c r="B4200" t="s">
        <v>2650</v>
      </c>
      <c r="C4200">
        <v>0</v>
      </c>
      <c r="D4200" t="s">
        <v>8</v>
      </c>
    </row>
    <row r="4201" spans="1:4">
      <c r="A4201" t="s">
        <v>1851</v>
      </c>
      <c r="B4201" t="s">
        <v>2650</v>
      </c>
      <c r="C4201">
        <v>0</v>
      </c>
      <c r="D4201" t="s">
        <v>8</v>
      </c>
    </row>
    <row r="4202" spans="1:4">
      <c r="A4202" t="s">
        <v>1852</v>
      </c>
      <c r="B4202" t="s">
        <v>2650</v>
      </c>
      <c r="C4202">
        <v>0</v>
      </c>
      <c r="D4202" t="s">
        <v>8</v>
      </c>
    </row>
    <row r="4203" spans="1:4">
      <c r="A4203" t="s">
        <v>1853</v>
      </c>
      <c r="B4203" t="s">
        <v>2650</v>
      </c>
      <c r="C4203">
        <v>0</v>
      </c>
      <c r="D4203" t="s">
        <v>8</v>
      </c>
    </row>
    <row r="4204" spans="1:4">
      <c r="A4204" t="s">
        <v>1854</v>
      </c>
      <c r="B4204" t="s">
        <v>2650</v>
      </c>
      <c r="C4204">
        <v>0</v>
      </c>
      <c r="D4204" t="s">
        <v>8</v>
      </c>
    </row>
    <row r="4205" spans="1:4">
      <c r="A4205" t="s">
        <v>1855</v>
      </c>
      <c r="B4205" t="s">
        <v>2650</v>
      </c>
      <c r="C4205">
        <v>0</v>
      </c>
      <c r="D4205" t="s">
        <v>8</v>
      </c>
    </row>
    <row r="4206" spans="1:4">
      <c r="A4206" t="s">
        <v>1856</v>
      </c>
      <c r="B4206" t="s">
        <v>2650</v>
      </c>
      <c r="C4206">
        <v>0</v>
      </c>
      <c r="D4206" t="s">
        <v>8</v>
      </c>
    </row>
    <row r="4207" spans="1:4">
      <c r="A4207" t="s">
        <v>1857</v>
      </c>
      <c r="B4207" t="s">
        <v>2650</v>
      </c>
      <c r="C4207">
        <v>0</v>
      </c>
      <c r="D4207" t="s">
        <v>8</v>
      </c>
    </row>
    <row r="4208" spans="1:4">
      <c r="A4208" t="s">
        <v>1858</v>
      </c>
      <c r="B4208" t="s">
        <v>2650</v>
      </c>
      <c r="C4208">
        <v>0</v>
      </c>
      <c r="D4208" t="s">
        <v>8</v>
      </c>
    </row>
    <row r="4209" spans="1:4">
      <c r="A4209" t="s">
        <v>1859</v>
      </c>
      <c r="B4209" t="s">
        <v>2650</v>
      </c>
      <c r="C4209">
        <v>0</v>
      </c>
      <c r="D4209" t="s">
        <v>8</v>
      </c>
    </row>
    <row r="4210" spans="1:4">
      <c r="A4210" t="s">
        <v>1860</v>
      </c>
      <c r="B4210" t="s">
        <v>2650</v>
      </c>
      <c r="C4210">
        <v>0</v>
      </c>
      <c r="D4210" t="s">
        <v>8</v>
      </c>
    </row>
    <row r="4211" spans="1:4">
      <c r="A4211" t="s">
        <v>1862</v>
      </c>
      <c r="B4211" t="s">
        <v>2650</v>
      </c>
      <c r="C4211">
        <v>0</v>
      </c>
      <c r="D4211" t="s">
        <v>8</v>
      </c>
    </row>
    <row r="4212" spans="1:4">
      <c r="A4212" t="s">
        <v>1863</v>
      </c>
      <c r="B4212" t="s">
        <v>2650</v>
      </c>
      <c r="C4212">
        <v>0</v>
      </c>
      <c r="D4212" t="s">
        <v>8</v>
      </c>
    </row>
    <row r="4213" spans="1:4">
      <c r="A4213" t="s">
        <v>1864</v>
      </c>
      <c r="B4213" t="s">
        <v>2650</v>
      </c>
      <c r="C4213">
        <v>0</v>
      </c>
      <c r="D4213" t="s">
        <v>8</v>
      </c>
    </row>
    <row r="4214" spans="1:4">
      <c r="A4214" t="s">
        <v>1865</v>
      </c>
      <c r="B4214" t="s">
        <v>2650</v>
      </c>
      <c r="C4214">
        <v>0</v>
      </c>
      <c r="D4214" t="s">
        <v>8</v>
      </c>
    </row>
    <row r="4215" spans="1:4">
      <c r="A4215" t="s">
        <v>1866</v>
      </c>
      <c r="B4215" t="s">
        <v>2650</v>
      </c>
      <c r="C4215">
        <v>0</v>
      </c>
      <c r="D4215" t="s">
        <v>8</v>
      </c>
    </row>
    <row r="4216" spans="1:4">
      <c r="A4216" t="s">
        <v>1867</v>
      </c>
      <c r="B4216" t="s">
        <v>2650</v>
      </c>
      <c r="C4216">
        <v>0</v>
      </c>
      <c r="D4216" t="s">
        <v>8</v>
      </c>
    </row>
    <row r="4217" spans="1:4">
      <c r="A4217" t="s">
        <v>1868</v>
      </c>
      <c r="B4217" t="s">
        <v>2650</v>
      </c>
      <c r="C4217">
        <v>0</v>
      </c>
      <c r="D4217" t="s">
        <v>8</v>
      </c>
    </row>
    <row r="4218" spans="1:4">
      <c r="A4218" t="s">
        <v>1869</v>
      </c>
      <c r="B4218" t="s">
        <v>2650</v>
      </c>
      <c r="C4218">
        <v>0</v>
      </c>
      <c r="D4218" t="s">
        <v>8</v>
      </c>
    </row>
    <row r="4219" spans="1:4">
      <c r="A4219" t="s">
        <v>1870</v>
      </c>
      <c r="B4219" t="s">
        <v>2650</v>
      </c>
      <c r="C4219">
        <v>0</v>
      </c>
      <c r="D4219" t="s">
        <v>8</v>
      </c>
    </row>
    <row r="4220" spans="1:4">
      <c r="A4220" t="s">
        <v>1871</v>
      </c>
      <c r="B4220" t="s">
        <v>2650</v>
      </c>
      <c r="C4220">
        <v>0</v>
      </c>
      <c r="D4220" t="s">
        <v>8</v>
      </c>
    </row>
    <row r="4221" spans="1:4">
      <c r="A4221" t="s">
        <v>1872</v>
      </c>
      <c r="B4221" t="s">
        <v>2650</v>
      </c>
      <c r="C4221">
        <v>0</v>
      </c>
      <c r="D4221" t="s">
        <v>8</v>
      </c>
    </row>
    <row r="4222" spans="1:4">
      <c r="A4222" t="s">
        <v>1873</v>
      </c>
      <c r="B4222" t="s">
        <v>2650</v>
      </c>
      <c r="C4222">
        <v>0</v>
      </c>
      <c r="D4222" t="s">
        <v>8</v>
      </c>
    </row>
    <row r="4223" spans="1:4">
      <c r="A4223" t="s">
        <v>1874</v>
      </c>
      <c r="B4223" t="s">
        <v>2650</v>
      </c>
      <c r="C4223">
        <v>0</v>
      </c>
      <c r="D4223" t="s">
        <v>8</v>
      </c>
    </row>
    <row r="4224" spans="1:4">
      <c r="A4224" t="s">
        <v>1875</v>
      </c>
      <c r="B4224" t="s">
        <v>2650</v>
      </c>
      <c r="C4224">
        <v>0</v>
      </c>
      <c r="D4224" t="s">
        <v>8</v>
      </c>
    </row>
    <row r="4225" spans="1:4">
      <c r="A4225" t="s">
        <v>1876</v>
      </c>
      <c r="B4225" t="s">
        <v>2650</v>
      </c>
      <c r="C4225">
        <v>0</v>
      </c>
      <c r="D4225" t="s">
        <v>8</v>
      </c>
    </row>
    <row r="4226" spans="1:4">
      <c r="A4226" t="s">
        <v>1877</v>
      </c>
      <c r="B4226" t="s">
        <v>2650</v>
      </c>
      <c r="C4226">
        <v>0</v>
      </c>
      <c r="D4226" t="s">
        <v>8</v>
      </c>
    </row>
    <row r="4227" spans="1:4">
      <c r="A4227" t="s">
        <v>1878</v>
      </c>
      <c r="B4227" t="s">
        <v>2650</v>
      </c>
      <c r="C4227">
        <v>0</v>
      </c>
      <c r="D4227" t="s">
        <v>8</v>
      </c>
    </row>
    <row r="4228" spans="1:4">
      <c r="A4228" t="s">
        <v>1879</v>
      </c>
      <c r="B4228" t="s">
        <v>2650</v>
      </c>
      <c r="C4228">
        <v>0</v>
      </c>
      <c r="D4228" t="s">
        <v>8</v>
      </c>
    </row>
    <row r="4229" spans="1:4">
      <c r="A4229" t="s">
        <v>1880</v>
      </c>
      <c r="B4229" t="s">
        <v>2650</v>
      </c>
      <c r="C4229">
        <v>0</v>
      </c>
      <c r="D4229" t="s">
        <v>8</v>
      </c>
    </row>
    <row r="4230" spans="1:4">
      <c r="A4230" t="s">
        <v>1881</v>
      </c>
      <c r="B4230" t="s">
        <v>2650</v>
      </c>
      <c r="C4230">
        <v>0</v>
      </c>
      <c r="D4230" t="s">
        <v>8</v>
      </c>
    </row>
    <row r="4231" spans="1:4">
      <c r="A4231" t="s">
        <v>1882</v>
      </c>
      <c r="B4231" t="s">
        <v>2650</v>
      </c>
      <c r="C4231">
        <v>0</v>
      </c>
      <c r="D4231" t="s">
        <v>8</v>
      </c>
    </row>
    <row r="4232" spans="1:4">
      <c r="A4232" t="s">
        <v>1883</v>
      </c>
      <c r="B4232" t="s">
        <v>2650</v>
      </c>
      <c r="C4232">
        <v>0</v>
      </c>
      <c r="D4232" t="s">
        <v>8</v>
      </c>
    </row>
    <row r="4233" spans="1:4">
      <c r="A4233" t="s">
        <v>1884</v>
      </c>
      <c r="B4233" t="s">
        <v>2650</v>
      </c>
      <c r="C4233">
        <v>0</v>
      </c>
      <c r="D4233" t="s">
        <v>8</v>
      </c>
    </row>
    <row r="4234" spans="1:4">
      <c r="A4234" t="s">
        <v>1885</v>
      </c>
      <c r="B4234" t="s">
        <v>2650</v>
      </c>
      <c r="C4234">
        <v>0</v>
      </c>
      <c r="D4234" t="s">
        <v>8</v>
      </c>
    </row>
    <row r="4235" spans="1:4">
      <c r="A4235" t="s">
        <v>1886</v>
      </c>
      <c r="B4235" t="s">
        <v>2650</v>
      </c>
      <c r="C4235">
        <v>0</v>
      </c>
      <c r="D4235" t="s">
        <v>8</v>
      </c>
    </row>
    <row r="4236" spans="1:4">
      <c r="A4236" t="s">
        <v>1887</v>
      </c>
      <c r="B4236" t="s">
        <v>2650</v>
      </c>
      <c r="C4236">
        <v>0</v>
      </c>
      <c r="D4236" t="s">
        <v>8</v>
      </c>
    </row>
    <row r="4237" spans="1:4">
      <c r="A4237" t="s">
        <v>1888</v>
      </c>
      <c r="B4237" t="s">
        <v>2650</v>
      </c>
      <c r="C4237">
        <v>0</v>
      </c>
      <c r="D4237" t="s">
        <v>8</v>
      </c>
    </row>
    <row r="4238" spans="1:4">
      <c r="A4238" t="s">
        <v>1889</v>
      </c>
      <c r="B4238" t="s">
        <v>2650</v>
      </c>
      <c r="C4238">
        <v>0</v>
      </c>
      <c r="D4238" t="s">
        <v>8</v>
      </c>
    </row>
    <row r="4239" spans="1:4">
      <c r="A4239" t="s">
        <v>1890</v>
      </c>
      <c r="B4239" t="s">
        <v>2650</v>
      </c>
      <c r="C4239">
        <v>0</v>
      </c>
      <c r="D4239" t="s">
        <v>8</v>
      </c>
    </row>
    <row r="4240" spans="1:4">
      <c r="A4240" t="s">
        <v>1891</v>
      </c>
      <c r="B4240" t="s">
        <v>2650</v>
      </c>
      <c r="C4240">
        <v>0</v>
      </c>
      <c r="D4240" t="s">
        <v>8</v>
      </c>
    </row>
    <row r="4241" spans="1:4">
      <c r="A4241" t="s">
        <v>1892</v>
      </c>
      <c r="B4241" t="s">
        <v>2650</v>
      </c>
      <c r="C4241">
        <v>0</v>
      </c>
      <c r="D4241" t="s">
        <v>8</v>
      </c>
    </row>
    <row r="4242" spans="1:4">
      <c r="A4242" t="s">
        <v>1893</v>
      </c>
      <c r="B4242" t="s">
        <v>2650</v>
      </c>
      <c r="C4242">
        <v>0</v>
      </c>
      <c r="D4242" t="s">
        <v>8</v>
      </c>
    </row>
    <row r="4243" spans="1:4">
      <c r="A4243" t="s">
        <v>1894</v>
      </c>
      <c r="B4243" t="s">
        <v>2650</v>
      </c>
      <c r="C4243">
        <v>0</v>
      </c>
      <c r="D4243" t="s">
        <v>8</v>
      </c>
    </row>
    <row r="4244" spans="1:4">
      <c r="A4244" t="s">
        <v>1895</v>
      </c>
      <c r="B4244" t="s">
        <v>2650</v>
      </c>
      <c r="C4244">
        <v>0</v>
      </c>
      <c r="D4244" t="s">
        <v>8</v>
      </c>
    </row>
    <row r="4245" spans="1:4">
      <c r="A4245" t="s">
        <v>1896</v>
      </c>
      <c r="B4245" t="s">
        <v>2650</v>
      </c>
      <c r="C4245">
        <v>0</v>
      </c>
      <c r="D4245" t="s">
        <v>8</v>
      </c>
    </row>
    <row r="4246" spans="1:4">
      <c r="A4246" t="s">
        <v>1897</v>
      </c>
      <c r="B4246" t="s">
        <v>2650</v>
      </c>
      <c r="C4246">
        <v>0</v>
      </c>
      <c r="D4246" t="s">
        <v>8</v>
      </c>
    </row>
    <row r="4247" spans="1:4">
      <c r="A4247" t="s">
        <v>1898</v>
      </c>
      <c r="B4247" t="s">
        <v>2650</v>
      </c>
      <c r="C4247">
        <v>0</v>
      </c>
      <c r="D4247" t="s">
        <v>8</v>
      </c>
    </row>
    <row r="4248" spans="1:4">
      <c r="A4248" t="s">
        <v>1899</v>
      </c>
      <c r="B4248" t="s">
        <v>2650</v>
      </c>
      <c r="C4248">
        <v>0</v>
      </c>
      <c r="D4248" t="s">
        <v>8</v>
      </c>
    </row>
    <row r="4249" spans="1:4">
      <c r="A4249" t="s">
        <v>1900</v>
      </c>
      <c r="B4249" t="s">
        <v>2650</v>
      </c>
      <c r="C4249">
        <v>0</v>
      </c>
      <c r="D4249" t="s">
        <v>8</v>
      </c>
    </row>
    <row r="4250" spans="1:4">
      <c r="A4250" t="s">
        <v>1901</v>
      </c>
      <c r="B4250" t="s">
        <v>2650</v>
      </c>
      <c r="C4250">
        <v>0</v>
      </c>
      <c r="D4250" t="s">
        <v>8</v>
      </c>
    </row>
    <row r="4251" spans="1:4">
      <c r="A4251" t="s">
        <v>1902</v>
      </c>
      <c r="B4251" t="s">
        <v>2650</v>
      </c>
      <c r="C4251">
        <v>0</v>
      </c>
      <c r="D4251" t="s">
        <v>8</v>
      </c>
    </row>
    <row r="4252" spans="1:4">
      <c r="A4252" t="s">
        <v>1903</v>
      </c>
      <c r="B4252" t="s">
        <v>2650</v>
      </c>
      <c r="C4252">
        <v>0</v>
      </c>
      <c r="D4252" t="s">
        <v>8</v>
      </c>
    </row>
    <row r="4253" spans="1:4">
      <c r="A4253" t="s">
        <v>1904</v>
      </c>
      <c r="B4253" t="s">
        <v>2650</v>
      </c>
      <c r="C4253">
        <v>0</v>
      </c>
      <c r="D4253" t="s">
        <v>8</v>
      </c>
    </row>
    <row r="4254" spans="1:4">
      <c r="A4254" t="s">
        <v>1905</v>
      </c>
      <c r="B4254" t="s">
        <v>2650</v>
      </c>
      <c r="C4254">
        <v>0</v>
      </c>
      <c r="D4254" t="s">
        <v>8</v>
      </c>
    </row>
    <row r="4255" spans="1:4">
      <c r="A4255" t="s">
        <v>1906</v>
      </c>
      <c r="B4255" t="s">
        <v>2650</v>
      </c>
      <c r="C4255">
        <v>0</v>
      </c>
      <c r="D4255" t="s">
        <v>8</v>
      </c>
    </row>
    <row r="4256" spans="1:4">
      <c r="A4256" t="s">
        <v>1907</v>
      </c>
      <c r="B4256" t="s">
        <v>2650</v>
      </c>
      <c r="C4256">
        <v>0</v>
      </c>
      <c r="D4256" t="s">
        <v>8</v>
      </c>
    </row>
    <row r="4257" spans="1:4">
      <c r="A4257" t="s">
        <v>1908</v>
      </c>
      <c r="B4257" t="s">
        <v>2650</v>
      </c>
      <c r="C4257">
        <v>0</v>
      </c>
      <c r="D4257" t="s">
        <v>8</v>
      </c>
    </row>
    <row r="4258" spans="1:4">
      <c r="A4258" t="s">
        <v>1909</v>
      </c>
      <c r="B4258" t="s">
        <v>2650</v>
      </c>
      <c r="C4258">
        <v>0</v>
      </c>
      <c r="D4258" t="s">
        <v>8</v>
      </c>
    </row>
    <row r="4259" spans="1:4">
      <c r="A4259" t="s">
        <v>1910</v>
      </c>
      <c r="B4259" t="s">
        <v>2650</v>
      </c>
      <c r="C4259">
        <v>0</v>
      </c>
      <c r="D4259" t="s">
        <v>8</v>
      </c>
    </row>
    <row r="4260" spans="1:4">
      <c r="A4260" t="s">
        <v>1911</v>
      </c>
      <c r="B4260" t="s">
        <v>2650</v>
      </c>
      <c r="C4260">
        <v>0</v>
      </c>
      <c r="D4260" t="s">
        <v>8</v>
      </c>
    </row>
    <row r="4261" spans="1:4">
      <c r="A4261" t="s">
        <v>1912</v>
      </c>
      <c r="B4261" t="s">
        <v>2650</v>
      </c>
      <c r="C4261">
        <v>0</v>
      </c>
      <c r="D4261" t="s">
        <v>8</v>
      </c>
    </row>
    <row r="4262" spans="1:4">
      <c r="A4262" t="s">
        <v>1913</v>
      </c>
      <c r="B4262" t="s">
        <v>2650</v>
      </c>
      <c r="C4262">
        <v>0</v>
      </c>
      <c r="D4262" t="s">
        <v>8</v>
      </c>
    </row>
    <row r="4263" spans="1:4">
      <c r="A4263" t="s">
        <v>1914</v>
      </c>
      <c r="B4263" t="s">
        <v>2650</v>
      </c>
      <c r="C4263">
        <v>0</v>
      </c>
      <c r="D4263" t="s">
        <v>8</v>
      </c>
    </row>
    <row r="4264" spans="1:4">
      <c r="A4264" t="s">
        <v>1915</v>
      </c>
      <c r="B4264" t="s">
        <v>2650</v>
      </c>
      <c r="C4264">
        <v>0</v>
      </c>
      <c r="D4264" t="s">
        <v>8</v>
      </c>
    </row>
    <row r="4265" spans="1:4">
      <c r="A4265" t="s">
        <v>1916</v>
      </c>
      <c r="B4265" t="s">
        <v>2650</v>
      </c>
      <c r="C4265">
        <v>0</v>
      </c>
      <c r="D4265" t="s">
        <v>8</v>
      </c>
    </row>
    <row r="4266" spans="1:4">
      <c r="A4266" t="s">
        <v>1917</v>
      </c>
      <c r="B4266" t="s">
        <v>2650</v>
      </c>
      <c r="C4266">
        <v>0</v>
      </c>
      <c r="D4266" t="s">
        <v>8</v>
      </c>
    </row>
    <row r="4267" spans="1:4">
      <c r="A4267" t="s">
        <v>1918</v>
      </c>
      <c r="B4267" t="s">
        <v>2650</v>
      </c>
      <c r="C4267">
        <v>0</v>
      </c>
      <c r="D4267" t="s">
        <v>8</v>
      </c>
    </row>
    <row r="4268" spans="1:4">
      <c r="A4268" t="s">
        <v>1919</v>
      </c>
      <c r="B4268" t="s">
        <v>2650</v>
      </c>
      <c r="C4268">
        <v>0</v>
      </c>
      <c r="D4268" t="s">
        <v>8</v>
      </c>
    </row>
    <row r="4269" spans="1:4">
      <c r="A4269" t="s">
        <v>1920</v>
      </c>
      <c r="B4269" t="s">
        <v>2650</v>
      </c>
      <c r="C4269">
        <v>0</v>
      </c>
      <c r="D4269" t="s">
        <v>8</v>
      </c>
    </row>
    <row r="4270" spans="1:4">
      <c r="A4270" t="s">
        <v>1921</v>
      </c>
      <c r="B4270" t="s">
        <v>2650</v>
      </c>
      <c r="C4270">
        <v>0</v>
      </c>
      <c r="D4270" t="s">
        <v>8</v>
      </c>
    </row>
    <row r="4271" spans="1:4">
      <c r="A4271" t="s">
        <v>1922</v>
      </c>
      <c r="B4271" t="s">
        <v>2650</v>
      </c>
      <c r="C4271">
        <v>0</v>
      </c>
      <c r="D4271" t="s">
        <v>8</v>
      </c>
    </row>
    <row r="4272" spans="1:4">
      <c r="A4272" t="s">
        <v>1924</v>
      </c>
      <c r="B4272" t="s">
        <v>2650</v>
      </c>
      <c r="C4272">
        <v>0</v>
      </c>
      <c r="D4272" t="s">
        <v>8</v>
      </c>
    </row>
    <row r="4273" spans="1:4">
      <c r="A4273" t="s">
        <v>1925</v>
      </c>
      <c r="B4273" t="s">
        <v>2650</v>
      </c>
      <c r="C4273">
        <v>0</v>
      </c>
      <c r="D4273" t="s">
        <v>8</v>
      </c>
    </row>
    <row r="4274" spans="1:4">
      <c r="A4274" t="s">
        <v>1926</v>
      </c>
      <c r="B4274" t="s">
        <v>2650</v>
      </c>
      <c r="C4274">
        <v>0</v>
      </c>
      <c r="D4274" t="s">
        <v>8</v>
      </c>
    </row>
    <row r="4275" spans="1:4">
      <c r="A4275" t="s">
        <v>1927</v>
      </c>
      <c r="B4275" t="s">
        <v>2650</v>
      </c>
      <c r="C4275">
        <v>0</v>
      </c>
      <c r="D4275" t="s">
        <v>8</v>
      </c>
    </row>
    <row r="4276" spans="1:4">
      <c r="A4276" t="s">
        <v>1928</v>
      </c>
      <c r="B4276" t="s">
        <v>2650</v>
      </c>
      <c r="C4276">
        <v>0</v>
      </c>
      <c r="D4276" t="s">
        <v>8</v>
      </c>
    </row>
    <row r="4277" spans="1:4">
      <c r="A4277" t="s">
        <v>1929</v>
      </c>
      <c r="B4277" t="s">
        <v>2650</v>
      </c>
      <c r="C4277">
        <v>0</v>
      </c>
      <c r="D4277" t="s">
        <v>8</v>
      </c>
    </row>
    <row r="4278" spans="1:4">
      <c r="A4278" t="s">
        <v>1930</v>
      </c>
      <c r="B4278" t="s">
        <v>2650</v>
      </c>
      <c r="C4278">
        <v>0</v>
      </c>
      <c r="D4278" t="s">
        <v>8</v>
      </c>
    </row>
    <row r="4279" spans="1:4">
      <c r="A4279" t="s">
        <v>1931</v>
      </c>
      <c r="B4279" t="s">
        <v>2650</v>
      </c>
      <c r="C4279">
        <v>0</v>
      </c>
      <c r="D4279" t="s">
        <v>8</v>
      </c>
    </row>
    <row r="4280" spans="1:4">
      <c r="A4280" t="s">
        <v>1932</v>
      </c>
      <c r="B4280" t="s">
        <v>2650</v>
      </c>
      <c r="C4280">
        <v>0</v>
      </c>
      <c r="D4280" t="s">
        <v>8</v>
      </c>
    </row>
    <row r="4281" spans="1:4">
      <c r="A4281" t="s">
        <v>1933</v>
      </c>
      <c r="B4281" t="s">
        <v>2650</v>
      </c>
      <c r="C4281">
        <v>0</v>
      </c>
      <c r="D4281" t="s">
        <v>8</v>
      </c>
    </row>
    <row r="4282" spans="1:4">
      <c r="A4282" t="s">
        <v>1934</v>
      </c>
      <c r="B4282" t="s">
        <v>2650</v>
      </c>
      <c r="C4282">
        <v>0</v>
      </c>
      <c r="D4282" t="s">
        <v>8</v>
      </c>
    </row>
    <row r="4283" spans="1:4">
      <c r="A4283" t="s">
        <v>1935</v>
      </c>
      <c r="B4283" t="s">
        <v>2650</v>
      </c>
      <c r="C4283">
        <v>0</v>
      </c>
      <c r="D4283" t="s">
        <v>8</v>
      </c>
    </row>
    <row r="4284" spans="1:4">
      <c r="A4284" t="s">
        <v>1936</v>
      </c>
      <c r="B4284" t="s">
        <v>2650</v>
      </c>
      <c r="C4284">
        <v>0</v>
      </c>
      <c r="D4284" t="s">
        <v>8</v>
      </c>
    </row>
    <row r="4285" spans="1:4">
      <c r="A4285" t="s">
        <v>1937</v>
      </c>
      <c r="B4285" t="s">
        <v>2650</v>
      </c>
      <c r="C4285">
        <v>0</v>
      </c>
      <c r="D4285" t="s">
        <v>8</v>
      </c>
    </row>
    <row r="4286" spans="1:4">
      <c r="A4286" t="s">
        <v>1938</v>
      </c>
      <c r="B4286" t="s">
        <v>2650</v>
      </c>
      <c r="C4286">
        <v>0</v>
      </c>
      <c r="D4286" t="s">
        <v>8</v>
      </c>
    </row>
    <row r="4287" spans="1:4">
      <c r="A4287" t="s">
        <v>1939</v>
      </c>
      <c r="B4287" t="s">
        <v>2650</v>
      </c>
      <c r="C4287">
        <v>0</v>
      </c>
      <c r="D4287" t="s">
        <v>8</v>
      </c>
    </row>
    <row r="4288" spans="1:4">
      <c r="A4288" t="s">
        <v>1940</v>
      </c>
      <c r="B4288" t="s">
        <v>2650</v>
      </c>
      <c r="C4288">
        <v>0</v>
      </c>
      <c r="D4288" t="s">
        <v>8</v>
      </c>
    </row>
    <row r="4289" spans="1:4">
      <c r="A4289" t="s">
        <v>1941</v>
      </c>
      <c r="B4289" t="s">
        <v>2650</v>
      </c>
      <c r="C4289">
        <v>0</v>
      </c>
      <c r="D4289" t="s">
        <v>8</v>
      </c>
    </row>
    <row r="4290" spans="1:4">
      <c r="A4290" t="s">
        <v>1942</v>
      </c>
      <c r="B4290" t="s">
        <v>2650</v>
      </c>
      <c r="C4290">
        <v>0</v>
      </c>
      <c r="D4290" t="s">
        <v>8</v>
      </c>
    </row>
    <row r="4291" spans="1:4">
      <c r="A4291" t="s">
        <v>1943</v>
      </c>
      <c r="B4291" t="s">
        <v>2650</v>
      </c>
      <c r="C4291">
        <v>0</v>
      </c>
      <c r="D4291" t="s">
        <v>8</v>
      </c>
    </row>
    <row r="4292" spans="1:4">
      <c r="A4292" t="s">
        <v>1944</v>
      </c>
      <c r="B4292" t="s">
        <v>2650</v>
      </c>
      <c r="C4292">
        <v>0</v>
      </c>
      <c r="D4292" t="s">
        <v>8</v>
      </c>
    </row>
    <row r="4293" spans="1:4">
      <c r="A4293" t="s">
        <v>1945</v>
      </c>
      <c r="B4293" t="s">
        <v>2650</v>
      </c>
      <c r="C4293">
        <v>0</v>
      </c>
      <c r="D4293" t="s">
        <v>8</v>
      </c>
    </row>
    <row r="4294" spans="1:4">
      <c r="A4294" t="s">
        <v>1946</v>
      </c>
      <c r="B4294" t="s">
        <v>2650</v>
      </c>
      <c r="C4294">
        <v>0</v>
      </c>
      <c r="D4294" t="s">
        <v>8</v>
      </c>
    </row>
    <row r="4295" spans="1:4">
      <c r="A4295" t="s">
        <v>1947</v>
      </c>
      <c r="B4295" t="s">
        <v>2650</v>
      </c>
      <c r="C4295">
        <v>0</v>
      </c>
      <c r="D4295" t="s">
        <v>8</v>
      </c>
    </row>
    <row r="4296" spans="1:4">
      <c r="A4296" t="s">
        <v>1948</v>
      </c>
      <c r="B4296" t="s">
        <v>2650</v>
      </c>
      <c r="C4296">
        <v>0</v>
      </c>
      <c r="D4296" t="s">
        <v>8</v>
      </c>
    </row>
    <row r="4297" spans="1:4">
      <c r="A4297" t="s">
        <v>1949</v>
      </c>
      <c r="B4297" t="s">
        <v>2650</v>
      </c>
      <c r="C4297">
        <v>0</v>
      </c>
      <c r="D4297" t="s">
        <v>8</v>
      </c>
    </row>
    <row r="4298" spans="1:4">
      <c r="A4298" t="s">
        <v>1950</v>
      </c>
      <c r="B4298" t="s">
        <v>2650</v>
      </c>
      <c r="C4298">
        <v>0</v>
      </c>
      <c r="D4298" t="s">
        <v>8</v>
      </c>
    </row>
    <row r="4299" spans="1:4">
      <c r="A4299" t="s">
        <v>1951</v>
      </c>
      <c r="B4299" t="s">
        <v>2650</v>
      </c>
      <c r="C4299">
        <v>0</v>
      </c>
      <c r="D4299" t="s">
        <v>8</v>
      </c>
    </row>
    <row r="4300" spans="1:4">
      <c r="A4300" t="s">
        <v>1952</v>
      </c>
      <c r="B4300" t="s">
        <v>2650</v>
      </c>
      <c r="C4300">
        <v>0</v>
      </c>
      <c r="D4300" t="s">
        <v>8</v>
      </c>
    </row>
    <row r="4301" spans="1:4">
      <c r="A4301" t="s">
        <v>1953</v>
      </c>
      <c r="B4301" t="s">
        <v>2650</v>
      </c>
      <c r="C4301">
        <v>0</v>
      </c>
      <c r="D4301" t="s">
        <v>8</v>
      </c>
    </row>
    <row r="4302" spans="1:4">
      <c r="A4302" t="s">
        <v>1954</v>
      </c>
      <c r="B4302" t="s">
        <v>2650</v>
      </c>
      <c r="C4302">
        <v>0</v>
      </c>
      <c r="D4302" t="s">
        <v>8</v>
      </c>
    </row>
    <row r="4303" spans="1:4">
      <c r="A4303" t="s">
        <v>1955</v>
      </c>
      <c r="B4303" t="s">
        <v>2650</v>
      </c>
      <c r="C4303">
        <v>0</v>
      </c>
      <c r="D4303" t="s">
        <v>8</v>
      </c>
    </row>
    <row r="4304" spans="1:4">
      <c r="A4304" t="s">
        <v>1956</v>
      </c>
      <c r="B4304" t="s">
        <v>2650</v>
      </c>
      <c r="C4304">
        <v>0</v>
      </c>
      <c r="D4304" t="s">
        <v>8</v>
      </c>
    </row>
    <row r="4305" spans="1:4">
      <c r="A4305" t="s">
        <v>1957</v>
      </c>
      <c r="B4305" t="s">
        <v>2650</v>
      </c>
      <c r="C4305">
        <v>0</v>
      </c>
      <c r="D4305" t="s">
        <v>8</v>
      </c>
    </row>
    <row r="4306" spans="1:4">
      <c r="A4306" t="s">
        <v>1958</v>
      </c>
      <c r="B4306" t="s">
        <v>2650</v>
      </c>
      <c r="C4306">
        <v>0</v>
      </c>
      <c r="D4306" t="s">
        <v>8</v>
      </c>
    </row>
    <row r="4307" spans="1:4">
      <c r="A4307" t="s">
        <v>1959</v>
      </c>
      <c r="B4307" t="s">
        <v>2650</v>
      </c>
      <c r="C4307">
        <v>0</v>
      </c>
      <c r="D4307" t="s">
        <v>8</v>
      </c>
    </row>
    <row r="4308" spans="1:4">
      <c r="A4308" t="s">
        <v>1960</v>
      </c>
      <c r="B4308" t="s">
        <v>2650</v>
      </c>
      <c r="C4308">
        <v>0</v>
      </c>
      <c r="D4308" t="s">
        <v>8</v>
      </c>
    </row>
    <row r="4309" spans="1:4">
      <c r="A4309" t="s">
        <v>1961</v>
      </c>
      <c r="B4309" t="s">
        <v>2650</v>
      </c>
      <c r="C4309">
        <v>0</v>
      </c>
      <c r="D4309" t="s">
        <v>8</v>
      </c>
    </row>
    <row r="4310" spans="1:4">
      <c r="A4310" t="s">
        <v>1962</v>
      </c>
      <c r="B4310" t="s">
        <v>2650</v>
      </c>
      <c r="C4310">
        <v>0</v>
      </c>
      <c r="D4310" t="s">
        <v>8</v>
      </c>
    </row>
    <row r="4311" spans="1:4">
      <c r="A4311" t="s">
        <v>1963</v>
      </c>
      <c r="B4311" t="s">
        <v>2650</v>
      </c>
      <c r="C4311">
        <v>0</v>
      </c>
      <c r="D4311" t="s">
        <v>8</v>
      </c>
    </row>
    <row r="4312" spans="1:4">
      <c r="A4312" t="s">
        <v>1964</v>
      </c>
      <c r="B4312" t="s">
        <v>2650</v>
      </c>
      <c r="C4312">
        <v>0</v>
      </c>
      <c r="D4312" t="s">
        <v>8</v>
      </c>
    </row>
    <row r="4313" spans="1:4">
      <c r="A4313" t="s">
        <v>1965</v>
      </c>
      <c r="B4313" t="s">
        <v>2650</v>
      </c>
      <c r="C4313">
        <v>0</v>
      </c>
      <c r="D4313" t="s">
        <v>8</v>
      </c>
    </row>
    <row r="4314" spans="1:4">
      <c r="A4314" t="s">
        <v>1966</v>
      </c>
      <c r="B4314" t="s">
        <v>2650</v>
      </c>
      <c r="C4314">
        <v>0</v>
      </c>
      <c r="D4314" t="s">
        <v>8</v>
      </c>
    </row>
    <row r="4315" spans="1:4">
      <c r="A4315" t="s">
        <v>1967</v>
      </c>
      <c r="B4315" t="s">
        <v>2650</v>
      </c>
      <c r="C4315">
        <v>0</v>
      </c>
      <c r="D4315" t="s">
        <v>8</v>
      </c>
    </row>
    <row r="4316" spans="1:4">
      <c r="A4316" t="s">
        <v>1968</v>
      </c>
      <c r="B4316" t="s">
        <v>2650</v>
      </c>
      <c r="C4316">
        <v>0</v>
      </c>
      <c r="D4316" t="s">
        <v>8</v>
      </c>
    </row>
    <row r="4317" spans="1:4">
      <c r="A4317" t="s">
        <v>1969</v>
      </c>
      <c r="B4317" t="s">
        <v>2650</v>
      </c>
      <c r="C4317">
        <v>0</v>
      </c>
      <c r="D4317" t="s">
        <v>8</v>
      </c>
    </row>
    <row r="4318" spans="1:4">
      <c r="A4318" t="s">
        <v>1970</v>
      </c>
      <c r="B4318" t="s">
        <v>2650</v>
      </c>
      <c r="C4318">
        <v>0</v>
      </c>
      <c r="D4318" t="s">
        <v>8</v>
      </c>
    </row>
    <row r="4319" spans="1:4">
      <c r="A4319" t="s">
        <v>1971</v>
      </c>
      <c r="B4319" t="s">
        <v>2650</v>
      </c>
      <c r="C4319">
        <v>0</v>
      </c>
      <c r="D4319" t="s">
        <v>8</v>
      </c>
    </row>
    <row r="4320" spans="1:4">
      <c r="A4320" t="s">
        <v>1972</v>
      </c>
      <c r="B4320" t="s">
        <v>2650</v>
      </c>
      <c r="C4320">
        <v>0</v>
      </c>
      <c r="D4320" t="s">
        <v>8</v>
      </c>
    </row>
    <row r="4321" spans="1:4">
      <c r="A4321" t="s">
        <v>1973</v>
      </c>
      <c r="B4321" t="s">
        <v>2650</v>
      </c>
      <c r="C4321">
        <v>0</v>
      </c>
      <c r="D4321" t="s">
        <v>8</v>
      </c>
    </row>
    <row r="4322" spans="1:4">
      <c r="A4322" t="s">
        <v>1974</v>
      </c>
      <c r="B4322" t="s">
        <v>2650</v>
      </c>
      <c r="C4322">
        <v>0</v>
      </c>
      <c r="D4322" t="s">
        <v>8</v>
      </c>
    </row>
    <row r="4323" spans="1:4">
      <c r="A4323" t="s">
        <v>1975</v>
      </c>
      <c r="B4323" t="s">
        <v>2650</v>
      </c>
      <c r="C4323">
        <v>0</v>
      </c>
      <c r="D4323" t="s">
        <v>8</v>
      </c>
    </row>
    <row r="4324" spans="1:4">
      <c r="A4324" t="s">
        <v>1976</v>
      </c>
      <c r="B4324" t="s">
        <v>2650</v>
      </c>
      <c r="C4324">
        <v>0</v>
      </c>
      <c r="D4324" t="s">
        <v>8</v>
      </c>
    </row>
    <row r="4325" spans="1:4">
      <c r="A4325" t="s">
        <v>1977</v>
      </c>
      <c r="B4325" t="s">
        <v>2650</v>
      </c>
      <c r="C4325">
        <v>0</v>
      </c>
      <c r="D4325" t="s">
        <v>8</v>
      </c>
    </row>
    <row r="4326" spans="1:4">
      <c r="A4326" t="s">
        <v>1978</v>
      </c>
      <c r="B4326" t="s">
        <v>2650</v>
      </c>
      <c r="C4326">
        <v>0</v>
      </c>
      <c r="D4326" t="s">
        <v>8</v>
      </c>
    </row>
    <row r="4327" spans="1:4">
      <c r="A4327" t="s">
        <v>1979</v>
      </c>
      <c r="B4327" t="s">
        <v>2650</v>
      </c>
      <c r="C4327">
        <v>0</v>
      </c>
      <c r="D4327" t="s">
        <v>8</v>
      </c>
    </row>
    <row r="4328" spans="1:4">
      <c r="A4328" t="s">
        <v>1980</v>
      </c>
      <c r="B4328" t="s">
        <v>2650</v>
      </c>
      <c r="C4328">
        <v>0</v>
      </c>
      <c r="D4328" t="s">
        <v>8</v>
      </c>
    </row>
    <row r="4329" spans="1:4">
      <c r="A4329" t="s">
        <v>1981</v>
      </c>
      <c r="B4329" t="s">
        <v>2650</v>
      </c>
      <c r="C4329">
        <v>0</v>
      </c>
      <c r="D4329" t="s">
        <v>8</v>
      </c>
    </row>
    <row r="4330" spans="1:4">
      <c r="A4330" t="s">
        <v>1982</v>
      </c>
      <c r="B4330" t="s">
        <v>2650</v>
      </c>
      <c r="C4330">
        <v>0</v>
      </c>
      <c r="D4330" t="s">
        <v>8</v>
      </c>
    </row>
    <row r="4331" spans="1:4">
      <c r="A4331" t="s">
        <v>1983</v>
      </c>
      <c r="B4331" t="s">
        <v>2650</v>
      </c>
      <c r="C4331">
        <v>0</v>
      </c>
      <c r="D4331" t="s">
        <v>8</v>
      </c>
    </row>
    <row r="4332" spans="1:4">
      <c r="A4332" t="s">
        <v>1984</v>
      </c>
      <c r="B4332" t="s">
        <v>2650</v>
      </c>
      <c r="C4332">
        <v>0</v>
      </c>
      <c r="D4332" t="s">
        <v>8</v>
      </c>
    </row>
    <row r="4333" spans="1:4">
      <c r="A4333" t="s">
        <v>1985</v>
      </c>
      <c r="B4333" t="s">
        <v>2650</v>
      </c>
      <c r="C4333">
        <v>0</v>
      </c>
      <c r="D4333" t="s">
        <v>8</v>
      </c>
    </row>
    <row r="4334" spans="1:4">
      <c r="A4334" t="s">
        <v>1986</v>
      </c>
      <c r="B4334" t="s">
        <v>2650</v>
      </c>
      <c r="C4334">
        <v>0</v>
      </c>
      <c r="D4334" t="s">
        <v>8</v>
      </c>
    </row>
    <row r="4335" spans="1:4">
      <c r="A4335" t="s">
        <v>1988</v>
      </c>
      <c r="B4335" t="s">
        <v>2650</v>
      </c>
      <c r="C4335">
        <v>0</v>
      </c>
      <c r="D4335" t="s">
        <v>8</v>
      </c>
    </row>
    <row r="4336" spans="1:4">
      <c r="A4336" t="s">
        <v>1989</v>
      </c>
      <c r="B4336" t="s">
        <v>2650</v>
      </c>
      <c r="C4336">
        <v>0</v>
      </c>
      <c r="D4336" t="s">
        <v>8</v>
      </c>
    </row>
    <row r="4337" spans="1:4">
      <c r="A4337" t="s">
        <v>1990</v>
      </c>
      <c r="B4337" t="s">
        <v>2650</v>
      </c>
      <c r="C4337">
        <v>0</v>
      </c>
      <c r="D4337" t="s">
        <v>8</v>
      </c>
    </row>
    <row r="4338" spans="1:4">
      <c r="A4338" t="s">
        <v>1991</v>
      </c>
      <c r="B4338" t="s">
        <v>2650</v>
      </c>
      <c r="C4338">
        <v>0</v>
      </c>
      <c r="D4338" t="s">
        <v>8</v>
      </c>
    </row>
    <row r="4339" spans="1:4">
      <c r="A4339" t="s">
        <v>1992</v>
      </c>
      <c r="B4339" t="s">
        <v>2650</v>
      </c>
      <c r="C4339">
        <v>0</v>
      </c>
      <c r="D4339" t="s">
        <v>8</v>
      </c>
    </row>
    <row r="4340" spans="1:4">
      <c r="A4340" t="s">
        <v>1993</v>
      </c>
      <c r="B4340" t="s">
        <v>2650</v>
      </c>
      <c r="C4340">
        <v>0</v>
      </c>
      <c r="D4340" t="s">
        <v>8</v>
      </c>
    </row>
    <row r="4341" spans="1:4">
      <c r="A4341" t="s">
        <v>1994</v>
      </c>
      <c r="B4341" t="s">
        <v>2650</v>
      </c>
      <c r="C4341">
        <v>0</v>
      </c>
      <c r="D4341" t="s">
        <v>8</v>
      </c>
    </row>
    <row r="4342" spans="1:4">
      <c r="A4342" t="s">
        <v>1995</v>
      </c>
      <c r="B4342" t="s">
        <v>2650</v>
      </c>
      <c r="C4342">
        <v>0</v>
      </c>
      <c r="D4342" t="s">
        <v>8</v>
      </c>
    </row>
    <row r="4343" spans="1:4">
      <c r="A4343" t="s">
        <v>1996</v>
      </c>
      <c r="B4343" t="s">
        <v>2650</v>
      </c>
      <c r="C4343">
        <v>0</v>
      </c>
      <c r="D4343" t="s">
        <v>8</v>
      </c>
    </row>
    <row r="4344" spans="1:4">
      <c r="A4344" t="s">
        <v>1997</v>
      </c>
      <c r="B4344" t="s">
        <v>2650</v>
      </c>
      <c r="C4344">
        <v>0</v>
      </c>
      <c r="D4344" t="s">
        <v>8</v>
      </c>
    </row>
    <row r="4345" spans="1:4">
      <c r="A4345" t="s">
        <v>1998</v>
      </c>
      <c r="B4345" t="s">
        <v>2650</v>
      </c>
      <c r="C4345">
        <v>0</v>
      </c>
      <c r="D4345" t="s">
        <v>8</v>
      </c>
    </row>
    <row r="4346" spans="1:4">
      <c r="A4346" t="s">
        <v>1999</v>
      </c>
      <c r="B4346" t="s">
        <v>2650</v>
      </c>
      <c r="C4346">
        <v>0</v>
      </c>
      <c r="D4346" t="s">
        <v>8</v>
      </c>
    </row>
    <row r="4347" spans="1:4">
      <c r="A4347" t="s">
        <v>2000</v>
      </c>
      <c r="B4347" t="s">
        <v>2650</v>
      </c>
      <c r="C4347">
        <v>0</v>
      </c>
      <c r="D4347" t="s">
        <v>8</v>
      </c>
    </row>
    <row r="4348" spans="1:4">
      <c r="A4348" t="s">
        <v>2001</v>
      </c>
      <c r="B4348" t="s">
        <v>2650</v>
      </c>
      <c r="C4348">
        <v>0</v>
      </c>
      <c r="D4348" t="s">
        <v>8</v>
      </c>
    </row>
    <row r="4349" spans="1:4">
      <c r="A4349" t="s">
        <v>2002</v>
      </c>
      <c r="B4349" t="s">
        <v>2650</v>
      </c>
      <c r="C4349">
        <v>0</v>
      </c>
      <c r="D4349" t="s">
        <v>8</v>
      </c>
    </row>
    <row r="4350" spans="1:4">
      <c r="A4350" t="s">
        <v>2003</v>
      </c>
      <c r="B4350" t="s">
        <v>2650</v>
      </c>
      <c r="C4350">
        <v>0</v>
      </c>
      <c r="D4350" t="s">
        <v>8</v>
      </c>
    </row>
    <row r="4351" spans="1:4">
      <c r="A4351" t="s">
        <v>2004</v>
      </c>
      <c r="B4351" t="s">
        <v>2650</v>
      </c>
      <c r="C4351">
        <v>0</v>
      </c>
      <c r="D4351" t="s">
        <v>8</v>
      </c>
    </row>
    <row r="4352" spans="1:4">
      <c r="A4352" t="s">
        <v>2005</v>
      </c>
      <c r="B4352" t="s">
        <v>2650</v>
      </c>
      <c r="C4352">
        <v>0</v>
      </c>
      <c r="D4352" t="s">
        <v>8</v>
      </c>
    </row>
    <row r="4353" spans="1:4">
      <c r="A4353" t="s">
        <v>2006</v>
      </c>
      <c r="B4353" t="s">
        <v>2650</v>
      </c>
      <c r="C4353">
        <v>0</v>
      </c>
      <c r="D4353" t="s">
        <v>8</v>
      </c>
    </row>
    <row r="4354" spans="1:4">
      <c r="A4354" t="s">
        <v>2007</v>
      </c>
      <c r="B4354" t="s">
        <v>2650</v>
      </c>
      <c r="C4354">
        <v>0</v>
      </c>
      <c r="D4354" t="s">
        <v>8</v>
      </c>
    </row>
    <row r="4355" spans="1:4">
      <c r="A4355" t="s">
        <v>2008</v>
      </c>
      <c r="B4355" t="s">
        <v>2650</v>
      </c>
      <c r="C4355">
        <v>0</v>
      </c>
      <c r="D4355" t="s">
        <v>8</v>
      </c>
    </row>
    <row r="4356" spans="1:4">
      <c r="A4356" t="s">
        <v>2009</v>
      </c>
      <c r="B4356" t="s">
        <v>2650</v>
      </c>
      <c r="C4356">
        <v>0</v>
      </c>
      <c r="D4356" t="s">
        <v>8</v>
      </c>
    </row>
    <row r="4357" spans="1:4">
      <c r="A4357" t="s">
        <v>2010</v>
      </c>
      <c r="B4357" t="s">
        <v>2650</v>
      </c>
      <c r="C4357">
        <v>0</v>
      </c>
      <c r="D4357" t="s">
        <v>8</v>
      </c>
    </row>
    <row r="4358" spans="1:4">
      <c r="A4358" t="s">
        <v>2011</v>
      </c>
      <c r="B4358" t="s">
        <v>2650</v>
      </c>
      <c r="C4358">
        <v>0</v>
      </c>
      <c r="D4358" t="s">
        <v>8</v>
      </c>
    </row>
    <row r="4359" spans="1:4">
      <c r="A4359" t="s">
        <v>2012</v>
      </c>
      <c r="B4359" t="s">
        <v>2650</v>
      </c>
      <c r="C4359">
        <v>0</v>
      </c>
      <c r="D4359" t="s">
        <v>8</v>
      </c>
    </row>
    <row r="4360" spans="1:4">
      <c r="A4360" t="s">
        <v>2013</v>
      </c>
      <c r="B4360" t="s">
        <v>2650</v>
      </c>
      <c r="C4360">
        <v>0</v>
      </c>
      <c r="D4360" t="s">
        <v>8</v>
      </c>
    </row>
    <row r="4361" spans="1:4">
      <c r="A4361" t="s">
        <v>2014</v>
      </c>
      <c r="B4361" t="s">
        <v>2650</v>
      </c>
      <c r="C4361">
        <v>0</v>
      </c>
      <c r="D4361" t="s">
        <v>8</v>
      </c>
    </row>
    <row r="4362" spans="1:4">
      <c r="A4362" t="s">
        <v>2015</v>
      </c>
      <c r="B4362" t="s">
        <v>2650</v>
      </c>
      <c r="C4362">
        <v>0</v>
      </c>
      <c r="D4362" t="s">
        <v>8</v>
      </c>
    </row>
    <row r="4363" spans="1:4">
      <c r="A4363" t="s">
        <v>2016</v>
      </c>
      <c r="B4363" t="s">
        <v>2650</v>
      </c>
      <c r="C4363">
        <v>0</v>
      </c>
      <c r="D4363" t="s">
        <v>8</v>
      </c>
    </row>
    <row r="4364" spans="1:4">
      <c r="A4364" t="s">
        <v>2017</v>
      </c>
      <c r="B4364" t="s">
        <v>2650</v>
      </c>
      <c r="C4364">
        <v>0</v>
      </c>
      <c r="D4364" t="s">
        <v>8</v>
      </c>
    </row>
    <row r="4365" spans="1:4">
      <c r="A4365" t="s">
        <v>2018</v>
      </c>
      <c r="B4365" t="s">
        <v>2650</v>
      </c>
      <c r="C4365">
        <v>0</v>
      </c>
      <c r="D4365" t="s">
        <v>8</v>
      </c>
    </row>
    <row r="4366" spans="1:4">
      <c r="A4366" t="s">
        <v>2019</v>
      </c>
      <c r="B4366" t="s">
        <v>2650</v>
      </c>
      <c r="C4366">
        <v>0</v>
      </c>
      <c r="D4366" t="s">
        <v>8</v>
      </c>
    </row>
    <row r="4367" spans="1:4">
      <c r="A4367" t="s">
        <v>2020</v>
      </c>
      <c r="B4367" t="s">
        <v>2650</v>
      </c>
      <c r="C4367">
        <v>0</v>
      </c>
      <c r="D4367" t="s">
        <v>8</v>
      </c>
    </row>
    <row r="4368" spans="1:4">
      <c r="A4368" t="s">
        <v>2021</v>
      </c>
      <c r="B4368" t="s">
        <v>2650</v>
      </c>
      <c r="C4368">
        <v>0</v>
      </c>
      <c r="D4368" t="s">
        <v>8</v>
      </c>
    </row>
    <row r="4369" spans="1:4">
      <c r="A4369" t="s">
        <v>2022</v>
      </c>
      <c r="B4369" t="s">
        <v>2650</v>
      </c>
      <c r="C4369">
        <v>0</v>
      </c>
      <c r="D4369" t="s">
        <v>8</v>
      </c>
    </row>
    <row r="4370" spans="1:4">
      <c r="A4370" t="s">
        <v>2023</v>
      </c>
      <c r="B4370" t="s">
        <v>2650</v>
      </c>
      <c r="C4370">
        <v>0</v>
      </c>
      <c r="D4370" t="s">
        <v>8</v>
      </c>
    </row>
    <row r="4371" spans="1:4">
      <c r="A4371" t="s">
        <v>2024</v>
      </c>
      <c r="B4371" t="s">
        <v>2650</v>
      </c>
      <c r="C4371">
        <v>0</v>
      </c>
      <c r="D4371" t="s">
        <v>8</v>
      </c>
    </row>
    <row r="4372" spans="1:4">
      <c r="A4372" t="s">
        <v>2025</v>
      </c>
      <c r="B4372" t="s">
        <v>2650</v>
      </c>
      <c r="C4372">
        <v>0</v>
      </c>
      <c r="D4372" t="s">
        <v>8</v>
      </c>
    </row>
    <row r="4373" spans="1:4">
      <c r="A4373" t="s">
        <v>2026</v>
      </c>
      <c r="B4373" t="s">
        <v>2650</v>
      </c>
      <c r="C4373">
        <v>0</v>
      </c>
      <c r="D4373" t="s">
        <v>8</v>
      </c>
    </row>
    <row r="4374" spans="1:4">
      <c r="A4374" t="s">
        <v>2027</v>
      </c>
      <c r="B4374" t="s">
        <v>2650</v>
      </c>
      <c r="C4374">
        <v>0</v>
      </c>
      <c r="D4374" t="s">
        <v>8</v>
      </c>
    </row>
    <row r="4375" spans="1:4">
      <c r="A4375" t="s">
        <v>2028</v>
      </c>
      <c r="B4375" t="s">
        <v>2650</v>
      </c>
      <c r="C4375">
        <v>0</v>
      </c>
      <c r="D4375" t="s">
        <v>8</v>
      </c>
    </row>
    <row r="4376" spans="1:4">
      <c r="A4376" t="s">
        <v>2029</v>
      </c>
      <c r="B4376" t="s">
        <v>2650</v>
      </c>
      <c r="C4376">
        <v>0</v>
      </c>
      <c r="D4376" t="s">
        <v>8</v>
      </c>
    </row>
    <row r="4377" spans="1:4">
      <c r="A4377" t="s">
        <v>2030</v>
      </c>
      <c r="B4377" t="s">
        <v>2650</v>
      </c>
      <c r="C4377">
        <v>0</v>
      </c>
      <c r="D4377" t="s">
        <v>8</v>
      </c>
    </row>
    <row r="4378" spans="1:4">
      <c r="A4378" t="s">
        <v>2031</v>
      </c>
      <c r="B4378" t="s">
        <v>2650</v>
      </c>
      <c r="C4378">
        <v>0</v>
      </c>
      <c r="D4378" t="s">
        <v>8</v>
      </c>
    </row>
    <row r="4379" spans="1:4">
      <c r="A4379" t="s">
        <v>2032</v>
      </c>
      <c r="B4379" t="s">
        <v>2650</v>
      </c>
      <c r="C4379">
        <v>0</v>
      </c>
      <c r="D4379" t="s">
        <v>8</v>
      </c>
    </row>
    <row r="4380" spans="1:4">
      <c r="A4380" t="s">
        <v>2033</v>
      </c>
      <c r="B4380" t="s">
        <v>2650</v>
      </c>
      <c r="C4380">
        <v>0</v>
      </c>
      <c r="D4380" t="s">
        <v>8</v>
      </c>
    </row>
    <row r="4381" spans="1:4">
      <c r="A4381" t="s">
        <v>2034</v>
      </c>
      <c r="B4381" t="s">
        <v>2650</v>
      </c>
      <c r="C4381">
        <v>0</v>
      </c>
      <c r="D4381" t="s">
        <v>8</v>
      </c>
    </row>
    <row r="4382" spans="1:4">
      <c r="A4382" t="s">
        <v>2035</v>
      </c>
      <c r="B4382" t="s">
        <v>2650</v>
      </c>
      <c r="C4382">
        <v>0</v>
      </c>
      <c r="D4382" t="s">
        <v>8</v>
      </c>
    </row>
    <row r="4383" spans="1:4">
      <c r="A4383" t="s">
        <v>2036</v>
      </c>
      <c r="B4383" t="s">
        <v>2650</v>
      </c>
      <c r="C4383">
        <v>0</v>
      </c>
      <c r="D4383" t="s">
        <v>8</v>
      </c>
    </row>
    <row r="4384" spans="1:4">
      <c r="A4384" t="s">
        <v>2037</v>
      </c>
      <c r="B4384" t="s">
        <v>2650</v>
      </c>
      <c r="C4384">
        <v>0</v>
      </c>
      <c r="D4384" t="s">
        <v>8</v>
      </c>
    </row>
    <row r="4385" spans="1:4">
      <c r="A4385" t="s">
        <v>10</v>
      </c>
      <c r="B4385" t="s">
        <v>2650</v>
      </c>
      <c r="C4385">
        <v>0</v>
      </c>
      <c r="D4385" t="s">
        <v>8</v>
      </c>
    </row>
    <row r="4386" spans="1:4">
      <c r="A4386" t="s">
        <v>2038</v>
      </c>
      <c r="B4386" t="s">
        <v>2650</v>
      </c>
      <c r="C4386">
        <v>0</v>
      </c>
      <c r="D4386" t="s">
        <v>8</v>
      </c>
    </row>
    <row r="4387" spans="1:4">
      <c r="A4387" t="s">
        <v>2039</v>
      </c>
      <c r="B4387" t="s">
        <v>2650</v>
      </c>
      <c r="C4387">
        <v>0</v>
      </c>
      <c r="D4387" t="s">
        <v>8</v>
      </c>
    </row>
    <row r="4388" spans="1:4">
      <c r="A4388" t="s">
        <v>2040</v>
      </c>
      <c r="B4388" t="s">
        <v>2650</v>
      </c>
      <c r="C4388">
        <v>0</v>
      </c>
      <c r="D4388" t="s">
        <v>8</v>
      </c>
    </row>
    <row r="4389" spans="1:4">
      <c r="A4389" t="s">
        <v>2041</v>
      </c>
      <c r="B4389" t="s">
        <v>2650</v>
      </c>
      <c r="C4389">
        <v>0</v>
      </c>
      <c r="D4389" t="s">
        <v>8</v>
      </c>
    </row>
    <row r="4390" spans="1:4">
      <c r="A4390" t="s">
        <v>2042</v>
      </c>
      <c r="B4390" t="s">
        <v>2650</v>
      </c>
      <c r="C4390">
        <v>0</v>
      </c>
      <c r="D4390" t="s">
        <v>8</v>
      </c>
    </row>
    <row r="4391" spans="1:4">
      <c r="A4391" t="s">
        <v>2043</v>
      </c>
      <c r="B4391" t="s">
        <v>2650</v>
      </c>
      <c r="C4391">
        <v>0</v>
      </c>
      <c r="D4391" t="s">
        <v>8</v>
      </c>
    </row>
    <row r="4392" spans="1:4">
      <c r="A4392" t="s">
        <v>2044</v>
      </c>
      <c r="B4392" t="s">
        <v>2650</v>
      </c>
      <c r="C4392">
        <v>0</v>
      </c>
      <c r="D4392" t="s">
        <v>8</v>
      </c>
    </row>
    <row r="4393" spans="1:4">
      <c r="A4393" t="s">
        <v>2045</v>
      </c>
      <c r="B4393" t="s">
        <v>2650</v>
      </c>
      <c r="C4393">
        <v>0</v>
      </c>
      <c r="D4393" t="s">
        <v>8</v>
      </c>
    </row>
    <row r="4394" spans="1:4">
      <c r="A4394" t="s">
        <v>2046</v>
      </c>
      <c r="B4394" t="s">
        <v>2650</v>
      </c>
      <c r="C4394">
        <v>0</v>
      </c>
      <c r="D4394" t="s">
        <v>8</v>
      </c>
    </row>
    <row r="4395" spans="1:4">
      <c r="A4395" t="s">
        <v>2048</v>
      </c>
      <c r="B4395" t="s">
        <v>2650</v>
      </c>
      <c r="C4395">
        <v>0</v>
      </c>
      <c r="D4395" t="s">
        <v>8</v>
      </c>
    </row>
    <row r="4396" spans="1:4">
      <c r="A4396" t="s">
        <v>2049</v>
      </c>
      <c r="B4396" t="s">
        <v>2650</v>
      </c>
      <c r="C4396">
        <v>0</v>
      </c>
      <c r="D4396" t="s">
        <v>8</v>
      </c>
    </row>
    <row r="4397" spans="1:4">
      <c r="A4397" t="s">
        <v>2050</v>
      </c>
      <c r="B4397" t="s">
        <v>2650</v>
      </c>
      <c r="C4397">
        <v>0</v>
      </c>
      <c r="D4397" t="s">
        <v>8</v>
      </c>
    </row>
    <row r="4398" spans="1:4">
      <c r="A4398" t="s">
        <v>2051</v>
      </c>
      <c r="B4398" t="s">
        <v>2650</v>
      </c>
      <c r="C4398">
        <v>0</v>
      </c>
      <c r="D4398" t="s">
        <v>8</v>
      </c>
    </row>
    <row r="4399" spans="1:4">
      <c r="A4399" t="s">
        <v>2052</v>
      </c>
      <c r="B4399" t="s">
        <v>2650</v>
      </c>
      <c r="C4399">
        <v>0</v>
      </c>
      <c r="D4399" t="s">
        <v>8</v>
      </c>
    </row>
    <row r="4400" spans="1:4">
      <c r="A4400" t="s">
        <v>2053</v>
      </c>
      <c r="B4400" t="s">
        <v>2650</v>
      </c>
      <c r="C4400">
        <v>0</v>
      </c>
      <c r="D4400" t="s">
        <v>8</v>
      </c>
    </row>
    <row r="4401" spans="1:4">
      <c r="A4401" t="s">
        <v>2054</v>
      </c>
      <c r="B4401" t="s">
        <v>2650</v>
      </c>
      <c r="C4401">
        <v>0</v>
      </c>
      <c r="D4401" t="s">
        <v>8</v>
      </c>
    </row>
    <row r="4402" spans="1:4">
      <c r="A4402" t="s">
        <v>2055</v>
      </c>
      <c r="B4402" t="s">
        <v>2650</v>
      </c>
      <c r="C4402">
        <v>0</v>
      </c>
      <c r="D4402" t="s">
        <v>8</v>
      </c>
    </row>
    <row r="4403" spans="1:4">
      <c r="A4403" t="s">
        <v>2056</v>
      </c>
      <c r="B4403" t="s">
        <v>2650</v>
      </c>
      <c r="C4403">
        <v>0</v>
      </c>
      <c r="D4403" t="s">
        <v>8</v>
      </c>
    </row>
    <row r="4404" spans="1:4">
      <c r="A4404" t="s">
        <v>2057</v>
      </c>
      <c r="B4404" t="s">
        <v>2650</v>
      </c>
      <c r="C4404">
        <v>0</v>
      </c>
      <c r="D4404" t="s">
        <v>8</v>
      </c>
    </row>
    <row r="4405" spans="1:4">
      <c r="A4405" t="s">
        <v>2058</v>
      </c>
      <c r="B4405" t="s">
        <v>2650</v>
      </c>
      <c r="C4405">
        <v>0</v>
      </c>
      <c r="D4405" t="s">
        <v>8</v>
      </c>
    </row>
    <row r="4406" spans="1:4">
      <c r="A4406" t="s">
        <v>2059</v>
      </c>
      <c r="B4406" t="s">
        <v>2650</v>
      </c>
      <c r="C4406">
        <v>0</v>
      </c>
      <c r="D4406" t="s">
        <v>8</v>
      </c>
    </row>
    <row r="4407" spans="1:4">
      <c r="A4407" t="s">
        <v>2060</v>
      </c>
      <c r="B4407" t="s">
        <v>2650</v>
      </c>
      <c r="C4407">
        <v>0</v>
      </c>
      <c r="D4407" t="s">
        <v>8</v>
      </c>
    </row>
    <row r="4408" spans="1:4">
      <c r="A4408" t="s">
        <v>2061</v>
      </c>
      <c r="B4408" t="s">
        <v>2650</v>
      </c>
      <c r="C4408">
        <v>0</v>
      </c>
      <c r="D4408" t="s">
        <v>8</v>
      </c>
    </row>
    <row r="4409" spans="1:4">
      <c r="A4409" t="s">
        <v>2062</v>
      </c>
      <c r="B4409" t="s">
        <v>2650</v>
      </c>
      <c r="C4409">
        <v>0</v>
      </c>
      <c r="D4409" t="s">
        <v>8</v>
      </c>
    </row>
    <row r="4410" spans="1:4">
      <c r="A4410" t="s">
        <v>2063</v>
      </c>
      <c r="B4410" t="s">
        <v>2650</v>
      </c>
      <c r="C4410">
        <v>0</v>
      </c>
      <c r="D4410" t="s">
        <v>8</v>
      </c>
    </row>
    <row r="4411" spans="1:4">
      <c r="A4411" t="s">
        <v>2064</v>
      </c>
      <c r="B4411" t="s">
        <v>2650</v>
      </c>
      <c r="C4411">
        <v>0</v>
      </c>
      <c r="D4411" t="s">
        <v>8</v>
      </c>
    </row>
    <row r="4412" spans="1:4">
      <c r="A4412" t="s">
        <v>2065</v>
      </c>
      <c r="B4412" t="s">
        <v>2650</v>
      </c>
      <c r="C4412">
        <v>0</v>
      </c>
      <c r="D4412" t="s">
        <v>8</v>
      </c>
    </row>
    <row r="4413" spans="1:4">
      <c r="A4413" t="s">
        <v>2066</v>
      </c>
      <c r="B4413" t="s">
        <v>2650</v>
      </c>
      <c r="C4413">
        <v>0</v>
      </c>
      <c r="D4413" t="s">
        <v>8</v>
      </c>
    </row>
    <row r="4414" spans="1:4">
      <c r="A4414" t="s">
        <v>2067</v>
      </c>
      <c r="B4414" t="s">
        <v>2650</v>
      </c>
      <c r="C4414">
        <v>0</v>
      </c>
      <c r="D4414" t="s">
        <v>8</v>
      </c>
    </row>
    <row r="4415" spans="1:4">
      <c r="A4415" t="s">
        <v>2068</v>
      </c>
      <c r="B4415" t="s">
        <v>2650</v>
      </c>
      <c r="C4415">
        <v>0</v>
      </c>
      <c r="D4415" t="s">
        <v>8</v>
      </c>
    </row>
    <row r="4416" spans="1:4">
      <c r="A4416" t="s">
        <v>2069</v>
      </c>
      <c r="B4416" t="s">
        <v>2650</v>
      </c>
      <c r="C4416">
        <v>0</v>
      </c>
      <c r="D4416" t="s">
        <v>8</v>
      </c>
    </row>
    <row r="4417" spans="1:4">
      <c r="A4417" t="s">
        <v>2070</v>
      </c>
      <c r="B4417" t="s">
        <v>2650</v>
      </c>
      <c r="C4417">
        <v>0</v>
      </c>
      <c r="D4417" t="s">
        <v>8</v>
      </c>
    </row>
    <row r="4418" spans="1:4">
      <c r="A4418" t="s">
        <v>2071</v>
      </c>
      <c r="B4418" t="s">
        <v>2650</v>
      </c>
      <c r="C4418">
        <v>0</v>
      </c>
      <c r="D4418" t="s">
        <v>8</v>
      </c>
    </row>
    <row r="4419" spans="1:4">
      <c r="A4419" t="s">
        <v>2072</v>
      </c>
      <c r="B4419" t="s">
        <v>2650</v>
      </c>
      <c r="C4419">
        <v>0</v>
      </c>
      <c r="D4419" t="s">
        <v>8</v>
      </c>
    </row>
    <row r="4420" spans="1:4">
      <c r="A4420" t="s">
        <v>2073</v>
      </c>
      <c r="B4420" t="s">
        <v>2650</v>
      </c>
      <c r="C4420">
        <v>0</v>
      </c>
      <c r="D4420" t="s">
        <v>8</v>
      </c>
    </row>
    <row r="4421" spans="1:4">
      <c r="A4421" t="s">
        <v>2074</v>
      </c>
      <c r="B4421" t="s">
        <v>2650</v>
      </c>
      <c r="C4421">
        <v>0</v>
      </c>
      <c r="D4421" t="s">
        <v>8</v>
      </c>
    </row>
    <row r="4422" spans="1:4">
      <c r="A4422" t="s">
        <v>2075</v>
      </c>
      <c r="B4422" t="s">
        <v>2650</v>
      </c>
      <c r="C4422">
        <v>0</v>
      </c>
      <c r="D4422" t="s">
        <v>8</v>
      </c>
    </row>
    <row r="4423" spans="1:4">
      <c r="A4423" t="s">
        <v>2076</v>
      </c>
      <c r="B4423" t="s">
        <v>2650</v>
      </c>
      <c r="C4423">
        <v>0</v>
      </c>
      <c r="D4423" t="s">
        <v>8</v>
      </c>
    </row>
    <row r="4424" spans="1:4">
      <c r="A4424" t="s">
        <v>2077</v>
      </c>
      <c r="B4424" t="s">
        <v>2650</v>
      </c>
      <c r="C4424">
        <v>0</v>
      </c>
      <c r="D4424" t="s">
        <v>8</v>
      </c>
    </row>
    <row r="4425" spans="1:4">
      <c r="A4425" t="s">
        <v>2078</v>
      </c>
      <c r="B4425" t="s">
        <v>2650</v>
      </c>
      <c r="C4425">
        <v>0</v>
      </c>
      <c r="D4425" t="s">
        <v>8</v>
      </c>
    </row>
    <row r="4426" spans="1:4">
      <c r="A4426" t="s">
        <v>2079</v>
      </c>
      <c r="B4426" t="s">
        <v>2650</v>
      </c>
      <c r="C4426">
        <v>0</v>
      </c>
      <c r="D4426" t="s">
        <v>8</v>
      </c>
    </row>
    <row r="4427" spans="1:4">
      <c r="A4427" t="s">
        <v>2080</v>
      </c>
      <c r="B4427" t="s">
        <v>2650</v>
      </c>
      <c r="C4427">
        <v>0</v>
      </c>
      <c r="D4427" t="s">
        <v>8</v>
      </c>
    </row>
    <row r="4428" spans="1:4">
      <c r="A4428" t="s">
        <v>2081</v>
      </c>
      <c r="B4428" t="s">
        <v>2650</v>
      </c>
      <c r="C4428">
        <v>0</v>
      </c>
      <c r="D4428" t="s">
        <v>8</v>
      </c>
    </row>
    <row r="4429" spans="1:4">
      <c r="A4429" t="s">
        <v>2082</v>
      </c>
      <c r="B4429" t="s">
        <v>2650</v>
      </c>
      <c r="C4429">
        <v>0</v>
      </c>
      <c r="D4429" t="s">
        <v>8</v>
      </c>
    </row>
    <row r="4430" spans="1:4">
      <c r="A4430" t="s">
        <v>2083</v>
      </c>
      <c r="B4430" t="s">
        <v>2650</v>
      </c>
      <c r="C4430">
        <v>0</v>
      </c>
      <c r="D4430" t="s">
        <v>8</v>
      </c>
    </row>
    <row r="4431" spans="1:4">
      <c r="A4431" t="s">
        <v>2084</v>
      </c>
      <c r="B4431" t="s">
        <v>2650</v>
      </c>
      <c r="C4431">
        <v>0</v>
      </c>
      <c r="D4431" t="s">
        <v>8</v>
      </c>
    </row>
    <row r="4432" spans="1:4">
      <c r="A4432" t="s">
        <v>2085</v>
      </c>
      <c r="B4432" t="s">
        <v>2650</v>
      </c>
      <c r="C4432">
        <v>0</v>
      </c>
      <c r="D4432" t="s">
        <v>8</v>
      </c>
    </row>
    <row r="4433" spans="1:4">
      <c r="A4433" t="s">
        <v>2086</v>
      </c>
      <c r="B4433" t="s">
        <v>2650</v>
      </c>
      <c r="C4433">
        <v>0</v>
      </c>
      <c r="D4433" t="s">
        <v>8</v>
      </c>
    </row>
    <row r="4434" spans="1:4">
      <c r="A4434" t="s">
        <v>2087</v>
      </c>
      <c r="B4434" t="s">
        <v>2650</v>
      </c>
      <c r="C4434">
        <v>0</v>
      </c>
      <c r="D4434" t="s">
        <v>8</v>
      </c>
    </row>
    <row r="4435" spans="1:4">
      <c r="A4435" t="s">
        <v>2088</v>
      </c>
      <c r="B4435" t="s">
        <v>2650</v>
      </c>
      <c r="C4435">
        <v>0</v>
      </c>
      <c r="D4435" t="s">
        <v>8</v>
      </c>
    </row>
    <row r="4436" spans="1:4">
      <c r="A4436" t="s">
        <v>2089</v>
      </c>
      <c r="B4436" t="s">
        <v>2650</v>
      </c>
      <c r="C4436">
        <v>0</v>
      </c>
      <c r="D4436" t="s">
        <v>8</v>
      </c>
    </row>
    <row r="4437" spans="1:4">
      <c r="A4437" t="s">
        <v>2090</v>
      </c>
      <c r="B4437" t="s">
        <v>2650</v>
      </c>
      <c r="C4437">
        <v>0</v>
      </c>
      <c r="D4437" t="s">
        <v>8</v>
      </c>
    </row>
    <row r="4438" spans="1:4">
      <c r="A4438" t="s">
        <v>2091</v>
      </c>
      <c r="B4438" t="s">
        <v>2650</v>
      </c>
      <c r="C4438">
        <v>0</v>
      </c>
      <c r="D4438" t="s">
        <v>8</v>
      </c>
    </row>
    <row r="4439" spans="1:4">
      <c r="A4439" t="s">
        <v>2092</v>
      </c>
      <c r="B4439" t="s">
        <v>2650</v>
      </c>
      <c r="C4439">
        <v>0</v>
      </c>
      <c r="D4439" t="s">
        <v>8</v>
      </c>
    </row>
    <row r="4440" spans="1:4">
      <c r="A4440" t="s">
        <v>2093</v>
      </c>
      <c r="B4440" t="s">
        <v>2650</v>
      </c>
      <c r="C4440">
        <v>0</v>
      </c>
      <c r="D4440" t="s">
        <v>8</v>
      </c>
    </row>
    <row r="4441" spans="1:4">
      <c r="A4441" t="s">
        <v>2094</v>
      </c>
      <c r="B4441" t="s">
        <v>2650</v>
      </c>
      <c r="C4441">
        <v>0</v>
      </c>
      <c r="D4441" t="s">
        <v>8</v>
      </c>
    </row>
    <row r="4442" spans="1:4">
      <c r="A4442" t="s">
        <v>2095</v>
      </c>
      <c r="B4442" t="s">
        <v>2650</v>
      </c>
      <c r="C4442">
        <v>0</v>
      </c>
      <c r="D4442" t="s">
        <v>8</v>
      </c>
    </row>
    <row r="4443" spans="1:4">
      <c r="A4443" t="s">
        <v>2096</v>
      </c>
      <c r="B4443" t="s">
        <v>2650</v>
      </c>
      <c r="C4443">
        <v>0</v>
      </c>
      <c r="D4443" t="s">
        <v>8</v>
      </c>
    </row>
    <row r="4444" spans="1:4">
      <c r="A4444" t="s">
        <v>2097</v>
      </c>
      <c r="B4444" t="s">
        <v>2650</v>
      </c>
      <c r="C4444">
        <v>0</v>
      </c>
      <c r="D4444" t="s">
        <v>8</v>
      </c>
    </row>
    <row r="4445" spans="1:4">
      <c r="A4445" t="s">
        <v>2098</v>
      </c>
      <c r="B4445" t="s">
        <v>2650</v>
      </c>
      <c r="C4445">
        <v>0</v>
      </c>
      <c r="D4445" t="s">
        <v>8</v>
      </c>
    </row>
    <row r="4446" spans="1:4">
      <c r="A4446" t="s">
        <v>2099</v>
      </c>
      <c r="B4446" t="s">
        <v>2650</v>
      </c>
      <c r="C4446">
        <v>0</v>
      </c>
      <c r="D4446" t="s">
        <v>8</v>
      </c>
    </row>
    <row r="4447" spans="1:4">
      <c r="A4447" t="s">
        <v>2100</v>
      </c>
      <c r="B4447" t="s">
        <v>2650</v>
      </c>
      <c r="C4447">
        <v>0</v>
      </c>
      <c r="D4447" t="s">
        <v>8</v>
      </c>
    </row>
    <row r="4448" spans="1:4">
      <c r="A4448" t="s">
        <v>2101</v>
      </c>
      <c r="B4448" t="s">
        <v>2650</v>
      </c>
      <c r="C4448">
        <v>0</v>
      </c>
      <c r="D4448" t="s">
        <v>8</v>
      </c>
    </row>
    <row r="4449" spans="1:4">
      <c r="A4449" t="s">
        <v>2102</v>
      </c>
      <c r="B4449" t="s">
        <v>2650</v>
      </c>
      <c r="C4449">
        <v>0</v>
      </c>
      <c r="D4449" t="s">
        <v>8</v>
      </c>
    </row>
    <row r="4450" spans="1:4">
      <c r="A4450" t="s">
        <v>2103</v>
      </c>
      <c r="B4450" t="s">
        <v>2650</v>
      </c>
      <c r="C4450">
        <v>0</v>
      </c>
      <c r="D4450" t="s">
        <v>8</v>
      </c>
    </row>
    <row r="4451" spans="1:4">
      <c r="A4451" t="s">
        <v>2104</v>
      </c>
      <c r="B4451" t="s">
        <v>2650</v>
      </c>
      <c r="C4451">
        <v>0</v>
      </c>
      <c r="D4451" t="s">
        <v>8</v>
      </c>
    </row>
    <row r="4452" spans="1:4">
      <c r="A4452" t="s">
        <v>2105</v>
      </c>
      <c r="B4452" t="s">
        <v>2650</v>
      </c>
      <c r="C4452">
        <v>0</v>
      </c>
      <c r="D4452" t="s">
        <v>8</v>
      </c>
    </row>
    <row r="4453" spans="1:4">
      <c r="A4453" t="s">
        <v>2106</v>
      </c>
      <c r="B4453" t="s">
        <v>2650</v>
      </c>
      <c r="C4453">
        <v>0</v>
      </c>
      <c r="D4453" t="s">
        <v>8</v>
      </c>
    </row>
    <row r="4454" spans="1:4">
      <c r="A4454" t="s">
        <v>2107</v>
      </c>
      <c r="B4454" t="s">
        <v>2650</v>
      </c>
      <c r="C4454">
        <v>0</v>
      </c>
      <c r="D4454" t="s">
        <v>8</v>
      </c>
    </row>
    <row r="4455" spans="1:4">
      <c r="A4455" t="s">
        <v>2108</v>
      </c>
      <c r="B4455" t="s">
        <v>2650</v>
      </c>
      <c r="C4455">
        <v>0</v>
      </c>
      <c r="D4455" t="s">
        <v>8</v>
      </c>
    </row>
    <row r="4456" spans="1:4">
      <c r="A4456" t="s">
        <v>2109</v>
      </c>
      <c r="B4456" t="s">
        <v>2650</v>
      </c>
      <c r="C4456">
        <v>0</v>
      </c>
      <c r="D4456" t="s">
        <v>8</v>
      </c>
    </row>
    <row r="4457" spans="1:4">
      <c r="A4457" t="s">
        <v>2111</v>
      </c>
      <c r="B4457" t="s">
        <v>2650</v>
      </c>
      <c r="C4457">
        <v>0</v>
      </c>
      <c r="D4457" t="s">
        <v>8</v>
      </c>
    </row>
    <row r="4458" spans="1:4">
      <c r="A4458" t="s">
        <v>2112</v>
      </c>
      <c r="B4458" t="s">
        <v>2650</v>
      </c>
      <c r="C4458">
        <v>0</v>
      </c>
      <c r="D4458" t="s">
        <v>8</v>
      </c>
    </row>
    <row r="4459" spans="1:4">
      <c r="A4459" t="s">
        <v>2113</v>
      </c>
      <c r="B4459" t="s">
        <v>2650</v>
      </c>
      <c r="C4459">
        <v>0</v>
      </c>
      <c r="D4459" t="s">
        <v>8</v>
      </c>
    </row>
    <row r="4460" spans="1:4">
      <c r="A4460" t="s">
        <v>2114</v>
      </c>
      <c r="B4460" t="s">
        <v>2650</v>
      </c>
      <c r="C4460">
        <v>0</v>
      </c>
      <c r="D4460" t="s">
        <v>8</v>
      </c>
    </row>
    <row r="4461" spans="1:4">
      <c r="A4461" t="s">
        <v>2115</v>
      </c>
      <c r="B4461" t="s">
        <v>2650</v>
      </c>
      <c r="C4461">
        <v>0</v>
      </c>
      <c r="D4461" t="s">
        <v>8</v>
      </c>
    </row>
    <row r="4462" spans="1:4">
      <c r="A4462" t="s">
        <v>2116</v>
      </c>
      <c r="B4462" t="s">
        <v>2650</v>
      </c>
      <c r="C4462">
        <v>0</v>
      </c>
      <c r="D4462" t="s">
        <v>8</v>
      </c>
    </row>
    <row r="4463" spans="1:4">
      <c r="A4463" t="s">
        <v>2117</v>
      </c>
      <c r="B4463" t="s">
        <v>2650</v>
      </c>
      <c r="C4463">
        <v>0</v>
      </c>
      <c r="D4463" t="s">
        <v>8</v>
      </c>
    </row>
    <row r="4464" spans="1:4">
      <c r="A4464" t="s">
        <v>2118</v>
      </c>
      <c r="B4464" t="s">
        <v>2650</v>
      </c>
      <c r="C4464">
        <v>0</v>
      </c>
      <c r="D4464" t="s">
        <v>8</v>
      </c>
    </row>
    <row r="4465" spans="1:4">
      <c r="A4465" t="s">
        <v>2119</v>
      </c>
      <c r="B4465" t="s">
        <v>2650</v>
      </c>
      <c r="C4465">
        <v>0</v>
      </c>
      <c r="D4465" t="s">
        <v>8</v>
      </c>
    </row>
    <row r="4466" spans="1:4">
      <c r="A4466" t="s">
        <v>2120</v>
      </c>
      <c r="B4466" t="s">
        <v>2650</v>
      </c>
      <c r="C4466">
        <v>0</v>
      </c>
      <c r="D4466" t="s">
        <v>8</v>
      </c>
    </row>
    <row r="4467" spans="1:4">
      <c r="A4467" t="s">
        <v>2121</v>
      </c>
      <c r="B4467" t="s">
        <v>2650</v>
      </c>
      <c r="C4467">
        <v>0</v>
      </c>
      <c r="D4467" t="s">
        <v>8</v>
      </c>
    </row>
    <row r="4468" spans="1:4">
      <c r="A4468" t="s">
        <v>2122</v>
      </c>
      <c r="B4468" t="s">
        <v>2650</v>
      </c>
      <c r="C4468">
        <v>0</v>
      </c>
      <c r="D4468" t="s">
        <v>8</v>
      </c>
    </row>
    <row r="4469" spans="1:4">
      <c r="A4469" t="s">
        <v>2123</v>
      </c>
      <c r="B4469" t="s">
        <v>2650</v>
      </c>
      <c r="C4469">
        <v>0</v>
      </c>
      <c r="D4469" t="s">
        <v>8</v>
      </c>
    </row>
    <row r="4470" spans="1:4">
      <c r="A4470" t="s">
        <v>2124</v>
      </c>
      <c r="B4470" t="s">
        <v>2650</v>
      </c>
      <c r="C4470">
        <v>0</v>
      </c>
      <c r="D4470" t="s">
        <v>8</v>
      </c>
    </row>
    <row r="4471" spans="1:4">
      <c r="A4471" t="s">
        <v>2125</v>
      </c>
      <c r="B4471" t="s">
        <v>2650</v>
      </c>
      <c r="C4471">
        <v>0</v>
      </c>
      <c r="D4471" t="s">
        <v>8</v>
      </c>
    </row>
    <row r="4472" spans="1:4">
      <c r="A4472" t="s">
        <v>2126</v>
      </c>
      <c r="B4472" t="s">
        <v>2650</v>
      </c>
      <c r="C4472">
        <v>0</v>
      </c>
      <c r="D4472" t="s">
        <v>8</v>
      </c>
    </row>
    <row r="4473" spans="1:4">
      <c r="A4473" t="s">
        <v>2127</v>
      </c>
      <c r="B4473" t="s">
        <v>2650</v>
      </c>
      <c r="C4473">
        <v>0</v>
      </c>
      <c r="D4473" t="s">
        <v>8</v>
      </c>
    </row>
    <row r="4474" spans="1:4">
      <c r="A4474" t="s">
        <v>2128</v>
      </c>
      <c r="B4474" t="s">
        <v>2650</v>
      </c>
      <c r="C4474">
        <v>0</v>
      </c>
      <c r="D4474" t="s">
        <v>8</v>
      </c>
    </row>
    <row r="4475" spans="1:4">
      <c r="A4475" t="s">
        <v>2129</v>
      </c>
      <c r="B4475" t="s">
        <v>2650</v>
      </c>
      <c r="C4475">
        <v>0</v>
      </c>
      <c r="D4475" t="s">
        <v>8</v>
      </c>
    </row>
    <row r="4476" spans="1:4">
      <c r="A4476" t="s">
        <v>2130</v>
      </c>
      <c r="B4476" t="s">
        <v>2650</v>
      </c>
      <c r="C4476">
        <v>0</v>
      </c>
      <c r="D4476" t="s">
        <v>8</v>
      </c>
    </row>
    <row r="4477" spans="1:4">
      <c r="A4477" t="s">
        <v>2131</v>
      </c>
      <c r="B4477" t="s">
        <v>2650</v>
      </c>
      <c r="C4477">
        <v>0</v>
      </c>
      <c r="D4477" t="s">
        <v>8</v>
      </c>
    </row>
    <row r="4478" spans="1:4">
      <c r="A4478" t="s">
        <v>2132</v>
      </c>
      <c r="B4478" t="s">
        <v>2650</v>
      </c>
      <c r="C4478">
        <v>0</v>
      </c>
      <c r="D4478" t="s">
        <v>8</v>
      </c>
    </row>
    <row r="4479" spans="1:4">
      <c r="A4479" t="s">
        <v>2133</v>
      </c>
      <c r="B4479" t="s">
        <v>2650</v>
      </c>
      <c r="C4479">
        <v>0</v>
      </c>
      <c r="D4479" t="s">
        <v>8</v>
      </c>
    </row>
    <row r="4480" spans="1:4">
      <c r="A4480" t="s">
        <v>2134</v>
      </c>
      <c r="B4480" t="s">
        <v>2650</v>
      </c>
      <c r="C4480">
        <v>0</v>
      </c>
      <c r="D4480" t="s">
        <v>8</v>
      </c>
    </row>
    <row r="4481" spans="1:4">
      <c r="A4481" t="s">
        <v>2135</v>
      </c>
      <c r="B4481" t="s">
        <v>2650</v>
      </c>
      <c r="C4481">
        <v>0</v>
      </c>
      <c r="D4481" t="s">
        <v>8</v>
      </c>
    </row>
    <row r="4482" spans="1:4">
      <c r="A4482" t="s">
        <v>2136</v>
      </c>
      <c r="B4482" t="s">
        <v>2650</v>
      </c>
      <c r="C4482">
        <v>0</v>
      </c>
      <c r="D4482" t="s">
        <v>8</v>
      </c>
    </row>
    <row r="4483" spans="1:4">
      <c r="A4483" t="s">
        <v>2137</v>
      </c>
      <c r="B4483" t="s">
        <v>2650</v>
      </c>
      <c r="C4483">
        <v>0</v>
      </c>
      <c r="D4483" t="s">
        <v>8</v>
      </c>
    </row>
    <row r="4484" spans="1:4">
      <c r="A4484" t="s">
        <v>2138</v>
      </c>
      <c r="B4484" t="s">
        <v>2650</v>
      </c>
      <c r="C4484">
        <v>0</v>
      </c>
      <c r="D4484" t="s">
        <v>8</v>
      </c>
    </row>
    <row r="4485" spans="1:4">
      <c r="A4485" t="s">
        <v>2139</v>
      </c>
      <c r="B4485" t="s">
        <v>2650</v>
      </c>
      <c r="C4485">
        <v>0</v>
      </c>
      <c r="D4485" t="s">
        <v>8</v>
      </c>
    </row>
    <row r="4486" spans="1:4">
      <c r="A4486" t="s">
        <v>2140</v>
      </c>
      <c r="B4486" t="s">
        <v>2650</v>
      </c>
      <c r="C4486">
        <v>0</v>
      </c>
      <c r="D4486" t="s">
        <v>8</v>
      </c>
    </row>
    <row r="4487" spans="1:4">
      <c r="A4487" t="s">
        <v>2141</v>
      </c>
      <c r="B4487" t="s">
        <v>2650</v>
      </c>
      <c r="C4487">
        <v>0</v>
      </c>
      <c r="D4487" t="s">
        <v>8</v>
      </c>
    </row>
    <row r="4488" spans="1:4">
      <c r="A4488" t="s">
        <v>2142</v>
      </c>
      <c r="B4488" t="s">
        <v>2650</v>
      </c>
      <c r="C4488">
        <v>0</v>
      </c>
      <c r="D4488" t="s">
        <v>8</v>
      </c>
    </row>
    <row r="4489" spans="1:4">
      <c r="A4489" t="s">
        <v>2143</v>
      </c>
      <c r="B4489" t="s">
        <v>2650</v>
      </c>
      <c r="C4489">
        <v>0</v>
      </c>
      <c r="D4489" t="s">
        <v>8</v>
      </c>
    </row>
    <row r="4490" spans="1:4">
      <c r="A4490" t="s">
        <v>2144</v>
      </c>
      <c r="B4490" t="s">
        <v>2650</v>
      </c>
      <c r="C4490">
        <v>0</v>
      </c>
      <c r="D4490" t="s">
        <v>8</v>
      </c>
    </row>
    <row r="4491" spans="1:4">
      <c r="A4491" t="s">
        <v>2145</v>
      </c>
      <c r="B4491" t="s">
        <v>2650</v>
      </c>
      <c r="C4491">
        <v>0</v>
      </c>
      <c r="D4491" t="s">
        <v>8</v>
      </c>
    </row>
    <row r="4492" spans="1:4">
      <c r="A4492" t="s">
        <v>2146</v>
      </c>
      <c r="B4492" t="s">
        <v>2650</v>
      </c>
      <c r="C4492">
        <v>0</v>
      </c>
      <c r="D4492" t="s">
        <v>8</v>
      </c>
    </row>
    <row r="4493" spans="1:4">
      <c r="A4493" t="s">
        <v>2147</v>
      </c>
      <c r="B4493" t="s">
        <v>2650</v>
      </c>
      <c r="C4493">
        <v>0</v>
      </c>
      <c r="D4493" t="s">
        <v>8</v>
      </c>
    </row>
    <row r="4494" spans="1:4">
      <c r="A4494" t="s">
        <v>2148</v>
      </c>
      <c r="B4494" t="s">
        <v>2650</v>
      </c>
      <c r="C4494">
        <v>0</v>
      </c>
      <c r="D4494" t="s">
        <v>8</v>
      </c>
    </row>
    <row r="4495" spans="1:4">
      <c r="A4495" t="s">
        <v>2149</v>
      </c>
      <c r="B4495" t="s">
        <v>2650</v>
      </c>
      <c r="C4495">
        <v>0</v>
      </c>
      <c r="D4495" t="s">
        <v>8</v>
      </c>
    </row>
    <row r="4496" spans="1:4">
      <c r="A4496" t="s">
        <v>2150</v>
      </c>
      <c r="B4496" t="s">
        <v>2650</v>
      </c>
      <c r="C4496">
        <v>0</v>
      </c>
      <c r="D4496" t="s">
        <v>8</v>
      </c>
    </row>
    <row r="4497" spans="1:4">
      <c r="A4497" t="s">
        <v>2151</v>
      </c>
      <c r="B4497" t="s">
        <v>2650</v>
      </c>
      <c r="C4497">
        <v>0</v>
      </c>
      <c r="D4497" t="s">
        <v>8</v>
      </c>
    </row>
    <row r="4498" spans="1:4">
      <c r="A4498" t="s">
        <v>2152</v>
      </c>
      <c r="B4498" t="s">
        <v>2650</v>
      </c>
      <c r="C4498">
        <v>0</v>
      </c>
      <c r="D4498" t="s">
        <v>8</v>
      </c>
    </row>
    <row r="4499" spans="1:4">
      <c r="A4499" t="s">
        <v>2153</v>
      </c>
      <c r="B4499" t="s">
        <v>2650</v>
      </c>
      <c r="C4499">
        <v>0</v>
      </c>
      <c r="D4499" t="s">
        <v>8</v>
      </c>
    </row>
    <row r="4500" spans="1:4">
      <c r="A4500" t="s">
        <v>2154</v>
      </c>
      <c r="B4500" t="s">
        <v>2650</v>
      </c>
      <c r="C4500">
        <v>0</v>
      </c>
      <c r="D4500" t="s">
        <v>8</v>
      </c>
    </row>
    <row r="4501" spans="1:4">
      <c r="A4501" t="s">
        <v>2155</v>
      </c>
      <c r="B4501" t="s">
        <v>2650</v>
      </c>
      <c r="C4501">
        <v>0</v>
      </c>
      <c r="D4501" t="s">
        <v>8</v>
      </c>
    </row>
    <row r="4502" spans="1:4">
      <c r="A4502" t="s">
        <v>2156</v>
      </c>
      <c r="B4502" t="s">
        <v>2650</v>
      </c>
      <c r="C4502">
        <v>0</v>
      </c>
      <c r="D4502" t="s">
        <v>8</v>
      </c>
    </row>
    <row r="4503" spans="1:4">
      <c r="A4503" t="s">
        <v>2157</v>
      </c>
      <c r="B4503" t="s">
        <v>2650</v>
      </c>
      <c r="C4503">
        <v>0</v>
      </c>
      <c r="D4503" t="s">
        <v>8</v>
      </c>
    </row>
    <row r="4504" spans="1:4">
      <c r="A4504" t="s">
        <v>2158</v>
      </c>
      <c r="B4504" t="s">
        <v>2650</v>
      </c>
      <c r="C4504">
        <v>0</v>
      </c>
      <c r="D4504" t="s">
        <v>8</v>
      </c>
    </row>
    <row r="4505" spans="1:4">
      <c r="A4505" t="s">
        <v>2159</v>
      </c>
      <c r="B4505" t="s">
        <v>2650</v>
      </c>
      <c r="C4505">
        <v>0</v>
      </c>
      <c r="D4505" t="s">
        <v>8</v>
      </c>
    </row>
    <row r="4506" spans="1:4">
      <c r="A4506" t="s">
        <v>2160</v>
      </c>
      <c r="B4506" t="s">
        <v>2650</v>
      </c>
      <c r="C4506">
        <v>0</v>
      </c>
      <c r="D4506" t="s">
        <v>8</v>
      </c>
    </row>
    <row r="4507" spans="1:4">
      <c r="A4507" t="s">
        <v>2161</v>
      </c>
      <c r="B4507" t="s">
        <v>2650</v>
      </c>
      <c r="C4507">
        <v>0</v>
      </c>
      <c r="D4507" t="s">
        <v>8</v>
      </c>
    </row>
    <row r="4508" spans="1:4">
      <c r="A4508" t="s">
        <v>2162</v>
      </c>
      <c r="B4508" t="s">
        <v>2650</v>
      </c>
      <c r="C4508">
        <v>0</v>
      </c>
      <c r="D4508" t="s">
        <v>8</v>
      </c>
    </row>
    <row r="4509" spans="1:4">
      <c r="A4509" t="s">
        <v>2163</v>
      </c>
      <c r="B4509" t="s">
        <v>2650</v>
      </c>
      <c r="C4509">
        <v>0</v>
      </c>
      <c r="D4509" t="s">
        <v>8</v>
      </c>
    </row>
    <row r="4510" spans="1:4">
      <c r="A4510" t="s">
        <v>2164</v>
      </c>
      <c r="B4510" t="s">
        <v>2650</v>
      </c>
      <c r="C4510">
        <v>0</v>
      </c>
      <c r="D4510" t="s">
        <v>8</v>
      </c>
    </row>
    <row r="4511" spans="1:4">
      <c r="A4511" t="s">
        <v>2165</v>
      </c>
      <c r="B4511" t="s">
        <v>2650</v>
      </c>
      <c r="C4511">
        <v>0</v>
      </c>
      <c r="D4511" t="s">
        <v>8</v>
      </c>
    </row>
    <row r="4512" spans="1:4">
      <c r="A4512" t="s">
        <v>2166</v>
      </c>
      <c r="B4512" t="s">
        <v>2650</v>
      </c>
      <c r="C4512">
        <v>0</v>
      </c>
      <c r="D4512" t="s">
        <v>8</v>
      </c>
    </row>
    <row r="4513" spans="1:4">
      <c r="A4513" t="s">
        <v>2167</v>
      </c>
      <c r="B4513" t="s">
        <v>2650</v>
      </c>
      <c r="C4513">
        <v>0</v>
      </c>
      <c r="D4513" t="s">
        <v>8</v>
      </c>
    </row>
    <row r="4514" spans="1:4">
      <c r="A4514" t="s">
        <v>2168</v>
      </c>
      <c r="B4514" t="s">
        <v>2650</v>
      </c>
      <c r="C4514">
        <v>0</v>
      </c>
      <c r="D4514" t="s">
        <v>8</v>
      </c>
    </row>
    <row r="4515" spans="1:4">
      <c r="A4515" t="s">
        <v>2169</v>
      </c>
      <c r="B4515" t="s">
        <v>2650</v>
      </c>
      <c r="C4515">
        <v>0</v>
      </c>
      <c r="D4515" t="s">
        <v>8</v>
      </c>
    </row>
    <row r="4516" spans="1:4">
      <c r="A4516" t="s">
        <v>2170</v>
      </c>
      <c r="B4516" t="s">
        <v>2650</v>
      </c>
      <c r="C4516">
        <v>0</v>
      </c>
      <c r="D4516" t="s">
        <v>8</v>
      </c>
    </row>
    <row r="4517" spans="1:4">
      <c r="A4517" t="s">
        <v>2171</v>
      </c>
      <c r="B4517" t="s">
        <v>2650</v>
      </c>
      <c r="C4517">
        <v>0</v>
      </c>
      <c r="D4517" t="s">
        <v>8</v>
      </c>
    </row>
    <row r="4518" spans="1:4">
      <c r="A4518" t="s">
        <v>2173</v>
      </c>
      <c r="B4518" t="s">
        <v>2650</v>
      </c>
      <c r="C4518">
        <v>0</v>
      </c>
      <c r="D4518" t="s">
        <v>8</v>
      </c>
    </row>
    <row r="4519" spans="1:4">
      <c r="A4519" t="s">
        <v>2174</v>
      </c>
      <c r="B4519" t="s">
        <v>2650</v>
      </c>
      <c r="C4519">
        <v>0</v>
      </c>
      <c r="D4519" t="s">
        <v>8</v>
      </c>
    </row>
    <row r="4520" spans="1:4">
      <c r="A4520" t="s">
        <v>2175</v>
      </c>
      <c r="B4520" t="s">
        <v>2650</v>
      </c>
      <c r="C4520">
        <v>0</v>
      </c>
      <c r="D4520" t="s">
        <v>8</v>
      </c>
    </row>
    <row r="4521" spans="1:4">
      <c r="A4521" t="s">
        <v>2176</v>
      </c>
      <c r="B4521" t="s">
        <v>2650</v>
      </c>
      <c r="C4521">
        <v>0</v>
      </c>
      <c r="D4521" t="s">
        <v>8</v>
      </c>
    </row>
    <row r="4522" spans="1:4">
      <c r="A4522" t="s">
        <v>2177</v>
      </c>
      <c r="B4522" t="s">
        <v>2650</v>
      </c>
      <c r="C4522">
        <v>0</v>
      </c>
      <c r="D4522" t="s">
        <v>8</v>
      </c>
    </row>
    <row r="4523" spans="1:4">
      <c r="A4523" t="s">
        <v>2178</v>
      </c>
      <c r="B4523" t="s">
        <v>2650</v>
      </c>
      <c r="C4523">
        <v>0</v>
      </c>
      <c r="D4523" t="s">
        <v>8</v>
      </c>
    </row>
    <row r="4524" spans="1:4">
      <c r="A4524" t="s">
        <v>2179</v>
      </c>
      <c r="B4524" t="s">
        <v>2650</v>
      </c>
      <c r="C4524">
        <v>0</v>
      </c>
      <c r="D4524" t="s">
        <v>8</v>
      </c>
    </row>
    <row r="4525" spans="1:4">
      <c r="A4525" t="s">
        <v>2180</v>
      </c>
      <c r="B4525" t="s">
        <v>2650</v>
      </c>
      <c r="C4525">
        <v>0</v>
      </c>
      <c r="D4525" t="s">
        <v>8</v>
      </c>
    </row>
    <row r="4526" spans="1:4">
      <c r="A4526" t="s">
        <v>2181</v>
      </c>
      <c r="B4526" t="s">
        <v>2650</v>
      </c>
      <c r="C4526">
        <v>0</v>
      </c>
      <c r="D4526" t="s">
        <v>8</v>
      </c>
    </row>
    <row r="4527" spans="1:4">
      <c r="A4527" t="s">
        <v>2182</v>
      </c>
      <c r="B4527" t="s">
        <v>2650</v>
      </c>
      <c r="C4527">
        <v>0</v>
      </c>
      <c r="D4527" t="s">
        <v>8</v>
      </c>
    </row>
    <row r="4528" spans="1:4">
      <c r="A4528" t="s">
        <v>2183</v>
      </c>
      <c r="B4528" t="s">
        <v>2650</v>
      </c>
      <c r="C4528">
        <v>0</v>
      </c>
      <c r="D4528" t="s">
        <v>8</v>
      </c>
    </row>
    <row r="4529" spans="1:4">
      <c r="A4529" t="s">
        <v>2184</v>
      </c>
      <c r="B4529" t="s">
        <v>2650</v>
      </c>
      <c r="C4529">
        <v>0</v>
      </c>
      <c r="D4529" t="s">
        <v>8</v>
      </c>
    </row>
    <row r="4530" spans="1:4">
      <c r="A4530" t="s">
        <v>2185</v>
      </c>
      <c r="B4530" t="s">
        <v>2650</v>
      </c>
      <c r="C4530">
        <v>0</v>
      </c>
      <c r="D4530" t="s">
        <v>8</v>
      </c>
    </row>
    <row r="4531" spans="1:4">
      <c r="A4531" t="s">
        <v>2186</v>
      </c>
      <c r="B4531" t="s">
        <v>2650</v>
      </c>
      <c r="C4531">
        <v>0</v>
      </c>
      <c r="D4531" t="s">
        <v>8</v>
      </c>
    </row>
    <row r="4532" spans="1:4">
      <c r="A4532" t="s">
        <v>2187</v>
      </c>
      <c r="B4532" t="s">
        <v>2650</v>
      </c>
      <c r="C4532">
        <v>0</v>
      </c>
      <c r="D4532" t="s">
        <v>8</v>
      </c>
    </row>
    <row r="4533" spans="1:4">
      <c r="A4533" t="s">
        <v>2188</v>
      </c>
      <c r="B4533" t="s">
        <v>2650</v>
      </c>
      <c r="C4533">
        <v>0</v>
      </c>
      <c r="D4533" t="s">
        <v>8</v>
      </c>
    </row>
    <row r="4534" spans="1:4">
      <c r="A4534" t="s">
        <v>2189</v>
      </c>
      <c r="B4534" t="s">
        <v>2650</v>
      </c>
      <c r="C4534">
        <v>0</v>
      </c>
      <c r="D4534" t="s">
        <v>8</v>
      </c>
    </row>
    <row r="4535" spans="1:4">
      <c r="A4535" t="s">
        <v>2190</v>
      </c>
      <c r="B4535" t="s">
        <v>2650</v>
      </c>
      <c r="C4535">
        <v>0</v>
      </c>
      <c r="D4535" t="s">
        <v>8</v>
      </c>
    </row>
    <row r="4536" spans="1:4">
      <c r="A4536" t="s">
        <v>2191</v>
      </c>
      <c r="B4536" t="s">
        <v>2650</v>
      </c>
      <c r="C4536">
        <v>0</v>
      </c>
      <c r="D4536" t="s">
        <v>8</v>
      </c>
    </row>
    <row r="4537" spans="1:4">
      <c r="A4537" t="s">
        <v>2192</v>
      </c>
      <c r="B4537" t="s">
        <v>2650</v>
      </c>
      <c r="C4537">
        <v>0</v>
      </c>
      <c r="D4537" t="s">
        <v>8</v>
      </c>
    </row>
    <row r="4538" spans="1:4">
      <c r="A4538" t="s">
        <v>2193</v>
      </c>
      <c r="B4538" t="s">
        <v>2650</v>
      </c>
      <c r="C4538">
        <v>0</v>
      </c>
      <c r="D4538" t="s">
        <v>8</v>
      </c>
    </row>
    <row r="4539" spans="1:4">
      <c r="A4539" t="s">
        <v>2194</v>
      </c>
      <c r="B4539" t="s">
        <v>2650</v>
      </c>
      <c r="C4539">
        <v>0</v>
      </c>
      <c r="D4539" t="s">
        <v>8</v>
      </c>
    </row>
    <row r="4540" spans="1:4">
      <c r="A4540" t="s">
        <v>2195</v>
      </c>
      <c r="B4540" t="s">
        <v>2650</v>
      </c>
      <c r="C4540">
        <v>0</v>
      </c>
      <c r="D4540" t="s">
        <v>8</v>
      </c>
    </row>
    <row r="4541" spans="1:4">
      <c r="A4541" t="s">
        <v>2196</v>
      </c>
      <c r="B4541" t="s">
        <v>2650</v>
      </c>
      <c r="C4541">
        <v>0</v>
      </c>
      <c r="D4541" t="s">
        <v>8</v>
      </c>
    </row>
    <row r="4542" spans="1:4">
      <c r="A4542" t="s">
        <v>2197</v>
      </c>
      <c r="B4542" t="s">
        <v>2650</v>
      </c>
      <c r="C4542">
        <v>0</v>
      </c>
      <c r="D4542" t="s">
        <v>8</v>
      </c>
    </row>
    <row r="4543" spans="1:4">
      <c r="A4543" t="s">
        <v>2198</v>
      </c>
      <c r="B4543" t="s">
        <v>2650</v>
      </c>
      <c r="C4543">
        <v>0</v>
      </c>
      <c r="D4543" t="s">
        <v>8</v>
      </c>
    </row>
    <row r="4544" spans="1:4">
      <c r="A4544" t="s">
        <v>2199</v>
      </c>
      <c r="B4544" t="s">
        <v>2650</v>
      </c>
      <c r="C4544">
        <v>0</v>
      </c>
      <c r="D4544" t="s">
        <v>8</v>
      </c>
    </row>
    <row r="4545" spans="1:4">
      <c r="A4545" t="s">
        <v>2200</v>
      </c>
      <c r="B4545" t="s">
        <v>2650</v>
      </c>
      <c r="C4545">
        <v>0</v>
      </c>
      <c r="D4545" t="s">
        <v>8</v>
      </c>
    </row>
    <row r="4546" spans="1:4">
      <c r="A4546" t="s">
        <v>2201</v>
      </c>
      <c r="B4546" t="s">
        <v>2650</v>
      </c>
      <c r="C4546">
        <v>0</v>
      </c>
      <c r="D4546" t="s">
        <v>8</v>
      </c>
    </row>
    <row r="4547" spans="1:4">
      <c r="A4547" t="s">
        <v>2202</v>
      </c>
      <c r="B4547" t="s">
        <v>2650</v>
      </c>
      <c r="C4547">
        <v>0</v>
      </c>
      <c r="D4547" t="s">
        <v>8</v>
      </c>
    </row>
    <row r="4548" spans="1:4">
      <c r="A4548" t="s">
        <v>2203</v>
      </c>
      <c r="B4548" t="s">
        <v>2650</v>
      </c>
      <c r="C4548">
        <v>0</v>
      </c>
      <c r="D4548" t="s">
        <v>8</v>
      </c>
    </row>
    <row r="4549" spans="1:4">
      <c r="A4549" t="s">
        <v>2204</v>
      </c>
      <c r="B4549" t="s">
        <v>2650</v>
      </c>
      <c r="C4549">
        <v>0</v>
      </c>
      <c r="D4549" t="s">
        <v>8</v>
      </c>
    </row>
    <row r="4550" spans="1:4">
      <c r="A4550" t="s">
        <v>2205</v>
      </c>
      <c r="B4550" t="s">
        <v>2650</v>
      </c>
      <c r="C4550">
        <v>0</v>
      </c>
      <c r="D4550" t="s">
        <v>8</v>
      </c>
    </row>
    <row r="4551" spans="1:4">
      <c r="A4551" t="s">
        <v>2206</v>
      </c>
      <c r="B4551" t="s">
        <v>2650</v>
      </c>
      <c r="C4551">
        <v>0</v>
      </c>
      <c r="D4551" t="s">
        <v>8</v>
      </c>
    </row>
    <row r="4552" spans="1:4">
      <c r="A4552" t="s">
        <v>2207</v>
      </c>
      <c r="B4552" t="s">
        <v>2650</v>
      </c>
      <c r="C4552">
        <v>0</v>
      </c>
      <c r="D4552" t="s">
        <v>8</v>
      </c>
    </row>
    <row r="4553" spans="1:4">
      <c r="A4553" t="s">
        <v>2208</v>
      </c>
      <c r="B4553" t="s">
        <v>2650</v>
      </c>
      <c r="C4553">
        <v>0</v>
      </c>
      <c r="D4553" t="s">
        <v>8</v>
      </c>
    </row>
    <row r="4554" spans="1:4">
      <c r="A4554" t="s">
        <v>2209</v>
      </c>
      <c r="B4554" t="s">
        <v>2650</v>
      </c>
      <c r="C4554">
        <v>0</v>
      </c>
      <c r="D4554" t="s">
        <v>8</v>
      </c>
    </row>
    <row r="4555" spans="1:4">
      <c r="A4555" t="s">
        <v>2210</v>
      </c>
      <c r="B4555" t="s">
        <v>2650</v>
      </c>
      <c r="C4555">
        <v>0</v>
      </c>
      <c r="D4555" t="s">
        <v>8</v>
      </c>
    </row>
    <row r="4556" spans="1:4">
      <c r="A4556" t="s">
        <v>2211</v>
      </c>
      <c r="B4556" t="s">
        <v>2650</v>
      </c>
      <c r="C4556">
        <v>0</v>
      </c>
      <c r="D4556" t="s">
        <v>8</v>
      </c>
    </row>
    <row r="4557" spans="1:4">
      <c r="A4557" t="s">
        <v>2212</v>
      </c>
      <c r="B4557" t="s">
        <v>2650</v>
      </c>
      <c r="C4557">
        <v>0</v>
      </c>
      <c r="D4557" t="s">
        <v>8</v>
      </c>
    </row>
    <row r="4558" spans="1:4">
      <c r="A4558" t="s">
        <v>2213</v>
      </c>
      <c r="B4558" t="s">
        <v>2650</v>
      </c>
      <c r="C4558">
        <v>0</v>
      </c>
      <c r="D4558" t="s">
        <v>8</v>
      </c>
    </row>
    <row r="4559" spans="1:4">
      <c r="A4559" t="s">
        <v>2214</v>
      </c>
      <c r="B4559" t="s">
        <v>2650</v>
      </c>
      <c r="C4559">
        <v>0</v>
      </c>
      <c r="D4559" t="s">
        <v>8</v>
      </c>
    </row>
    <row r="4560" spans="1:4">
      <c r="A4560" t="s">
        <v>2215</v>
      </c>
      <c r="B4560" t="s">
        <v>2650</v>
      </c>
      <c r="C4560">
        <v>0</v>
      </c>
      <c r="D4560" t="s">
        <v>8</v>
      </c>
    </row>
    <row r="4561" spans="1:4">
      <c r="A4561" t="s">
        <v>2216</v>
      </c>
      <c r="B4561" t="s">
        <v>2650</v>
      </c>
      <c r="C4561">
        <v>0</v>
      </c>
      <c r="D4561" t="s">
        <v>8</v>
      </c>
    </row>
    <row r="4562" spans="1:4">
      <c r="A4562" t="s">
        <v>2217</v>
      </c>
      <c r="B4562" t="s">
        <v>2650</v>
      </c>
      <c r="C4562">
        <v>0</v>
      </c>
      <c r="D4562" t="s">
        <v>8</v>
      </c>
    </row>
    <row r="4563" spans="1:4">
      <c r="A4563" t="s">
        <v>2218</v>
      </c>
      <c r="B4563" t="s">
        <v>2650</v>
      </c>
      <c r="C4563">
        <v>0</v>
      </c>
      <c r="D4563" t="s">
        <v>8</v>
      </c>
    </row>
    <row r="4564" spans="1:4">
      <c r="A4564" t="s">
        <v>2219</v>
      </c>
      <c r="B4564" t="s">
        <v>2650</v>
      </c>
      <c r="C4564">
        <v>0</v>
      </c>
      <c r="D4564" t="s">
        <v>8</v>
      </c>
    </row>
    <row r="4565" spans="1:4">
      <c r="A4565" t="s">
        <v>2220</v>
      </c>
      <c r="B4565" t="s">
        <v>2650</v>
      </c>
      <c r="C4565">
        <v>0</v>
      </c>
      <c r="D4565" t="s">
        <v>8</v>
      </c>
    </row>
    <row r="4566" spans="1:4">
      <c r="A4566" t="s">
        <v>2221</v>
      </c>
      <c r="B4566" t="s">
        <v>2650</v>
      </c>
      <c r="C4566">
        <v>0</v>
      </c>
      <c r="D4566" t="s">
        <v>8</v>
      </c>
    </row>
    <row r="4567" spans="1:4">
      <c r="A4567" t="s">
        <v>2222</v>
      </c>
      <c r="B4567" t="s">
        <v>2650</v>
      </c>
      <c r="C4567">
        <v>0</v>
      </c>
      <c r="D4567" t="s">
        <v>8</v>
      </c>
    </row>
    <row r="4568" spans="1:4">
      <c r="A4568" t="s">
        <v>2223</v>
      </c>
      <c r="B4568" t="s">
        <v>2650</v>
      </c>
      <c r="C4568">
        <v>0</v>
      </c>
      <c r="D4568" t="s">
        <v>8</v>
      </c>
    </row>
    <row r="4569" spans="1:4">
      <c r="A4569" t="s">
        <v>2224</v>
      </c>
      <c r="B4569" t="s">
        <v>2650</v>
      </c>
      <c r="C4569">
        <v>0</v>
      </c>
      <c r="D4569" t="s">
        <v>8</v>
      </c>
    </row>
    <row r="4570" spans="1:4">
      <c r="A4570" t="s">
        <v>2225</v>
      </c>
      <c r="B4570" t="s">
        <v>2650</v>
      </c>
      <c r="C4570">
        <v>0</v>
      </c>
      <c r="D4570" t="s">
        <v>8</v>
      </c>
    </row>
    <row r="4571" spans="1:4">
      <c r="A4571" t="s">
        <v>2226</v>
      </c>
      <c r="B4571" t="s">
        <v>2650</v>
      </c>
      <c r="C4571">
        <v>0</v>
      </c>
      <c r="D4571" t="s">
        <v>8</v>
      </c>
    </row>
    <row r="4572" spans="1:4">
      <c r="A4572" t="s">
        <v>2227</v>
      </c>
      <c r="B4572" t="s">
        <v>2650</v>
      </c>
      <c r="C4572">
        <v>0</v>
      </c>
      <c r="D4572" t="s">
        <v>8</v>
      </c>
    </row>
    <row r="4573" spans="1:4">
      <c r="A4573" t="s">
        <v>2228</v>
      </c>
      <c r="B4573" t="s">
        <v>2650</v>
      </c>
      <c r="C4573">
        <v>0</v>
      </c>
      <c r="D4573" t="s">
        <v>8</v>
      </c>
    </row>
    <row r="4574" spans="1:4">
      <c r="A4574" t="s">
        <v>2229</v>
      </c>
      <c r="B4574" t="s">
        <v>2650</v>
      </c>
      <c r="C4574">
        <v>0</v>
      </c>
      <c r="D4574" t="s">
        <v>8</v>
      </c>
    </row>
    <row r="4575" spans="1:4">
      <c r="A4575" t="s">
        <v>2230</v>
      </c>
      <c r="B4575" t="s">
        <v>2650</v>
      </c>
      <c r="C4575">
        <v>0</v>
      </c>
      <c r="D4575" t="s">
        <v>8</v>
      </c>
    </row>
    <row r="4576" spans="1:4">
      <c r="A4576" t="s">
        <v>2231</v>
      </c>
      <c r="B4576" t="s">
        <v>2650</v>
      </c>
      <c r="C4576">
        <v>0</v>
      </c>
      <c r="D4576" t="s">
        <v>8</v>
      </c>
    </row>
    <row r="4577" spans="1:4">
      <c r="A4577" t="s">
        <v>2232</v>
      </c>
      <c r="B4577" t="s">
        <v>2650</v>
      </c>
      <c r="C4577">
        <v>0</v>
      </c>
      <c r="D4577" t="s">
        <v>8</v>
      </c>
    </row>
    <row r="4578" spans="1:4">
      <c r="A4578" t="s">
        <v>2233</v>
      </c>
      <c r="B4578" t="s">
        <v>2650</v>
      </c>
      <c r="C4578">
        <v>0</v>
      </c>
      <c r="D4578" t="s">
        <v>8</v>
      </c>
    </row>
    <row r="4579" spans="1:4">
      <c r="A4579" t="s">
        <v>2234</v>
      </c>
      <c r="B4579" t="s">
        <v>2650</v>
      </c>
      <c r="C4579">
        <v>0</v>
      </c>
      <c r="D4579" t="s">
        <v>8</v>
      </c>
    </row>
    <row r="4580" spans="1:4">
      <c r="A4580" t="s">
        <v>2235</v>
      </c>
      <c r="B4580" t="s">
        <v>2650</v>
      </c>
      <c r="C4580">
        <v>0</v>
      </c>
      <c r="D4580" t="s">
        <v>8</v>
      </c>
    </row>
    <row r="4581" spans="1:4">
      <c r="A4581" t="s">
        <v>2237</v>
      </c>
      <c r="B4581" t="s">
        <v>2650</v>
      </c>
      <c r="C4581">
        <v>0</v>
      </c>
      <c r="D4581" t="s">
        <v>8</v>
      </c>
    </row>
    <row r="4582" spans="1:4">
      <c r="A4582" t="s">
        <v>2238</v>
      </c>
      <c r="B4582" t="s">
        <v>2650</v>
      </c>
      <c r="C4582">
        <v>0</v>
      </c>
      <c r="D4582" t="s">
        <v>8</v>
      </c>
    </row>
    <row r="4583" spans="1:4">
      <c r="A4583" t="s">
        <v>2239</v>
      </c>
      <c r="B4583" t="s">
        <v>2650</v>
      </c>
      <c r="C4583">
        <v>0</v>
      </c>
      <c r="D4583" t="s">
        <v>8</v>
      </c>
    </row>
    <row r="4584" spans="1:4">
      <c r="A4584" t="s">
        <v>2240</v>
      </c>
      <c r="B4584" t="s">
        <v>2650</v>
      </c>
      <c r="C4584">
        <v>0</v>
      </c>
      <c r="D4584" t="s">
        <v>8</v>
      </c>
    </row>
    <row r="4585" spans="1:4">
      <c r="A4585" t="s">
        <v>2241</v>
      </c>
      <c r="B4585" t="s">
        <v>2650</v>
      </c>
      <c r="C4585">
        <v>0</v>
      </c>
      <c r="D4585" t="s">
        <v>8</v>
      </c>
    </row>
    <row r="4586" spans="1:4">
      <c r="A4586" t="s">
        <v>2242</v>
      </c>
      <c r="B4586" t="s">
        <v>2650</v>
      </c>
      <c r="C4586">
        <v>0</v>
      </c>
      <c r="D4586" t="s">
        <v>8</v>
      </c>
    </row>
    <row r="4587" spans="1:4">
      <c r="A4587" t="s">
        <v>2243</v>
      </c>
      <c r="B4587" t="s">
        <v>2650</v>
      </c>
      <c r="C4587">
        <v>0</v>
      </c>
      <c r="D4587" t="s">
        <v>8</v>
      </c>
    </row>
    <row r="4588" spans="1:4">
      <c r="A4588" t="s">
        <v>2244</v>
      </c>
      <c r="B4588" t="s">
        <v>2650</v>
      </c>
      <c r="C4588">
        <v>0</v>
      </c>
      <c r="D4588" t="s">
        <v>8</v>
      </c>
    </row>
    <row r="4589" spans="1:4">
      <c r="A4589" t="s">
        <v>2245</v>
      </c>
      <c r="B4589" t="s">
        <v>2650</v>
      </c>
      <c r="C4589">
        <v>0</v>
      </c>
      <c r="D4589" t="s">
        <v>8</v>
      </c>
    </row>
    <row r="4590" spans="1:4">
      <c r="A4590" t="s">
        <v>2246</v>
      </c>
      <c r="B4590" t="s">
        <v>2650</v>
      </c>
      <c r="C4590">
        <v>0</v>
      </c>
      <c r="D4590" t="s">
        <v>8</v>
      </c>
    </row>
    <row r="4591" spans="1:4">
      <c r="A4591" t="s">
        <v>2247</v>
      </c>
      <c r="B4591" t="s">
        <v>2650</v>
      </c>
      <c r="C4591">
        <v>0</v>
      </c>
      <c r="D4591" t="s">
        <v>8</v>
      </c>
    </row>
    <row r="4592" spans="1:4">
      <c r="A4592" t="s">
        <v>2248</v>
      </c>
      <c r="B4592" t="s">
        <v>2650</v>
      </c>
      <c r="C4592">
        <v>0</v>
      </c>
      <c r="D4592" t="s">
        <v>8</v>
      </c>
    </row>
    <row r="4593" spans="1:4">
      <c r="A4593" t="s">
        <v>2249</v>
      </c>
      <c r="B4593" t="s">
        <v>2650</v>
      </c>
      <c r="C4593">
        <v>0</v>
      </c>
      <c r="D4593" t="s">
        <v>8</v>
      </c>
    </row>
    <row r="4594" spans="1:4">
      <c r="A4594" t="s">
        <v>2250</v>
      </c>
      <c r="B4594" t="s">
        <v>2650</v>
      </c>
      <c r="C4594">
        <v>0</v>
      </c>
      <c r="D4594" t="s">
        <v>8</v>
      </c>
    </row>
    <row r="4595" spans="1:4">
      <c r="A4595" t="s">
        <v>2251</v>
      </c>
      <c r="B4595" t="s">
        <v>2650</v>
      </c>
      <c r="C4595">
        <v>0</v>
      </c>
      <c r="D4595" t="s">
        <v>8</v>
      </c>
    </row>
    <row r="4596" spans="1:4">
      <c r="A4596" t="s">
        <v>2252</v>
      </c>
      <c r="B4596" t="s">
        <v>2650</v>
      </c>
      <c r="C4596">
        <v>0</v>
      </c>
      <c r="D4596" t="s">
        <v>8</v>
      </c>
    </row>
    <row r="4597" spans="1:4">
      <c r="A4597" t="s">
        <v>2253</v>
      </c>
      <c r="B4597" t="s">
        <v>2650</v>
      </c>
      <c r="C4597">
        <v>0</v>
      </c>
      <c r="D4597" t="s">
        <v>8</v>
      </c>
    </row>
    <row r="4598" spans="1:4">
      <c r="A4598" t="s">
        <v>2254</v>
      </c>
      <c r="B4598" t="s">
        <v>2650</v>
      </c>
      <c r="C4598">
        <v>0</v>
      </c>
      <c r="D4598" t="s">
        <v>8</v>
      </c>
    </row>
    <row r="4599" spans="1:4">
      <c r="A4599" t="s">
        <v>2255</v>
      </c>
      <c r="B4599" t="s">
        <v>2650</v>
      </c>
      <c r="C4599">
        <v>0</v>
      </c>
      <c r="D4599" t="s">
        <v>8</v>
      </c>
    </row>
    <row r="4600" spans="1:4">
      <c r="A4600" t="s">
        <v>2256</v>
      </c>
      <c r="B4600" t="s">
        <v>2650</v>
      </c>
      <c r="C4600">
        <v>0</v>
      </c>
      <c r="D4600" t="s">
        <v>8</v>
      </c>
    </row>
    <row r="4601" spans="1:4">
      <c r="A4601" t="s">
        <v>2257</v>
      </c>
      <c r="B4601" t="s">
        <v>2650</v>
      </c>
      <c r="C4601">
        <v>0</v>
      </c>
      <c r="D4601" t="s">
        <v>8</v>
      </c>
    </row>
    <row r="4602" spans="1:4">
      <c r="A4602" t="s">
        <v>2258</v>
      </c>
      <c r="B4602" t="s">
        <v>2650</v>
      </c>
      <c r="C4602">
        <v>0</v>
      </c>
      <c r="D4602" t="s">
        <v>8</v>
      </c>
    </row>
    <row r="4603" spans="1:4">
      <c r="A4603" t="s">
        <v>2259</v>
      </c>
      <c r="B4603" t="s">
        <v>2650</v>
      </c>
      <c r="C4603">
        <v>0</v>
      </c>
      <c r="D4603" t="s">
        <v>8</v>
      </c>
    </row>
    <row r="4604" spans="1:4">
      <c r="A4604" t="s">
        <v>2260</v>
      </c>
      <c r="B4604" t="s">
        <v>2650</v>
      </c>
      <c r="C4604">
        <v>0</v>
      </c>
      <c r="D4604" t="s">
        <v>8</v>
      </c>
    </row>
    <row r="4605" spans="1:4">
      <c r="A4605" t="s">
        <v>2261</v>
      </c>
      <c r="B4605" t="s">
        <v>2650</v>
      </c>
      <c r="C4605">
        <v>0</v>
      </c>
      <c r="D4605" t="s">
        <v>8</v>
      </c>
    </row>
    <row r="4606" spans="1:4">
      <c r="A4606" t="s">
        <v>2262</v>
      </c>
      <c r="B4606" t="s">
        <v>2650</v>
      </c>
      <c r="C4606">
        <v>0</v>
      </c>
      <c r="D4606" t="s">
        <v>8</v>
      </c>
    </row>
    <row r="4607" spans="1:4">
      <c r="A4607" t="s">
        <v>2263</v>
      </c>
      <c r="B4607" t="s">
        <v>2650</v>
      </c>
      <c r="C4607">
        <v>0</v>
      </c>
      <c r="D4607" t="s">
        <v>8</v>
      </c>
    </row>
    <row r="4608" spans="1:4">
      <c r="A4608" t="s">
        <v>2264</v>
      </c>
      <c r="B4608" t="s">
        <v>2650</v>
      </c>
      <c r="C4608">
        <v>0</v>
      </c>
      <c r="D4608" t="s">
        <v>8</v>
      </c>
    </row>
    <row r="4609" spans="1:4">
      <c r="A4609" t="s">
        <v>2265</v>
      </c>
      <c r="B4609" t="s">
        <v>2650</v>
      </c>
      <c r="C4609">
        <v>0</v>
      </c>
      <c r="D4609" t="s">
        <v>8</v>
      </c>
    </row>
    <row r="4610" spans="1:4">
      <c r="A4610" t="s">
        <v>2266</v>
      </c>
      <c r="B4610" t="s">
        <v>2650</v>
      </c>
      <c r="C4610">
        <v>0</v>
      </c>
      <c r="D4610" t="s">
        <v>8</v>
      </c>
    </row>
    <row r="4611" spans="1:4">
      <c r="A4611" t="s">
        <v>2267</v>
      </c>
      <c r="B4611" t="s">
        <v>2650</v>
      </c>
      <c r="C4611">
        <v>0</v>
      </c>
      <c r="D4611" t="s">
        <v>8</v>
      </c>
    </row>
    <row r="4612" spans="1:4">
      <c r="A4612" t="s">
        <v>2268</v>
      </c>
      <c r="B4612" t="s">
        <v>2650</v>
      </c>
      <c r="C4612">
        <v>0</v>
      </c>
      <c r="D4612" t="s">
        <v>8</v>
      </c>
    </row>
    <row r="4613" spans="1:4">
      <c r="A4613" t="s">
        <v>2269</v>
      </c>
      <c r="B4613" t="s">
        <v>2650</v>
      </c>
      <c r="C4613">
        <v>0</v>
      </c>
      <c r="D4613" t="s">
        <v>8</v>
      </c>
    </row>
    <row r="4614" spans="1:4">
      <c r="A4614" t="s">
        <v>2270</v>
      </c>
      <c r="B4614" t="s">
        <v>2650</v>
      </c>
      <c r="C4614">
        <v>0</v>
      </c>
      <c r="D4614" t="s">
        <v>8</v>
      </c>
    </row>
    <row r="4615" spans="1:4">
      <c r="A4615" t="s">
        <v>2271</v>
      </c>
      <c r="B4615" t="s">
        <v>2650</v>
      </c>
      <c r="C4615">
        <v>0</v>
      </c>
      <c r="D4615" t="s">
        <v>8</v>
      </c>
    </row>
    <row r="4616" spans="1:4">
      <c r="A4616" t="s">
        <v>2272</v>
      </c>
      <c r="B4616" t="s">
        <v>2650</v>
      </c>
      <c r="C4616">
        <v>0</v>
      </c>
      <c r="D4616" t="s">
        <v>8</v>
      </c>
    </row>
    <row r="4617" spans="1:4">
      <c r="A4617" t="s">
        <v>2273</v>
      </c>
      <c r="B4617" t="s">
        <v>2650</v>
      </c>
      <c r="C4617">
        <v>0</v>
      </c>
      <c r="D4617" t="s">
        <v>8</v>
      </c>
    </row>
    <row r="4618" spans="1:4">
      <c r="A4618" t="s">
        <v>2274</v>
      </c>
      <c r="B4618" t="s">
        <v>2650</v>
      </c>
      <c r="C4618">
        <v>0</v>
      </c>
      <c r="D4618" t="s">
        <v>8</v>
      </c>
    </row>
    <row r="4619" spans="1:4">
      <c r="A4619" t="s">
        <v>2275</v>
      </c>
      <c r="B4619" t="s">
        <v>2650</v>
      </c>
      <c r="C4619">
        <v>0</v>
      </c>
      <c r="D4619" t="s">
        <v>8</v>
      </c>
    </row>
    <row r="4620" spans="1:4">
      <c r="A4620" t="s">
        <v>2276</v>
      </c>
      <c r="B4620" t="s">
        <v>2650</v>
      </c>
      <c r="C4620">
        <v>0</v>
      </c>
      <c r="D4620" t="s">
        <v>8</v>
      </c>
    </row>
    <row r="4621" spans="1:4">
      <c r="A4621" t="s">
        <v>2277</v>
      </c>
      <c r="B4621" t="s">
        <v>2650</v>
      </c>
      <c r="C4621">
        <v>0</v>
      </c>
      <c r="D4621" t="s">
        <v>8</v>
      </c>
    </row>
    <row r="4622" spans="1:4">
      <c r="A4622" t="s">
        <v>2278</v>
      </c>
      <c r="B4622" t="s">
        <v>2650</v>
      </c>
      <c r="C4622">
        <v>0</v>
      </c>
      <c r="D4622" t="s">
        <v>8</v>
      </c>
    </row>
    <row r="4623" spans="1:4">
      <c r="A4623" t="s">
        <v>2279</v>
      </c>
      <c r="B4623" t="s">
        <v>2650</v>
      </c>
      <c r="C4623">
        <v>0</v>
      </c>
      <c r="D4623" t="s">
        <v>8</v>
      </c>
    </row>
    <row r="4624" spans="1:4">
      <c r="A4624" t="s">
        <v>2280</v>
      </c>
      <c r="B4624" t="s">
        <v>2650</v>
      </c>
      <c r="C4624">
        <v>0</v>
      </c>
      <c r="D4624" t="s">
        <v>8</v>
      </c>
    </row>
    <row r="4625" spans="1:4">
      <c r="A4625" t="s">
        <v>2281</v>
      </c>
      <c r="B4625" t="s">
        <v>2650</v>
      </c>
      <c r="C4625">
        <v>0</v>
      </c>
      <c r="D4625" t="s">
        <v>8</v>
      </c>
    </row>
    <row r="4626" spans="1:4">
      <c r="A4626" t="s">
        <v>2282</v>
      </c>
      <c r="B4626" t="s">
        <v>2650</v>
      </c>
      <c r="C4626">
        <v>0</v>
      </c>
      <c r="D4626" t="s">
        <v>8</v>
      </c>
    </row>
    <row r="4627" spans="1:4">
      <c r="A4627" t="s">
        <v>2283</v>
      </c>
      <c r="B4627" t="s">
        <v>2650</v>
      </c>
      <c r="C4627">
        <v>0</v>
      </c>
      <c r="D4627" t="s">
        <v>8</v>
      </c>
    </row>
    <row r="4628" spans="1:4">
      <c r="A4628" t="s">
        <v>2284</v>
      </c>
      <c r="B4628" t="s">
        <v>2650</v>
      </c>
      <c r="C4628">
        <v>0</v>
      </c>
      <c r="D4628" t="s">
        <v>8</v>
      </c>
    </row>
    <row r="4629" spans="1:4">
      <c r="A4629" t="s">
        <v>2285</v>
      </c>
      <c r="B4629" t="s">
        <v>2650</v>
      </c>
      <c r="C4629">
        <v>0</v>
      </c>
      <c r="D4629" t="s">
        <v>8</v>
      </c>
    </row>
    <row r="4630" spans="1:4">
      <c r="A4630" t="s">
        <v>2286</v>
      </c>
      <c r="B4630" t="s">
        <v>2650</v>
      </c>
      <c r="C4630">
        <v>0</v>
      </c>
      <c r="D4630" t="s">
        <v>8</v>
      </c>
    </row>
    <row r="4631" spans="1:4">
      <c r="A4631" t="s">
        <v>2287</v>
      </c>
      <c r="B4631" t="s">
        <v>2650</v>
      </c>
      <c r="C4631">
        <v>0</v>
      </c>
      <c r="D4631" t="s">
        <v>8</v>
      </c>
    </row>
    <row r="4632" spans="1:4">
      <c r="A4632" t="s">
        <v>9</v>
      </c>
      <c r="B4632" t="s">
        <v>2650</v>
      </c>
      <c r="C4632">
        <v>0</v>
      </c>
      <c r="D4632" t="s">
        <v>8</v>
      </c>
    </row>
    <row r="4633" spans="1:4">
      <c r="A4633" t="s">
        <v>2288</v>
      </c>
      <c r="B4633" t="s">
        <v>2650</v>
      </c>
      <c r="C4633">
        <v>0</v>
      </c>
      <c r="D4633" t="s">
        <v>8</v>
      </c>
    </row>
    <row r="4634" spans="1:4">
      <c r="A4634" t="s">
        <v>2289</v>
      </c>
      <c r="B4634" t="s">
        <v>2650</v>
      </c>
      <c r="C4634">
        <v>0</v>
      </c>
      <c r="D4634" t="s">
        <v>8</v>
      </c>
    </row>
    <row r="4635" spans="1:4">
      <c r="A4635" t="s">
        <v>2290</v>
      </c>
      <c r="B4635" t="s">
        <v>2650</v>
      </c>
      <c r="C4635">
        <v>0</v>
      </c>
      <c r="D4635" t="s">
        <v>8</v>
      </c>
    </row>
    <row r="4636" spans="1:4">
      <c r="A4636" t="s">
        <v>2291</v>
      </c>
      <c r="B4636" t="s">
        <v>2650</v>
      </c>
      <c r="C4636">
        <v>0</v>
      </c>
      <c r="D4636" t="s">
        <v>8</v>
      </c>
    </row>
    <row r="4637" spans="1:4">
      <c r="A4637" t="s">
        <v>2292</v>
      </c>
      <c r="B4637" t="s">
        <v>2650</v>
      </c>
      <c r="C4637">
        <v>0</v>
      </c>
      <c r="D4637" t="s">
        <v>8</v>
      </c>
    </row>
    <row r="4638" spans="1:4">
      <c r="A4638" t="s">
        <v>2293</v>
      </c>
      <c r="B4638" t="s">
        <v>2650</v>
      </c>
      <c r="C4638">
        <v>0</v>
      </c>
      <c r="D4638" t="s">
        <v>8</v>
      </c>
    </row>
    <row r="4639" spans="1:4">
      <c r="A4639" t="s">
        <v>2294</v>
      </c>
      <c r="B4639" t="s">
        <v>2650</v>
      </c>
      <c r="C4639">
        <v>0</v>
      </c>
      <c r="D4639" t="s">
        <v>8</v>
      </c>
    </row>
    <row r="4640" spans="1:4">
      <c r="A4640" t="s">
        <v>2295</v>
      </c>
      <c r="B4640" t="s">
        <v>2650</v>
      </c>
      <c r="C4640">
        <v>0</v>
      </c>
      <c r="D4640" t="s">
        <v>8</v>
      </c>
    </row>
    <row r="4641" spans="1:4">
      <c r="A4641" t="s">
        <v>2296</v>
      </c>
      <c r="B4641" t="s">
        <v>2650</v>
      </c>
      <c r="C4641">
        <v>0</v>
      </c>
      <c r="D4641" t="s">
        <v>8</v>
      </c>
    </row>
    <row r="4642" spans="1:4">
      <c r="A4642" t="s">
        <v>2297</v>
      </c>
      <c r="B4642" t="s">
        <v>2650</v>
      </c>
      <c r="C4642">
        <v>0</v>
      </c>
      <c r="D4642" t="s">
        <v>8</v>
      </c>
    </row>
    <row r="4643" spans="1:4">
      <c r="A4643" t="s">
        <v>2298</v>
      </c>
      <c r="B4643" t="s">
        <v>2650</v>
      </c>
      <c r="C4643">
        <v>0</v>
      </c>
      <c r="D4643" t="s">
        <v>8</v>
      </c>
    </row>
    <row r="4644" spans="1:4">
      <c r="A4644" t="s">
        <v>2299</v>
      </c>
      <c r="B4644" t="s">
        <v>2650</v>
      </c>
      <c r="C4644">
        <v>0</v>
      </c>
      <c r="D4644" t="s">
        <v>8</v>
      </c>
    </row>
    <row r="4645" spans="1:4">
      <c r="A4645" t="s">
        <v>2301</v>
      </c>
      <c r="B4645" t="s">
        <v>2650</v>
      </c>
      <c r="C4645">
        <v>0</v>
      </c>
      <c r="D4645" t="s">
        <v>8</v>
      </c>
    </row>
    <row r="4646" spans="1:4">
      <c r="A4646" t="s">
        <v>2302</v>
      </c>
      <c r="B4646" t="s">
        <v>2650</v>
      </c>
      <c r="C4646">
        <v>0</v>
      </c>
      <c r="D4646" t="s">
        <v>8</v>
      </c>
    </row>
    <row r="4647" spans="1:4">
      <c r="A4647" t="s">
        <v>2303</v>
      </c>
      <c r="B4647" t="s">
        <v>2650</v>
      </c>
      <c r="C4647">
        <v>0</v>
      </c>
      <c r="D4647" t="s">
        <v>8</v>
      </c>
    </row>
    <row r="4648" spans="1:4">
      <c r="A4648" t="s">
        <v>2304</v>
      </c>
      <c r="B4648" t="s">
        <v>2650</v>
      </c>
      <c r="C4648">
        <v>0</v>
      </c>
      <c r="D4648" t="s">
        <v>8</v>
      </c>
    </row>
    <row r="4649" spans="1:4">
      <c r="A4649" t="s">
        <v>2305</v>
      </c>
      <c r="B4649" t="s">
        <v>2650</v>
      </c>
      <c r="C4649">
        <v>0</v>
      </c>
      <c r="D4649" t="s">
        <v>8</v>
      </c>
    </row>
    <row r="4650" spans="1:4">
      <c r="A4650" t="s">
        <v>2306</v>
      </c>
      <c r="B4650" t="s">
        <v>2650</v>
      </c>
      <c r="C4650">
        <v>0</v>
      </c>
      <c r="D4650" t="s">
        <v>8</v>
      </c>
    </row>
    <row r="4651" spans="1:4">
      <c r="A4651" t="s">
        <v>2307</v>
      </c>
      <c r="B4651" t="s">
        <v>2650</v>
      </c>
      <c r="C4651">
        <v>0</v>
      </c>
      <c r="D4651" t="s">
        <v>8</v>
      </c>
    </row>
    <row r="4652" spans="1:4">
      <c r="A4652" t="s">
        <v>2308</v>
      </c>
      <c r="B4652" t="s">
        <v>2650</v>
      </c>
      <c r="C4652">
        <v>0</v>
      </c>
      <c r="D4652" t="s">
        <v>8</v>
      </c>
    </row>
    <row r="4653" spans="1:4">
      <c r="A4653" t="s">
        <v>2309</v>
      </c>
      <c r="B4653" t="s">
        <v>2650</v>
      </c>
      <c r="C4653">
        <v>0</v>
      </c>
      <c r="D4653" t="s">
        <v>8</v>
      </c>
    </row>
    <row r="4654" spans="1:4">
      <c r="A4654" t="s">
        <v>2310</v>
      </c>
      <c r="B4654" t="s">
        <v>2650</v>
      </c>
      <c r="C4654">
        <v>0</v>
      </c>
      <c r="D4654" t="s">
        <v>8</v>
      </c>
    </row>
    <row r="4655" spans="1:4">
      <c r="A4655" t="s">
        <v>2311</v>
      </c>
      <c r="B4655" t="s">
        <v>2650</v>
      </c>
      <c r="C4655">
        <v>0</v>
      </c>
      <c r="D4655" t="s">
        <v>8</v>
      </c>
    </row>
    <row r="4656" spans="1:4">
      <c r="A4656" t="s">
        <v>2312</v>
      </c>
      <c r="B4656" t="s">
        <v>2650</v>
      </c>
      <c r="C4656">
        <v>0</v>
      </c>
      <c r="D4656" t="s">
        <v>8</v>
      </c>
    </row>
    <row r="4657" spans="1:4">
      <c r="A4657" t="s">
        <v>2313</v>
      </c>
      <c r="B4657" t="s">
        <v>2650</v>
      </c>
      <c r="C4657">
        <v>0</v>
      </c>
      <c r="D4657" t="s">
        <v>8</v>
      </c>
    </row>
    <row r="4658" spans="1:4">
      <c r="A4658" t="s">
        <v>2314</v>
      </c>
      <c r="B4658" t="s">
        <v>2650</v>
      </c>
      <c r="C4658">
        <v>0</v>
      </c>
      <c r="D4658" t="s">
        <v>8</v>
      </c>
    </row>
    <row r="4659" spans="1:4">
      <c r="A4659" t="s">
        <v>2315</v>
      </c>
      <c r="B4659" t="s">
        <v>2650</v>
      </c>
      <c r="C4659">
        <v>0</v>
      </c>
      <c r="D4659" t="s">
        <v>8</v>
      </c>
    </row>
    <row r="4660" spans="1:4">
      <c r="A4660" t="s">
        <v>2316</v>
      </c>
      <c r="B4660" t="s">
        <v>2650</v>
      </c>
      <c r="C4660">
        <v>0</v>
      </c>
      <c r="D4660" t="s">
        <v>8</v>
      </c>
    </row>
    <row r="4661" spans="1:4">
      <c r="A4661" t="s">
        <v>2317</v>
      </c>
      <c r="B4661" t="s">
        <v>2650</v>
      </c>
      <c r="C4661">
        <v>0</v>
      </c>
      <c r="D4661" t="s">
        <v>8</v>
      </c>
    </row>
    <row r="4662" spans="1:4">
      <c r="A4662" t="s">
        <v>2318</v>
      </c>
      <c r="B4662" t="s">
        <v>2650</v>
      </c>
      <c r="C4662">
        <v>0</v>
      </c>
      <c r="D4662" t="s">
        <v>8</v>
      </c>
    </row>
    <row r="4663" spans="1:4">
      <c r="A4663" t="s">
        <v>2319</v>
      </c>
      <c r="B4663" t="s">
        <v>2650</v>
      </c>
      <c r="C4663">
        <v>0</v>
      </c>
      <c r="D4663" t="s">
        <v>8</v>
      </c>
    </row>
    <row r="4664" spans="1:4">
      <c r="A4664" t="s">
        <v>2320</v>
      </c>
      <c r="B4664" t="s">
        <v>2650</v>
      </c>
      <c r="C4664">
        <v>0</v>
      </c>
      <c r="D4664" t="s">
        <v>8</v>
      </c>
    </row>
    <row r="4665" spans="1:4">
      <c r="A4665" t="s">
        <v>2321</v>
      </c>
      <c r="B4665" t="s">
        <v>2650</v>
      </c>
      <c r="C4665">
        <v>0</v>
      </c>
      <c r="D4665" t="s">
        <v>8</v>
      </c>
    </row>
    <row r="4666" spans="1:4">
      <c r="A4666" t="s">
        <v>2322</v>
      </c>
      <c r="B4666" t="s">
        <v>2650</v>
      </c>
      <c r="C4666">
        <v>0</v>
      </c>
      <c r="D4666" t="s">
        <v>8</v>
      </c>
    </row>
    <row r="4667" spans="1:4">
      <c r="A4667" t="s">
        <v>2323</v>
      </c>
      <c r="B4667" t="s">
        <v>2650</v>
      </c>
      <c r="C4667">
        <v>0</v>
      </c>
      <c r="D4667" t="s">
        <v>8</v>
      </c>
    </row>
    <row r="4668" spans="1:4">
      <c r="A4668" t="s">
        <v>2324</v>
      </c>
      <c r="B4668" t="s">
        <v>2650</v>
      </c>
      <c r="C4668">
        <v>0</v>
      </c>
      <c r="D4668" t="s">
        <v>8</v>
      </c>
    </row>
    <row r="4669" spans="1:4">
      <c r="A4669" t="s">
        <v>2325</v>
      </c>
      <c r="B4669" t="s">
        <v>2650</v>
      </c>
      <c r="C4669">
        <v>0</v>
      </c>
      <c r="D4669" t="s">
        <v>8</v>
      </c>
    </row>
    <row r="4670" spans="1:4">
      <c r="A4670" t="s">
        <v>2326</v>
      </c>
      <c r="B4670" t="s">
        <v>2650</v>
      </c>
      <c r="C4670">
        <v>0</v>
      </c>
      <c r="D4670" t="s">
        <v>8</v>
      </c>
    </row>
    <row r="4671" spans="1:4">
      <c r="A4671" t="s">
        <v>2327</v>
      </c>
      <c r="B4671" t="s">
        <v>2650</v>
      </c>
      <c r="C4671">
        <v>0</v>
      </c>
      <c r="D4671" t="s">
        <v>8</v>
      </c>
    </row>
    <row r="4672" spans="1:4">
      <c r="A4672" t="s">
        <v>2328</v>
      </c>
      <c r="B4672" t="s">
        <v>2650</v>
      </c>
      <c r="C4672">
        <v>0</v>
      </c>
      <c r="D4672" t="s">
        <v>8</v>
      </c>
    </row>
    <row r="4673" spans="1:4">
      <c r="A4673" t="s">
        <v>2329</v>
      </c>
      <c r="B4673" t="s">
        <v>2650</v>
      </c>
      <c r="C4673">
        <v>0</v>
      </c>
      <c r="D4673" t="s">
        <v>8</v>
      </c>
    </row>
    <row r="4674" spans="1:4">
      <c r="A4674" t="s">
        <v>2330</v>
      </c>
      <c r="B4674" t="s">
        <v>2650</v>
      </c>
      <c r="C4674">
        <v>0</v>
      </c>
      <c r="D4674" t="s">
        <v>8</v>
      </c>
    </row>
    <row r="4675" spans="1:4">
      <c r="A4675" t="s">
        <v>2331</v>
      </c>
      <c r="B4675" t="s">
        <v>2650</v>
      </c>
      <c r="C4675">
        <v>0</v>
      </c>
      <c r="D4675" t="s">
        <v>8</v>
      </c>
    </row>
    <row r="4676" spans="1:4">
      <c r="A4676" t="s">
        <v>2332</v>
      </c>
      <c r="B4676" t="s">
        <v>2650</v>
      </c>
      <c r="C4676">
        <v>0</v>
      </c>
      <c r="D4676" t="s">
        <v>8</v>
      </c>
    </row>
    <row r="4677" spans="1:4">
      <c r="A4677" t="s">
        <v>2333</v>
      </c>
      <c r="B4677" t="s">
        <v>2650</v>
      </c>
      <c r="C4677">
        <v>0</v>
      </c>
      <c r="D4677" t="s">
        <v>8</v>
      </c>
    </row>
    <row r="4678" spans="1:4">
      <c r="A4678" t="s">
        <v>2334</v>
      </c>
      <c r="B4678" t="s">
        <v>2650</v>
      </c>
      <c r="C4678">
        <v>0</v>
      </c>
      <c r="D4678" t="s">
        <v>8</v>
      </c>
    </row>
    <row r="4679" spans="1:4">
      <c r="A4679" t="s">
        <v>2335</v>
      </c>
      <c r="B4679" t="s">
        <v>2650</v>
      </c>
      <c r="C4679">
        <v>0</v>
      </c>
      <c r="D4679" t="s">
        <v>8</v>
      </c>
    </row>
    <row r="4680" spans="1:4">
      <c r="A4680" t="s">
        <v>2336</v>
      </c>
      <c r="B4680" t="s">
        <v>2650</v>
      </c>
      <c r="C4680">
        <v>0</v>
      </c>
      <c r="D4680" t="s">
        <v>8</v>
      </c>
    </row>
    <row r="4681" spans="1:4">
      <c r="A4681" t="s">
        <v>2337</v>
      </c>
      <c r="B4681" t="s">
        <v>2650</v>
      </c>
      <c r="C4681">
        <v>0</v>
      </c>
      <c r="D4681" t="s">
        <v>8</v>
      </c>
    </row>
    <row r="4682" spans="1:4">
      <c r="A4682" t="s">
        <v>2338</v>
      </c>
      <c r="B4682" t="s">
        <v>2650</v>
      </c>
      <c r="C4682">
        <v>0</v>
      </c>
      <c r="D4682" t="s">
        <v>8</v>
      </c>
    </row>
    <row r="4683" spans="1:4">
      <c r="A4683" t="s">
        <v>2339</v>
      </c>
      <c r="B4683" t="s">
        <v>2650</v>
      </c>
      <c r="C4683">
        <v>0</v>
      </c>
      <c r="D4683" t="s">
        <v>8</v>
      </c>
    </row>
    <row r="4684" spans="1:4">
      <c r="A4684" t="s">
        <v>2340</v>
      </c>
      <c r="B4684" t="s">
        <v>2650</v>
      </c>
      <c r="C4684">
        <v>0</v>
      </c>
      <c r="D4684" t="s">
        <v>8</v>
      </c>
    </row>
    <row r="4685" spans="1:4">
      <c r="A4685" t="s">
        <v>2341</v>
      </c>
      <c r="B4685" t="s">
        <v>2650</v>
      </c>
      <c r="C4685">
        <v>0</v>
      </c>
      <c r="D4685" t="s">
        <v>8</v>
      </c>
    </row>
    <row r="4686" spans="1:4">
      <c r="A4686" t="s">
        <v>2342</v>
      </c>
      <c r="B4686" t="s">
        <v>2650</v>
      </c>
      <c r="C4686">
        <v>0</v>
      </c>
      <c r="D4686" t="s">
        <v>8</v>
      </c>
    </row>
    <row r="4687" spans="1:4">
      <c r="A4687" t="s">
        <v>2343</v>
      </c>
      <c r="B4687" t="s">
        <v>2650</v>
      </c>
      <c r="C4687">
        <v>0</v>
      </c>
      <c r="D4687" t="s">
        <v>8</v>
      </c>
    </row>
    <row r="4688" spans="1:4">
      <c r="A4688" t="s">
        <v>2344</v>
      </c>
      <c r="B4688" t="s">
        <v>2650</v>
      </c>
      <c r="C4688">
        <v>0</v>
      </c>
      <c r="D4688" t="s">
        <v>8</v>
      </c>
    </row>
    <row r="4689" spans="1:4">
      <c r="A4689" t="s">
        <v>2345</v>
      </c>
      <c r="B4689" t="s">
        <v>2650</v>
      </c>
      <c r="C4689">
        <v>0</v>
      </c>
      <c r="D4689" t="s">
        <v>8</v>
      </c>
    </row>
    <row r="4690" spans="1:4">
      <c r="A4690" t="s">
        <v>2346</v>
      </c>
      <c r="B4690" t="s">
        <v>2650</v>
      </c>
      <c r="C4690">
        <v>0</v>
      </c>
      <c r="D4690" t="s">
        <v>8</v>
      </c>
    </row>
    <row r="4691" spans="1:4">
      <c r="A4691" t="s">
        <v>2347</v>
      </c>
      <c r="B4691" t="s">
        <v>2650</v>
      </c>
      <c r="C4691">
        <v>0</v>
      </c>
      <c r="D4691" t="s">
        <v>8</v>
      </c>
    </row>
    <row r="4692" spans="1:4">
      <c r="A4692" t="s">
        <v>2348</v>
      </c>
      <c r="B4692" t="s">
        <v>2650</v>
      </c>
      <c r="C4692">
        <v>0</v>
      </c>
      <c r="D4692" t="s">
        <v>8</v>
      </c>
    </row>
    <row r="4693" spans="1:4">
      <c r="A4693" t="s">
        <v>2349</v>
      </c>
      <c r="B4693" t="s">
        <v>2650</v>
      </c>
      <c r="C4693">
        <v>0</v>
      </c>
      <c r="D4693" t="s">
        <v>8</v>
      </c>
    </row>
    <row r="4694" spans="1:4">
      <c r="A4694" t="s">
        <v>2350</v>
      </c>
      <c r="B4694" t="s">
        <v>2650</v>
      </c>
      <c r="C4694">
        <v>0</v>
      </c>
      <c r="D4694" t="s">
        <v>8</v>
      </c>
    </row>
    <row r="4695" spans="1:4">
      <c r="A4695" t="s">
        <v>2351</v>
      </c>
      <c r="B4695" t="s">
        <v>2650</v>
      </c>
      <c r="C4695">
        <v>0</v>
      </c>
      <c r="D4695" t="s">
        <v>8</v>
      </c>
    </row>
    <row r="4696" spans="1:4">
      <c r="A4696" t="s">
        <v>2352</v>
      </c>
      <c r="B4696" t="s">
        <v>2650</v>
      </c>
      <c r="C4696">
        <v>0</v>
      </c>
      <c r="D4696" t="s">
        <v>8</v>
      </c>
    </row>
    <row r="4697" spans="1:4">
      <c r="A4697" t="s">
        <v>2353</v>
      </c>
      <c r="B4697" t="s">
        <v>2650</v>
      </c>
      <c r="C4697">
        <v>0</v>
      </c>
      <c r="D4697" t="s">
        <v>8</v>
      </c>
    </row>
    <row r="4698" spans="1:4">
      <c r="A4698" t="s">
        <v>2354</v>
      </c>
      <c r="B4698" t="s">
        <v>2650</v>
      </c>
      <c r="C4698">
        <v>0</v>
      </c>
      <c r="D4698" t="s">
        <v>8</v>
      </c>
    </row>
    <row r="4699" spans="1:4">
      <c r="A4699" t="s">
        <v>2355</v>
      </c>
      <c r="B4699" t="s">
        <v>2650</v>
      </c>
      <c r="C4699">
        <v>0</v>
      </c>
      <c r="D4699" t="s">
        <v>8</v>
      </c>
    </row>
    <row r="4700" spans="1:4">
      <c r="A4700" t="s">
        <v>2356</v>
      </c>
      <c r="B4700" t="s">
        <v>2650</v>
      </c>
      <c r="C4700">
        <v>0</v>
      </c>
      <c r="D4700" t="s">
        <v>8</v>
      </c>
    </row>
    <row r="4701" spans="1:4">
      <c r="A4701" t="s">
        <v>2357</v>
      </c>
      <c r="B4701" t="s">
        <v>2650</v>
      </c>
      <c r="C4701">
        <v>0</v>
      </c>
      <c r="D4701" t="s">
        <v>8</v>
      </c>
    </row>
    <row r="4702" spans="1:4">
      <c r="A4702" t="s">
        <v>2358</v>
      </c>
      <c r="B4702" t="s">
        <v>2650</v>
      </c>
      <c r="C4702">
        <v>0</v>
      </c>
      <c r="D4702" t="s">
        <v>8</v>
      </c>
    </row>
    <row r="4703" spans="1:4">
      <c r="A4703" t="s">
        <v>2360</v>
      </c>
      <c r="B4703" t="s">
        <v>2650</v>
      </c>
      <c r="C4703">
        <v>0</v>
      </c>
      <c r="D4703" t="s">
        <v>8</v>
      </c>
    </row>
    <row r="4704" spans="1:4">
      <c r="A4704" t="s">
        <v>2361</v>
      </c>
      <c r="B4704" t="s">
        <v>2650</v>
      </c>
      <c r="C4704">
        <v>0</v>
      </c>
      <c r="D4704" t="s">
        <v>8</v>
      </c>
    </row>
    <row r="4705" spans="1:4">
      <c r="A4705" t="s">
        <v>2362</v>
      </c>
      <c r="B4705" t="s">
        <v>2650</v>
      </c>
      <c r="C4705">
        <v>0</v>
      </c>
      <c r="D4705" t="s">
        <v>8</v>
      </c>
    </row>
    <row r="4706" spans="1:4">
      <c r="A4706" t="s">
        <v>2363</v>
      </c>
      <c r="B4706" t="s">
        <v>2650</v>
      </c>
      <c r="C4706">
        <v>0</v>
      </c>
      <c r="D4706" t="s">
        <v>8</v>
      </c>
    </row>
    <row r="4707" spans="1:4">
      <c r="A4707" t="s">
        <v>2364</v>
      </c>
      <c r="B4707" t="s">
        <v>2650</v>
      </c>
      <c r="C4707">
        <v>0</v>
      </c>
      <c r="D4707" t="s">
        <v>8</v>
      </c>
    </row>
    <row r="4708" spans="1:4">
      <c r="A4708" t="s">
        <v>2365</v>
      </c>
      <c r="B4708" t="s">
        <v>2650</v>
      </c>
      <c r="C4708">
        <v>0</v>
      </c>
      <c r="D4708" t="s">
        <v>8</v>
      </c>
    </row>
    <row r="4709" spans="1:4">
      <c r="A4709" t="s">
        <v>2366</v>
      </c>
      <c r="B4709" t="s">
        <v>2650</v>
      </c>
      <c r="C4709">
        <v>0</v>
      </c>
      <c r="D4709" t="s">
        <v>8</v>
      </c>
    </row>
    <row r="4710" spans="1:4">
      <c r="A4710" t="s">
        <v>2367</v>
      </c>
      <c r="B4710" t="s">
        <v>2650</v>
      </c>
      <c r="C4710">
        <v>0</v>
      </c>
      <c r="D4710" t="s">
        <v>8</v>
      </c>
    </row>
    <row r="4711" spans="1:4">
      <c r="A4711" t="s">
        <v>2368</v>
      </c>
      <c r="B4711" t="s">
        <v>2650</v>
      </c>
      <c r="C4711">
        <v>0</v>
      </c>
      <c r="D4711" t="s">
        <v>8</v>
      </c>
    </row>
    <row r="4712" spans="1:4">
      <c r="A4712" t="s">
        <v>2369</v>
      </c>
      <c r="B4712" t="s">
        <v>2650</v>
      </c>
      <c r="C4712">
        <v>0</v>
      </c>
      <c r="D4712" t="s">
        <v>8</v>
      </c>
    </row>
    <row r="4713" spans="1:4">
      <c r="A4713" t="s">
        <v>2370</v>
      </c>
      <c r="B4713" t="s">
        <v>2650</v>
      </c>
      <c r="C4713">
        <v>0</v>
      </c>
      <c r="D4713" t="s">
        <v>8</v>
      </c>
    </row>
    <row r="4714" spans="1:4">
      <c r="A4714" t="s">
        <v>2371</v>
      </c>
      <c r="B4714" t="s">
        <v>2650</v>
      </c>
      <c r="C4714">
        <v>0</v>
      </c>
      <c r="D4714" t="s">
        <v>8</v>
      </c>
    </row>
    <row r="4715" spans="1:4">
      <c r="A4715" t="s">
        <v>2372</v>
      </c>
      <c r="B4715" t="s">
        <v>2650</v>
      </c>
      <c r="C4715">
        <v>0</v>
      </c>
      <c r="D4715" t="s">
        <v>8</v>
      </c>
    </row>
    <row r="4716" spans="1:4">
      <c r="A4716" t="s">
        <v>2373</v>
      </c>
      <c r="B4716" t="s">
        <v>2650</v>
      </c>
      <c r="C4716">
        <v>0</v>
      </c>
      <c r="D4716" t="s">
        <v>8</v>
      </c>
    </row>
    <row r="4717" spans="1:4">
      <c r="A4717" t="s">
        <v>2374</v>
      </c>
      <c r="B4717" t="s">
        <v>2650</v>
      </c>
      <c r="C4717">
        <v>0</v>
      </c>
      <c r="D4717" t="s">
        <v>8</v>
      </c>
    </row>
    <row r="4718" spans="1:4">
      <c r="A4718" t="s">
        <v>2375</v>
      </c>
      <c r="B4718" t="s">
        <v>2650</v>
      </c>
      <c r="C4718">
        <v>0</v>
      </c>
      <c r="D4718" t="s">
        <v>8</v>
      </c>
    </row>
    <row r="4719" spans="1:4">
      <c r="A4719" t="s">
        <v>2376</v>
      </c>
      <c r="B4719" t="s">
        <v>2650</v>
      </c>
      <c r="C4719">
        <v>0</v>
      </c>
      <c r="D4719" t="s">
        <v>8</v>
      </c>
    </row>
    <row r="4720" spans="1:4">
      <c r="A4720" t="s">
        <v>2377</v>
      </c>
      <c r="B4720" t="s">
        <v>2650</v>
      </c>
      <c r="C4720">
        <v>0</v>
      </c>
      <c r="D4720" t="s">
        <v>8</v>
      </c>
    </row>
    <row r="4721" spans="1:4">
      <c r="A4721" t="s">
        <v>2378</v>
      </c>
      <c r="B4721" t="s">
        <v>2650</v>
      </c>
      <c r="C4721">
        <v>0</v>
      </c>
      <c r="D4721" t="s">
        <v>8</v>
      </c>
    </row>
    <row r="4722" spans="1:4">
      <c r="A4722" t="s">
        <v>2379</v>
      </c>
      <c r="B4722" t="s">
        <v>2650</v>
      </c>
      <c r="C4722">
        <v>0</v>
      </c>
      <c r="D4722" t="s">
        <v>8</v>
      </c>
    </row>
    <row r="4723" spans="1:4">
      <c r="A4723" t="s">
        <v>2380</v>
      </c>
      <c r="B4723" t="s">
        <v>2650</v>
      </c>
      <c r="C4723">
        <v>0</v>
      </c>
      <c r="D4723" t="s">
        <v>8</v>
      </c>
    </row>
    <row r="4724" spans="1:4">
      <c r="A4724" t="s">
        <v>2381</v>
      </c>
      <c r="B4724" t="s">
        <v>2650</v>
      </c>
      <c r="C4724">
        <v>0</v>
      </c>
      <c r="D4724" t="s">
        <v>8</v>
      </c>
    </row>
    <row r="4725" spans="1:4">
      <c r="A4725" t="s">
        <v>2382</v>
      </c>
      <c r="B4725" t="s">
        <v>2650</v>
      </c>
      <c r="C4725">
        <v>0</v>
      </c>
      <c r="D4725" t="s">
        <v>8</v>
      </c>
    </row>
    <row r="4726" spans="1:4">
      <c r="A4726" t="s">
        <v>2383</v>
      </c>
      <c r="B4726" t="s">
        <v>2650</v>
      </c>
      <c r="C4726">
        <v>0</v>
      </c>
      <c r="D4726" t="s">
        <v>8</v>
      </c>
    </row>
    <row r="4727" spans="1:4">
      <c r="A4727" t="s">
        <v>2384</v>
      </c>
      <c r="B4727" t="s">
        <v>2650</v>
      </c>
      <c r="C4727">
        <v>0</v>
      </c>
      <c r="D4727" t="s">
        <v>8</v>
      </c>
    </row>
    <row r="4728" spans="1:4">
      <c r="A4728" t="s">
        <v>2385</v>
      </c>
      <c r="B4728" t="s">
        <v>2650</v>
      </c>
      <c r="C4728">
        <v>0</v>
      </c>
      <c r="D4728" t="s">
        <v>8</v>
      </c>
    </row>
    <row r="4729" spans="1:4">
      <c r="A4729" t="s">
        <v>2386</v>
      </c>
      <c r="B4729" t="s">
        <v>2650</v>
      </c>
      <c r="C4729">
        <v>0</v>
      </c>
      <c r="D4729" t="s">
        <v>8</v>
      </c>
    </row>
    <row r="4730" spans="1:4">
      <c r="A4730" t="s">
        <v>2387</v>
      </c>
      <c r="B4730" t="s">
        <v>2650</v>
      </c>
      <c r="C4730">
        <v>0</v>
      </c>
      <c r="D4730" t="s">
        <v>8</v>
      </c>
    </row>
    <row r="4731" spans="1:4">
      <c r="A4731" t="s">
        <v>2388</v>
      </c>
      <c r="B4731" t="s">
        <v>2650</v>
      </c>
      <c r="C4731">
        <v>0</v>
      </c>
      <c r="D4731" t="s">
        <v>8</v>
      </c>
    </row>
    <row r="4732" spans="1:4">
      <c r="A4732" t="s">
        <v>2389</v>
      </c>
      <c r="B4732" t="s">
        <v>2650</v>
      </c>
      <c r="C4732">
        <v>0</v>
      </c>
      <c r="D4732" t="s">
        <v>8</v>
      </c>
    </row>
    <row r="4733" spans="1:4">
      <c r="A4733" t="s">
        <v>2390</v>
      </c>
      <c r="B4733" t="s">
        <v>2650</v>
      </c>
      <c r="C4733">
        <v>0</v>
      </c>
      <c r="D4733" t="s">
        <v>8</v>
      </c>
    </row>
    <row r="4734" spans="1:4">
      <c r="A4734" t="s">
        <v>2391</v>
      </c>
      <c r="B4734" t="s">
        <v>2650</v>
      </c>
      <c r="C4734">
        <v>0</v>
      </c>
      <c r="D4734" t="s">
        <v>8</v>
      </c>
    </row>
    <row r="4735" spans="1:4">
      <c r="A4735" t="s">
        <v>2392</v>
      </c>
      <c r="B4735" t="s">
        <v>2650</v>
      </c>
      <c r="C4735">
        <v>0</v>
      </c>
      <c r="D4735" t="s">
        <v>8</v>
      </c>
    </row>
    <row r="4736" spans="1:4">
      <c r="A4736" t="s">
        <v>2393</v>
      </c>
      <c r="B4736" t="s">
        <v>2650</v>
      </c>
      <c r="C4736">
        <v>0</v>
      </c>
      <c r="D4736" t="s">
        <v>8</v>
      </c>
    </row>
    <row r="4737" spans="1:4">
      <c r="A4737" t="s">
        <v>2394</v>
      </c>
      <c r="B4737" t="s">
        <v>2650</v>
      </c>
      <c r="C4737">
        <v>0</v>
      </c>
      <c r="D4737" t="s">
        <v>8</v>
      </c>
    </row>
    <row r="4738" spans="1:4">
      <c r="A4738" t="s">
        <v>2395</v>
      </c>
      <c r="B4738" t="s">
        <v>2650</v>
      </c>
      <c r="C4738">
        <v>0</v>
      </c>
      <c r="D4738" t="s">
        <v>8</v>
      </c>
    </row>
    <row r="4739" spans="1:4">
      <c r="A4739" t="s">
        <v>2396</v>
      </c>
      <c r="B4739" t="s">
        <v>2650</v>
      </c>
      <c r="C4739">
        <v>0</v>
      </c>
      <c r="D4739" t="s">
        <v>8</v>
      </c>
    </row>
    <row r="4740" spans="1:4">
      <c r="A4740" t="s">
        <v>2397</v>
      </c>
      <c r="B4740" t="s">
        <v>2650</v>
      </c>
      <c r="C4740">
        <v>0</v>
      </c>
      <c r="D4740" t="s">
        <v>8</v>
      </c>
    </row>
    <row r="4741" spans="1:4">
      <c r="A4741" t="s">
        <v>2398</v>
      </c>
      <c r="B4741" t="s">
        <v>2650</v>
      </c>
      <c r="C4741">
        <v>0</v>
      </c>
      <c r="D4741" t="s">
        <v>8</v>
      </c>
    </row>
    <row r="4742" spans="1:4">
      <c r="A4742" t="s">
        <v>2399</v>
      </c>
      <c r="B4742" t="s">
        <v>2650</v>
      </c>
      <c r="C4742">
        <v>0</v>
      </c>
      <c r="D4742" t="s">
        <v>8</v>
      </c>
    </row>
    <row r="4743" spans="1:4">
      <c r="A4743" t="s">
        <v>2400</v>
      </c>
      <c r="B4743" t="s">
        <v>2650</v>
      </c>
      <c r="C4743">
        <v>0</v>
      </c>
      <c r="D4743" t="s">
        <v>8</v>
      </c>
    </row>
    <row r="4744" spans="1:4">
      <c r="A4744" t="s">
        <v>2401</v>
      </c>
      <c r="B4744" t="s">
        <v>2650</v>
      </c>
      <c r="C4744">
        <v>0</v>
      </c>
      <c r="D4744" t="s">
        <v>8</v>
      </c>
    </row>
    <row r="4745" spans="1:4">
      <c r="A4745" t="s">
        <v>2402</v>
      </c>
      <c r="B4745" t="s">
        <v>2650</v>
      </c>
      <c r="C4745">
        <v>0</v>
      </c>
      <c r="D4745" t="s">
        <v>8</v>
      </c>
    </row>
    <row r="4746" spans="1:4">
      <c r="A4746" t="s">
        <v>2403</v>
      </c>
      <c r="B4746" t="s">
        <v>2650</v>
      </c>
      <c r="C4746">
        <v>0</v>
      </c>
      <c r="D4746" t="s">
        <v>8</v>
      </c>
    </row>
    <row r="4747" spans="1:4">
      <c r="A4747" t="s">
        <v>2404</v>
      </c>
      <c r="B4747" t="s">
        <v>2650</v>
      </c>
      <c r="C4747">
        <v>0</v>
      </c>
      <c r="D4747" t="s">
        <v>8</v>
      </c>
    </row>
    <row r="4748" spans="1:4">
      <c r="A4748" t="s">
        <v>2405</v>
      </c>
      <c r="B4748" t="s">
        <v>2650</v>
      </c>
      <c r="C4748">
        <v>0</v>
      </c>
      <c r="D4748" t="s">
        <v>8</v>
      </c>
    </row>
    <row r="4749" spans="1:4">
      <c r="A4749" t="s">
        <v>2406</v>
      </c>
      <c r="B4749" t="s">
        <v>2650</v>
      </c>
      <c r="C4749">
        <v>0</v>
      </c>
      <c r="D4749" t="s">
        <v>8</v>
      </c>
    </row>
    <row r="4750" spans="1:4">
      <c r="A4750" t="s">
        <v>2407</v>
      </c>
      <c r="B4750" t="s">
        <v>2650</v>
      </c>
      <c r="C4750">
        <v>0</v>
      </c>
      <c r="D4750" t="s">
        <v>8</v>
      </c>
    </row>
    <row r="4751" spans="1:4">
      <c r="A4751" t="s">
        <v>2408</v>
      </c>
      <c r="B4751" t="s">
        <v>2650</v>
      </c>
      <c r="C4751">
        <v>0</v>
      </c>
      <c r="D4751" t="s">
        <v>8</v>
      </c>
    </row>
    <row r="4752" spans="1:4">
      <c r="A4752" t="s">
        <v>2409</v>
      </c>
      <c r="B4752" t="s">
        <v>2650</v>
      </c>
      <c r="C4752">
        <v>0</v>
      </c>
      <c r="D4752" t="s">
        <v>8</v>
      </c>
    </row>
    <row r="4753" spans="1:4">
      <c r="A4753" t="s">
        <v>2410</v>
      </c>
      <c r="B4753" t="s">
        <v>2650</v>
      </c>
      <c r="C4753">
        <v>0</v>
      </c>
      <c r="D4753" t="s">
        <v>8</v>
      </c>
    </row>
    <row r="4754" spans="1:4">
      <c r="A4754" t="s">
        <v>2411</v>
      </c>
      <c r="B4754" t="s">
        <v>2650</v>
      </c>
      <c r="C4754">
        <v>0</v>
      </c>
      <c r="D4754" t="s">
        <v>8</v>
      </c>
    </row>
    <row r="4755" spans="1:4">
      <c r="A4755" t="s">
        <v>2412</v>
      </c>
      <c r="B4755" t="s">
        <v>2650</v>
      </c>
      <c r="C4755">
        <v>0</v>
      </c>
      <c r="D4755" t="s">
        <v>8</v>
      </c>
    </row>
    <row r="4756" spans="1:4">
      <c r="A4756" t="s">
        <v>2413</v>
      </c>
      <c r="B4756" t="s">
        <v>2650</v>
      </c>
      <c r="C4756">
        <v>0</v>
      </c>
      <c r="D4756" t="s">
        <v>8</v>
      </c>
    </row>
    <row r="4757" spans="1:4">
      <c r="A4757" t="s">
        <v>2414</v>
      </c>
      <c r="B4757" t="s">
        <v>2650</v>
      </c>
      <c r="C4757">
        <v>0</v>
      </c>
      <c r="D4757" t="s">
        <v>8</v>
      </c>
    </row>
    <row r="4758" spans="1:4">
      <c r="A4758" t="s">
        <v>2415</v>
      </c>
      <c r="B4758" t="s">
        <v>2650</v>
      </c>
      <c r="C4758">
        <v>0</v>
      </c>
      <c r="D4758" t="s">
        <v>8</v>
      </c>
    </row>
    <row r="4759" spans="1:4">
      <c r="A4759" t="s">
        <v>2416</v>
      </c>
      <c r="B4759" t="s">
        <v>2650</v>
      </c>
      <c r="C4759">
        <v>0</v>
      </c>
      <c r="D4759" t="s">
        <v>8</v>
      </c>
    </row>
    <row r="4760" spans="1:4">
      <c r="A4760" t="s">
        <v>2417</v>
      </c>
      <c r="B4760" t="s">
        <v>2650</v>
      </c>
      <c r="C4760">
        <v>0</v>
      </c>
      <c r="D4760" t="s">
        <v>8</v>
      </c>
    </row>
    <row r="4761" spans="1:4">
      <c r="A4761" t="s">
        <v>2418</v>
      </c>
      <c r="B4761" t="s">
        <v>2650</v>
      </c>
      <c r="C4761">
        <v>0</v>
      </c>
      <c r="D4761" t="s">
        <v>8</v>
      </c>
    </row>
    <row r="4762" spans="1:4">
      <c r="A4762" t="s">
        <v>2419</v>
      </c>
      <c r="B4762" t="s">
        <v>2650</v>
      </c>
      <c r="C4762">
        <v>0</v>
      </c>
      <c r="D4762" t="s">
        <v>8</v>
      </c>
    </row>
    <row r="4763" spans="1:4">
      <c r="A4763" t="s">
        <v>2420</v>
      </c>
      <c r="B4763" t="s">
        <v>2650</v>
      </c>
      <c r="C4763">
        <v>0</v>
      </c>
      <c r="D4763" t="s">
        <v>8</v>
      </c>
    </row>
    <row r="4764" spans="1:4">
      <c r="A4764" t="s">
        <v>2421</v>
      </c>
      <c r="B4764" t="s">
        <v>2650</v>
      </c>
      <c r="C4764">
        <v>0</v>
      </c>
      <c r="D4764" t="s">
        <v>8</v>
      </c>
    </row>
    <row r="4765" spans="1:4">
      <c r="A4765" t="s">
        <v>2422</v>
      </c>
      <c r="B4765" t="s">
        <v>2650</v>
      </c>
      <c r="C4765">
        <v>0</v>
      </c>
      <c r="D4765" t="s">
        <v>8</v>
      </c>
    </row>
    <row r="4766" spans="1:4">
      <c r="A4766" t="s">
        <v>2423</v>
      </c>
      <c r="B4766" t="s">
        <v>2650</v>
      </c>
      <c r="C4766">
        <v>0</v>
      </c>
      <c r="D4766" t="s">
        <v>8</v>
      </c>
    </row>
    <row r="4767" spans="1:4">
      <c r="A4767" t="s">
        <v>2424</v>
      </c>
      <c r="B4767" t="s">
        <v>2650</v>
      </c>
      <c r="C4767">
        <v>0</v>
      </c>
      <c r="D4767" t="s">
        <v>8</v>
      </c>
    </row>
    <row r="4768" spans="1:4">
      <c r="A4768" t="s">
        <v>2425</v>
      </c>
      <c r="B4768" t="s">
        <v>2650</v>
      </c>
      <c r="C4768">
        <v>0</v>
      </c>
      <c r="D4768" t="s">
        <v>8</v>
      </c>
    </row>
    <row r="4769" spans="1:4">
      <c r="A4769" t="s">
        <v>2426</v>
      </c>
      <c r="B4769" t="s">
        <v>2650</v>
      </c>
      <c r="C4769">
        <v>0</v>
      </c>
      <c r="D4769" t="s">
        <v>8</v>
      </c>
    </row>
    <row r="4770" spans="1:4">
      <c r="A4770" t="s">
        <v>2428</v>
      </c>
      <c r="B4770" t="s">
        <v>2650</v>
      </c>
      <c r="C4770">
        <v>0</v>
      </c>
      <c r="D4770" t="s">
        <v>8</v>
      </c>
    </row>
    <row r="4771" spans="1:4">
      <c r="A4771" t="s">
        <v>2429</v>
      </c>
      <c r="B4771" t="s">
        <v>2650</v>
      </c>
      <c r="C4771">
        <v>0</v>
      </c>
      <c r="D4771" t="s">
        <v>8</v>
      </c>
    </row>
    <row r="4772" spans="1:4">
      <c r="A4772" t="s">
        <v>2430</v>
      </c>
      <c r="B4772" t="s">
        <v>2650</v>
      </c>
      <c r="C4772">
        <v>0</v>
      </c>
      <c r="D4772" t="s">
        <v>8</v>
      </c>
    </row>
    <row r="4773" spans="1:4">
      <c r="A4773" t="s">
        <v>2431</v>
      </c>
      <c r="B4773" t="s">
        <v>2650</v>
      </c>
      <c r="C4773">
        <v>0</v>
      </c>
      <c r="D4773" t="s">
        <v>8</v>
      </c>
    </row>
    <row r="4774" spans="1:4">
      <c r="A4774" t="s">
        <v>2432</v>
      </c>
      <c r="B4774" t="s">
        <v>2650</v>
      </c>
      <c r="C4774">
        <v>0</v>
      </c>
      <c r="D4774" t="s">
        <v>8</v>
      </c>
    </row>
    <row r="4775" spans="1:4">
      <c r="A4775" t="s">
        <v>2433</v>
      </c>
      <c r="B4775" t="s">
        <v>2650</v>
      </c>
      <c r="C4775">
        <v>0</v>
      </c>
      <c r="D4775" t="s">
        <v>8</v>
      </c>
    </row>
    <row r="4776" spans="1:4">
      <c r="A4776" t="s">
        <v>2434</v>
      </c>
      <c r="B4776" t="s">
        <v>2650</v>
      </c>
      <c r="C4776">
        <v>0</v>
      </c>
      <c r="D4776" t="s">
        <v>8</v>
      </c>
    </row>
    <row r="4777" spans="1:4">
      <c r="A4777" t="s">
        <v>2435</v>
      </c>
      <c r="B4777" t="s">
        <v>2650</v>
      </c>
      <c r="C4777">
        <v>0</v>
      </c>
      <c r="D4777" t="s">
        <v>8</v>
      </c>
    </row>
    <row r="4778" spans="1:4">
      <c r="A4778" t="s">
        <v>2436</v>
      </c>
      <c r="B4778" t="s">
        <v>2650</v>
      </c>
      <c r="C4778">
        <v>0</v>
      </c>
      <c r="D4778" t="s">
        <v>8</v>
      </c>
    </row>
    <row r="4779" spans="1:4">
      <c r="A4779" t="s">
        <v>2437</v>
      </c>
      <c r="B4779" t="s">
        <v>2650</v>
      </c>
      <c r="C4779">
        <v>0</v>
      </c>
      <c r="D4779" t="s">
        <v>8</v>
      </c>
    </row>
    <row r="4780" spans="1:4">
      <c r="A4780" t="s">
        <v>2438</v>
      </c>
      <c r="B4780" t="s">
        <v>2650</v>
      </c>
      <c r="C4780">
        <v>0</v>
      </c>
      <c r="D4780" t="s">
        <v>8</v>
      </c>
    </row>
    <row r="4781" spans="1:4">
      <c r="A4781" t="s">
        <v>2439</v>
      </c>
      <c r="B4781" t="s">
        <v>2650</v>
      </c>
      <c r="C4781">
        <v>0</v>
      </c>
      <c r="D4781" t="s">
        <v>8</v>
      </c>
    </row>
    <row r="4782" spans="1:4">
      <c r="A4782" t="s">
        <v>2440</v>
      </c>
      <c r="B4782" t="s">
        <v>2650</v>
      </c>
      <c r="C4782">
        <v>0</v>
      </c>
      <c r="D4782" t="s">
        <v>8</v>
      </c>
    </row>
    <row r="4783" spans="1:4">
      <c r="A4783" t="s">
        <v>2441</v>
      </c>
      <c r="B4783" t="s">
        <v>2650</v>
      </c>
      <c r="C4783">
        <v>0</v>
      </c>
      <c r="D4783" t="s">
        <v>8</v>
      </c>
    </row>
    <row r="4784" spans="1:4">
      <c r="A4784" t="s">
        <v>2442</v>
      </c>
      <c r="B4784" t="s">
        <v>2650</v>
      </c>
      <c r="C4784">
        <v>0</v>
      </c>
      <c r="D4784" t="s">
        <v>8</v>
      </c>
    </row>
    <row r="4785" spans="1:4">
      <c r="A4785" t="s">
        <v>2443</v>
      </c>
      <c r="B4785" t="s">
        <v>2650</v>
      </c>
      <c r="C4785">
        <v>0</v>
      </c>
      <c r="D4785" t="s">
        <v>8</v>
      </c>
    </row>
    <row r="4786" spans="1:4">
      <c r="A4786" t="s">
        <v>2444</v>
      </c>
      <c r="B4786" t="s">
        <v>2650</v>
      </c>
      <c r="C4786">
        <v>0</v>
      </c>
      <c r="D4786" t="s">
        <v>8</v>
      </c>
    </row>
    <row r="4787" spans="1:4">
      <c r="A4787" t="s">
        <v>2445</v>
      </c>
      <c r="B4787" t="s">
        <v>2650</v>
      </c>
      <c r="C4787">
        <v>0</v>
      </c>
      <c r="D4787" t="s">
        <v>8</v>
      </c>
    </row>
    <row r="4788" spans="1:4">
      <c r="A4788" t="s">
        <v>2446</v>
      </c>
      <c r="B4788" t="s">
        <v>2650</v>
      </c>
      <c r="C4788">
        <v>0</v>
      </c>
      <c r="D4788" t="s">
        <v>8</v>
      </c>
    </row>
    <row r="4789" spans="1:4">
      <c r="A4789" t="s">
        <v>2447</v>
      </c>
      <c r="B4789" t="s">
        <v>2650</v>
      </c>
      <c r="C4789">
        <v>0</v>
      </c>
      <c r="D4789" t="s">
        <v>8</v>
      </c>
    </row>
    <row r="4790" spans="1:4">
      <c r="A4790" t="s">
        <v>2448</v>
      </c>
      <c r="B4790" t="s">
        <v>2650</v>
      </c>
      <c r="C4790">
        <v>0</v>
      </c>
      <c r="D4790" t="s">
        <v>8</v>
      </c>
    </row>
    <row r="4791" spans="1:4">
      <c r="A4791" t="s">
        <v>2449</v>
      </c>
      <c r="B4791" t="s">
        <v>2650</v>
      </c>
      <c r="C4791">
        <v>0</v>
      </c>
      <c r="D4791" t="s">
        <v>8</v>
      </c>
    </row>
    <row r="4792" spans="1:4">
      <c r="A4792" t="s">
        <v>2450</v>
      </c>
      <c r="B4792" t="s">
        <v>2650</v>
      </c>
      <c r="C4792">
        <v>0</v>
      </c>
      <c r="D4792" t="s">
        <v>8</v>
      </c>
    </row>
    <row r="4793" spans="1:4">
      <c r="A4793" t="s">
        <v>2451</v>
      </c>
      <c r="B4793" t="s">
        <v>2650</v>
      </c>
      <c r="C4793">
        <v>0</v>
      </c>
      <c r="D4793" t="s">
        <v>8</v>
      </c>
    </row>
    <row r="4794" spans="1:4">
      <c r="A4794" t="s">
        <v>2452</v>
      </c>
      <c r="B4794" t="s">
        <v>2650</v>
      </c>
      <c r="C4794">
        <v>0</v>
      </c>
      <c r="D4794" t="s">
        <v>8</v>
      </c>
    </row>
    <row r="4795" spans="1:4">
      <c r="A4795" t="s">
        <v>2453</v>
      </c>
      <c r="B4795" t="s">
        <v>2650</v>
      </c>
      <c r="C4795">
        <v>0</v>
      </c>
      <c r="D4795" t="s">
        <v>8</v>
      </c>
    </row>
    <row r="4796" spans="1:4">
      <c r="A4796" t="s">
        <v>2454</v>
      </c>
      <c r="B4796" t="s">
        <v>2650</v>
      </c>
      <c r="C4796">
        <v>0</v>
      </c>
      <c r="D4796" t="s">
        <v>8</v>
      </c>
    </row>
    <row r="4797" spans="1:4">
      <c r="A4797" t="s">
        <v>2455</v>
      </c>
      <c r="B4797" t="s">
        <v>2650</v>
      </c>
      <c r="C4797">
        <v>0</v>
      </c>
      <c r="D4797" t="s">
        <v>8</v>
      </c>
    </row>
    <row r="4798" spans="1:4">
      <c r="A4798" t="s">
        <v>2456</v>
      </c>
      <c r="B4798" t="s">
        <v>2650</v>
      </c>
      <c r="C4798">
        <v>0</v>
      </c>
      <c r="D4798" t="s">
        <v>8</v>
      </c>
    </row>
    <row r="4799" spans="1:4">
      <c r="A4799" t="s">
        <v>2457</v>
      </c>
      <c r="B4799" t="s">
        <v>2650</v>
      </c>
      <c r="C4799">
        <v>0</v>
      </c>
      <c r="D4799" t="s">
        <v>8</v>
      </c>
    </row>
    <row r="4800" spans="1:4">
      <c r="A4800" t="s">
        <v>2458</v>
      </c>
      <c r="B4800" t="s">
        <v>2650</v>
      </c>
      <c r="C4800">
        <v>0</v>
      </c>
      <c r="D4800" t="s">
        <v>8</v>
      </c>
    </row>
    <row r="4801" spans="1:4">
      <c r="A4801" t="s">
        <v>2459</v>
      </c>
      <c r="B4801" t="s">
        <v>2650</v>
      </c>
      <c r="C4801">
        <v>0</v>
      </c>
      <c r="D4801" t="s">
        <v>8</v>
      </c>
    </row>
    <row r="4802" spans="1:4">
      <c r="A4802" t="s">
        <v>2460</v>
      </c>
      <c r="B4802" t="s">
        <v>2650</v>
      </c>
      <c r="C4802">
        <v>0</v>
      </c>
      <c r="D4802" t="s">
        <v>8</v>
      </c>
    </row>
    <row r="4803" spans="1:4">
      <c r="A4803" t="s">
        <v>2461</v>
      </c>
      <c r="B4803" t="s">
        <v>2650</v>
      </c>
      <c r="C4803">
        <v>0</v>
      </c>
      <c r="D4803" t="s">
        <v>8</v>
      </c>
    </row>
    <row r="4804" spans="1:4">
      <c r="A4804" t="s">
        <v>2462</v>
      </c>
      <c r="B4804" t="s">
        <v>2650</v>
      </c>
      <c r="C4804">
        <v>0</v>
      </c>
      <c r="D4804" t="s">
        <v>8</v>
      </c>
    </row>
    <row r="4805" spans="1:4">
      <c r="A4805" t="s">
        <v>2463</v>
      </c>
      <c r="B4805" t="s">
        <v>2650</v>
      </c>
      <c r="C4805">
        <v>0</v>
      </c>
      <c r="D4805" t="s">
        <v>8</v>
      </c>
    </row>
    <row r="4806" spans="1:4">
      <c r="A4806" t="s">
        <v>2464</v>
      </c>
      <c r="B4806" t="s">
        <v>2650</v>
      </c>
      <c r="C4806">
        <v>0</v>
      </c>
      <c r="D4806" t="s">
        <v>8</v>
      </c>
    </row>
    <row r="4807" spans="1:4">
      <c r="A4807" t="s">
        <v>2465</v>
      </c>
      <c r="B4807" t="s">
        <v>2650</v>
      </c>
      <c r="C4807">
        <v>0</v>
      </c>
      <c r="D4807" t="s">
        <v>8</v>
      </c>
    </row>
    <row r="4808" spans="1:4">
      <c r="A4808" t="s">
        <v>2466</v>
      </c>
      <c r="B4808" t="s">
        <v>2650</v>
      </c>
      <c r="C4808">
        <v>0</v>
      </c>
      <c r="D4808" t="s">
        <v>8</v>
      </c>
    </row>
    <row r="4809" spans="1:4">
      <c r="A4809" t="s">
        <v>2467</v>
      </c>
      <c r="B4809" t="s">
        <v>2650</v>
      </c>
      <c r="C4809">
        <v>0</v>
      </c>
      <c r="D4809" t="s">
        <v>8</v>
      </c>
    </row>
    <row r="4810" spans="1:4">
      <c r="A4810" t="s">
        <v>2468</v>
      </c>
      <c r="B4810" t="s">
        <v>2650</v>
      </c>
      <c r="C4810">
        <v>0</v>
      </c>
      <c r="D4810" t="s">
        <v>8</v>
      </c>
    </row>
    <row r="4811" spans="1:4">
      <c r="A4811" t="s">
        <v>2469</v>
      </c>
      <c r="B4811" t="s">
        <v>2650</v>
      </c>
      <c r="C4811">
        <v>0</v>
      </c>
      <c r="D4811" t="s">
        <v>8</v>
      </c>
    </row>
    <row r="4812" spans="1:4">
      <c r="A4812" t="s">
        <v>2470</v>
      </c>
      <c r="B4812" t="s">
        <v>2650</v>
      </c>
      <c r="C4812">
        <v>0</v>
      </c>
      <c r="D4812" t="s">
        <v>8</v>
      </c>
    </row>
    <row r="4813" spans="1:4">
      <c r="A4813" t="s">
        <v>2471</v>
      </c>
      <c r="B4813" t="s">
        <v>2650</v>
      </c>
      <c r="C4813">
        <v>0</v>
      </c>
      <c r="D4813" t="s">
        <v>8</v>
      </c>
    </row>
    <row r="4814" spans="1:4">
      <c r="A4814" t="s">
        <v>2472</v>
      </c>
      <c r="B4814" t="s">
        <v>2650</v>
      </c>
      <c r="C4814">
        <v>0</v>
      </c>
      <c r="D4814" t="s">
        <v>8</v>
      </c>
    </row>
    <row r="4815" spans="1:4">
      <c r="A4815" t="s">
        <v>2473</v>
      </c>
      <c r="B4815" t="s">
        <v>2650</v>
      </c>
      <c r="C4815">
        <v>0</v>
      </c>
      <c r="D4815" t="s">
        <v>8</v>
      </c>
    </row>
    <row r="4816" spans="1:4">
      <c r="A4816" t="s">
        <v>2474</v>
      </c>
      <c r="B4816" t="s">
        <v>2650</v>
      </c>
      <c r="C4816">
        <v>0</v>
      </c>
      <c r="D4816" t="s">
        <v>8</v>
      </c>
    </row>
    <row r="4817" spans="1:4">
      <c r="A4817" t="s">
        <v>2475</v>
      </c>
      <c r="B4817" t="s">
        <v>2650</v>
      </c>
      <c r="C4817">
        <v>0</v>
      </c>
      <c r="D4817" t="s">
        <v>8</v>
      </c>
    </row>
    <row r="4818" spans="1:4">
      <c r="A4818" t="s">
        <v>2476</v>
      </c>
      <c r="B4818" t="s">
        <v>2650</v>
      </c>
      <c r="C4818">
        <v>0</v>
      </c>
      <c r="D4818" t="s">
        <v>8</v>
      </c>
    </row>
    <row r="4819" spans="1:4">
      <c r="A4819" t="s">
        <v>2477</v>
      </c>
      <c r="B4819" t="s">
        <v>2650</v>
      </c>
      <c r="C4819">
        <v>0</v>
      </c>
      <c r="D4819" t="s">
        <v>8</v>
      </c>
    </row>
    <row r="4820" spans="1:4">
      <c r="A4820" t="s">
        <v>2478</v>
      </c>
      <c r="B4820" t="s">
        <v>2650</v>
      </c>
      <c r="C4820">
        <v>0</v>
      </c>
      <c r="D4820" t="s">
        <v>8</v>
      </c>
    </row>
    <row r="4821" spans="1:4">
      <c r="A4821" t="s">
        <v>2479</v>
      </c>
      <c r="B4821" t="s">
        <v>2650</v>
      </c>
      <c r="C4821">
        <v>0</v>
      </c>
      <c r="D4821" t="s">
        <v>8</v>
      </c>
    </row>
    <row r="4822" spans="1:4">
      <c r="A4822" t="s">
        <v>2480</v>
      </c>
      <c r="B4822" t="s">
        <v>2650</v>
      </c>
      <c r="C4822">
        <v>0</v>
      </c>
      <c r="D4822" t="s">
        <v>8</v>
      </c>
    </row>
    <row r="4823" spans="1:4">
      <c r="A4823" t="s">
        <v>2481</v>
      </c>
      <c r="B4823" t="s">
        <v>2650</v>
      </c>
      <c r="C4823">
        <v>0</v>
      </c>
      <c r="D4823" t="s">
        <v>8</v>
      </c>
    </row>
    <row r="4824" spans="1:4">
      <c r="A4824" t="s">
        <v>2482</v>
      </c>
      <c r="B4824" t="s">
        <v>2650</v>
      </c>
      <c r="C4824">
        <v>0</v>
      </c>
      <c r="D4824" t="s">
        <v>8</v>
      </c>
    </row>
    <row r="4825" spans="1:4">
      <c r="A4825" t="s">
        <v>2483</v>
      </c>
      <c r="B4825" t="s">
        <v>2650</v>
      </c>
      <c r="C4825">
        <v>0</v>
      </c>
      <c r="D4825" t="s">
        <v>8</v>
      </c>
    </row>
    <row r="4826" spans="1:4">
      <c r="A4826" t="s">
        <v>2484</v>
      </c>
      <c r="B4826" t="s">
        <v>2650</v>
      </c>
      <c r="C4826">
        <v>0</v>
      </c>
      <c r="D4826" t="s">
        <v>8</v>
      </c>
    </row>
    <row r="4827" spans="1:4">
      <c r="A4827" t="s">
        <v>2485</v>
      </c>
      <c r="B4827" t="s">
        <v>2650</v>
      </c>
      <c r="C4827">
        <v>0</v>
      </c>
      <c r="D4827" t="s">
        <v>8</v>
      </c>
    </row>
    <row r="4828" spans="1:4">
      <c r="A4828" t="s">
        <v>2486</v>
      </c>
      <c r="B4828" t="s">
        <v>2650</v>
      </c>
      <c r="C4828">
        <v>0</v>
      </c>
      <c r="D4828" t="s">
        <v>8</v>
      </c>
    </row>
    <row r="4829" spans="1:4">
      <c r="A4829" t="s">
        <v>2487</v>
      </c>
      <c r="B4829" t="s">
        <v>2650</v>
      </c>
      <c r="C4829">
        <v>0</v>
      </c>
      <c r="D4829" t="s">
        <v>8</v>
      </c>
    </row>
    <row r="4830" spans="1:4">
      <c r="A4830" t="s">
        <v>2488</v>
      </c>
      <c r="B4830" t="s">
        <v>2650</v>
      </c>
      <c r="C4830">
        <v>0</v>
      </c>
      <c r="D4830" t="s">
        <v>8</v>
      </c>
    </row>
    <row r="4831" spans="1:4">
      <c r="A4831" t="s">
        <v>2489</v>
      </c>
      <c r="B4831" t="s">
        <v>2650</v>
      </c>
      <c r="C4831">
        <v>0</v>
      </c>
      <c r="D4831" t="s">
        <v>8</v>
      </c>
    </row>
    <row r="4832" spans="1:4">
      <c r="A4832" t="s">
        <v>2490</v>
      </c>
      <c r="B4832" t="s">
        <v>2650</v>
      </c>
      <c r="C4832">
        <v>0</v>
      </c>
      <c r="D4832" t="s">
        <v>8</v>
      </c>
    </row>
    <row r="4833" spans="1:4">
      <c r="A4833" t="s">
        <v>2492</v>
      </c>
      <c r="B4833" t="s">
        <v>2650</v>
      </c>
      <c r="C4833">
        <v>0</v>
      </c>
      <c r="D4833" t="s">
        <v>8</v>
      </c>
    </row>
    <row r="4834" spans="1:4">
      <c r="A4834" t="s">
        <v>2493</v>
      </c>
      <c r="B4834" t="s">
        <v>2650</v>
      </c>
      <c r="C4834">
        <v>0</v>
      </c>
      <c r="D4834" t="s">
        <v>8</v>
      </c>
    </row>
    <row r="4835" spans="1:4">
      <c r="A4835" t="s">
        <v>2494</v>
      </c>
      <c r="B4835" t="s">
        <v>2650</v>
      </c>
      <c r="C4835">
        <v>0</v>
      </c>
      <c r="D4835" t="s">
        <v>8</v>
      </c>
    </row>
    <row r="4836" spans="1:4">
      <c r="A4836" t="s">
        <v>2495</v>
      </c>
      <c r="B4836" t="s">
        <v>2650</v>
      </c>
      <c r="C4836">
        <v>0</v>
      </c>
      <c r="D4836" t="s">
        <v>8</v>
      </c>
    </row>
    <row r="4837" spans="1:4">
      <c r="A4837" t="s">
        <v>2496</v>
      </c>
      <c r="B4837" t="s">
        <v>2650</v>
      </c>
      <c r="C4837">
        <v>0</v>
      </c>
      <c r="D4837" t="s">
        <v>8</v>
      </c>
    </row>
    <row r="4838" spans="1:4">
      <c r="A4838" t="s">
        <v>2497</v>
      </c>
      <c r="B4838" t="s">
        <v>2650</v>
      </c>
      <c r="C4838">
        <v>0</v>
      </c>
      <c r="D4838" t="s">
        <v>8</v>
      </c>
    </row>
    <row r="4839" spans="1:4">
      <c r="A4839" t="s">
        <v>2498</v>
      </c>
      <c r="B4839" t="s">
        <v>2650</v>
      </c>
      <c r="C4839">
        <v>0</v>
      </c>
      <c r="D4839" t="s">
        <v>8</v>
      </c>
    </row>
    <row r="4840" spans="1:4">
      <c r="A4840" t="s">
        <v>2499</v>
      </c>
      <c r="B4840" t="s">
        <v>2650</v>
      </c>
      <c r="C4840">
        <v>0</v>
      </c>
      <c r="D4840" t="s">
        <v>8</v>
      </c>
    </row>
    <row r="4841" spans="1:4">
      <c r="A4841" t="s">
        <v>2500</v>
      </c>
      <c r="B4841" t="s">
        <v>2650</v>
      </c>
      <c r="C4841">
        <v>0</v>
      </c>
      <c r="D4841" t="s">
        <v>8</v>
      </c>
    </row>
    <row r="4842" spans="1:4">
      <c r="A4842" t="s">
        <v>2501</v>
      </c>
      <c r="B4842" t="s">
        <v>2650</v>
      </c>
      <c r="C4842">
        <v>0</v>
      </c>
      <c r="D4842" t="s">
        <v>8</v>
      </c>
    </row>
    <row r="4843" spans="1:4">
      <c r="A4843" t="s">
        <v>2502</v>
      </c>
      <c r="B4843" t="s">
        <v>2650</v>
      </c>
      <c r="C4843">
        <v>0</v>
      </c>
      <c r="D4843" t="s">
        <v>8</v>
      </c>
    </row>
    <row r="4844" spans="1:4">
      <c r="A4844" t="s">
        <v>2503</v>
      </c>
      <c r="B4844" t="s">
        <v>2650</v>
      </c>
      <c r="C4844">
        <v>0</v>
      </c>
      <c r="D4844" t="s">
        <v>8</v>
      </c>
    </row>
    <row r="4845" spans="1:4">
      <c r="A4845" t="s">
        <v>2504</v>
      </c>
      <c r="B4845" t="s">
        <v>2650</v>
      </c>
      <c r="C4845">
        <v>0</v>
      </c>
      <c r="D4845" t="s">
        <v>8</v>
      </c>
    </row>
    <row r="4846" spans="1:4">
      <c r="A4846" t="s">
        <v>2505</v>
      </c>
      <c r="B4846" t="s">
        <v>2650</v>
      </c>
      <c r="C4846">
        <v>0</v>
      </c>
      <c r="D4846" t="s">
        <v>8</v>
      </c>
    </row>
    <row r="4847" spans="1:4">
      <c r="A4847" t="s">
        <v>2506</v>
      </c>
      <c r="B4847" t="s">
        <v>2650</v>
      </c>
      <c r="C4847">
        <v>0</v>
      </c>
      <c r="D4847" t="s">
        <v>8</v>
      </c>
    </row>
    <row r="4848" spans="1:4">
      <c r="A4848" t="s">
        <v>2507</v>
      </c>
      <c r="B4848" t="s">
        <v>2650</v>
      </c>
      <c r="C4848">
        <v>0</v>
      </c>
      <c r="D4848" t="s">
        <v>8</v>
      </c>
    </row>
    <row r="4849" spans="1:4">
      <c r="A4849" t="s">
        <v>2508</v>
      </c>
      <c r="B4849" t="s">
        <v>2650</v>
      </c>
      <c r="C4849">
        <v>0</v>
      </c>
      <c r="D4849" t="s">
        <v>8</v>
      </c>
    </row>
    <row r="4850" spans="1:4">
      <c r="A4850" t="s">
        <v>2509</v>
      </c>
      <c r="B4850" t="s">
        <v>2650</v>
      </c>
      <c r="C4850">
        <v>0</v>
      </c>
      <c r="D4850" t="s">
        <v>8</v>
      </c>
    </row>
    <row r="4851" spans="1:4">
      <c r="A4851" t="s">
        <v>2510</v>
      </c>
      <c r="B4851" t="s">
        <v>2650</v>
      </c>
      <c r="C4851">
        <v>0</v>
      </c>
      <c r="D4851" t="s">
        <v>8</v>
      </c>
    </row>
    <row r="4852" spans="1:4">
      <c r="A4852" t="s">
        <v>2511</v>
      </c>
      <c r="B4852" t="s">
        <v>2650</v>
      </c>
      <c r="C4852">
        <v>0</v>
      </c>
      <c r="D4852" t="s">
        <v>8</v>
      </c>
    </row>
    <row r="4853" spans="1:4">
      <c r="A4853" t="s">
        <v>2512</v>
      </c>
      <c r="B4853" t="s">
        <v>2650</v>
      </c>
      <c r="C4853">
        <v>0</v>
      </c>
      <c r="D4853" t="s">
        <v>8</v>
      </c>
    </row>
    <row r="4854" spans="1:4">
      <c r="A4854" t="s">
        <v>2513</v>
      </c>
      <c r="B4854" t="s">
        <v>2650</v>
      </c>
      <c r="C4854">
        <v>0</v>
      </c>
      <c r="D4854" t="s">
        <v>8</v>
      </c>
    </row>
    <row r="4855" spans="1:4">
      <c r="A4855" t="s">
        <v>2514</v>
      </c>
      <c r="B4855" t="s">
        <v>2650</v>
      </c>
      <c r="C4855">
        <v>0</v>
      </c>
      <c r="D4855" t="s">
        <v>8</v>
      </c>
    </row>
    <row r="4856" spans="1:4">
      <c r="A4856" t="s">
        <v>2515</v>
      </c>
      <c r="B4856" t="s">
        <v>2650</v>
      </c>
      <c r="C4856">
        <v>0</v>
      </c>
      <c r="D4856" t="s">
        <v>8</v>
      </c>
    </row>
    <row r="4857" spans="1:4">
      <c r="A4857" t="s">
        <v>2516</v>
      </c>
      <c r="B4857" t="s">
        <v>2650</v>
      </c>
      <c r="C4857">
        <v>0</v>
      </c>
      <c r="D4857" t="s">
        <v>8</v>
      </c>
    </row>
    <row r="4858" spans="1:4">
      <c r="A4858" t="s">
        <v>2517</v>
      </c>
      <c r="B4858" t="s">
        <v>2650</v>
      </c>
      <c r="C4858">
        <v>0</v>
      </c>
      <c r="D4858" t="s">
        <v>8</v>
      </c>
    </row>
    <row r="4859" spans="1:4">
      <c r="A4859" t="s">
        <v>2518</v>
      </c>
      <c r="B4859" t="s">
        <v>2650</v>
      </c>
      <c r="C4859">
        <v>0</v>
      </c>
      <c r="D4859" t="s">
        <v>8</v>
      </c>
    </row>
    <row r="4860" spans="1:4">
      <c r="A4860" t="s">
        <v>2519</v>
      </c>
      <c r="B4860" t="s">
        <v>2650</v>
      </c>
      <c r="C4860">
        <v>0</v>
      </c>
      <c r="D4860" t="s">
        <v>8</v>
      </c>
    </row>
    <row r="4861" spans="1:4">
      <c r="A4861" t="s">
        <v>2520</v>
      </c>
      <c r="B4861" t="s">
        <v>2650</v>
      </c>
      <c r="C4861">
        <v>0</v>
      </c>
      <c r="D4861" t="s">
        <v>8</v>
      </c>
    </row>
    <row r="4862" spans="1:4">
      <c r="A4862" t="s">
        <v>2521</v>
      </c>
      <c r="B4862" t="s">
        <v>2650</v>
      </c>
      <c r="C4862">
        <v>0</v>
      </c>
      <c r="D4862" t="s">
        <v>8</v>
      </c>
    </row>
    <row r="4863" spans="1:4">
      <c r="A4863" t="s">
        <v>2522</v>
      </c>
      <c r="B4863" t="s">
        <v>2650</v>
      </c>
      <c r="C4863">
        <v>0</v>
      </c>
      <c r="D4863" t="s">
        <v>8</v>
      </c>
    </row>
    <row r="4864" spans="1:4">
      <c r="A4864" t="s">
        <v>2523</v>
      </c>
      <c r="B4864" t="s">
        <v>2650</v>
      </c>
      <c r="C4864">
        <v>0</v>
      </c>
      <c r="D4864" t="s">
        <v>8</v>
      </c>
    </row>
    <row r="4865" spans="1:4">
      <c r="A4865" t="s">
        <v>2524</v>
      </c>
      <c r="B4865" t="s">
        <v>2650</v>
      </c>
      <c r="C4865">
        <v>0</v>
      </c>
      <c r="D4865" t="s">
        <v>8</v>
      </c>
    </row>
    <row r="4866" spans="1:4">
      <c r="A4866" t="s">
        <v>2525</v>
      </c>
      <c r="B4866" t="s">
        <v>2650</v>
      </c>
      <c r="C4866">
        <v>0</v>
      </c>
      <c r="D4866" t="s">
        <v>8</v>
      </c>
    </row>
    <row r="4867" spans="1:4">
      <c r="A4867" t="s">
        <v>2526</v>
      </c>
      <c r="B4867" t="s">
        <v>2650</v>
      </c>
      <c r="C4867">
        <v>0</v>
      </c>
      <c r="D4867" t="s">
        <v>8</v>
      </c>
    </row>
    <row r="4868" spans="1:4">
      <c r="A4868" t="s">
        <v>2527</v>
      </c>
      <c r="B4868" t="s">
        <v>2650</v>
      </c>
      <c r="C4868">
        <v>0</v>
      </c>
      <c r="D4868" t="s">
        <v>8</v>
      </c>
    </row>
    <row r="4869" spans="1:4">
      <c r="A4869" t="s">
        <v>2528</v>
      </c>
      <c r="B4869" t="s">
        <v>2650</v>
      </c>
      <c r="C4869">
        <v>0</v>
      </c>
      <c r="D4869" t="s">
        <v>8</v>
      </c>
    </row>
    <row r="4870" spans="1:4">
      <c r="A4870" t="s">
        <v>2529</v>
      </c>
      <c r="B4870" t="s">
        <v>2650</v>
      </c>
      <c r="C4870">
        <v>0</v>
      </c>
      <c r="D4870" t="s">
        <v>8</v>
      </c>
    </row>
    <row r="4871" spans="1:4">
      <c r="A4871" t="s">
        <v>2530</v>
      </c>
      <c r="B4871" t="s">
        <v>2650</v>
      </c>
      <c r="C4871">
        <v>0</v>
      </c>
      <c r="D4871" t="s">
        <v>8</v>
      </c>
    </row>
    <row r="4872" spans="1:4">
      <c r="A4872" t="s">
        <v>2531</v>
      </c>
      <c r="B4872" t="s">
        <v>2650</v>
      </c>
      <c r="C4872">
        <v>0</v>
      </c>
      <c r="D4872" t="s">
        <v>8</v>
      </c>
    </row>
    <row r="4873" spans="1:4">
      <c r="A4873" t="s">
        <v>2532</v>
      </c>
      <c r="B4873" t="s">
        <v>2650</v>
      </c>
      <c r="C4873">
        <v>0</v>
      </c>
      <c r="D4873" t="s">
        <v>8</v>
      </c>
    </row>
    <row r="4874" spans="1:4">
      <c r="A4874" t="s">
        <v>2533</v>
      </c>
      <c r="B4874" t="s">
        <v>2650</v>
      </c>
      <c r="C4874">
        <v>0</v>
      </c>
      <c r="D4874" t="s">
        <v>8</v>
      </c>
    </row>
    <row r="4875" spans="1:4">
      <c r="A4875" t="s">
        <v>2534</v>
      </c>
      <c r="B4875" t="s">
        <v>2650</v>
      </c>
      <c r="C4875">
        <v>0</v>
      </c>
      <c r="D4875" t="s">
        <v>8</v>
      </c>
    </row>
    <row r="4876" spans="1:4">
      <c r="A4876" t="s">
        <v>2535</v>
      </c>
      <c r="B4876" t="s">
        <v>2650</v>
      </c>
      <c r="C4876">
        <v>0</v>
      </c>
      <c r="D4876" t="s">
        <v>8</v>
      </c>
    </row>
    <row r="4877" spans="1:4">
      <c r="A4877" t="s">
        <v>2536</v>
      </c>
      <c r="B4877" t="s">
        <v>2650</v>
      </c>
      <c r="C4877">
        <v>0</v>
      </c>
      <c r="D4877" t="s">
        <v>8</v>
      </c>
    </row>
    <row r="4878" spans="1:4">
      <c r="A4878" t="s">
        <v>2537</v>
      </c>
      <c r="B4878" t="s">
        <v>2650</v>
      </c>
      <c r="C4878">
        <v>0</v>
      </c>
      <c r="D4878" t="s">
        <v>8</v>
      </c>
    </row>
    <row r="4879" spans="1:4">
      <c r="A4879" t="s">
        <v>5</v>
      </c>
      <c r="B4879" t="s">
        <v>2650</v>
      </c>
      <c r="C4879">
        <v>0</v>
      </c>
      <c r="D4879" t="s">
        <v>8</v>
      </c>
    </row>
    <row r="4880" spans="1:4">
      <c r="A4880" t="s">
        <v>2538</v>
      </c>
      <c r="B4880" t="s">
        <v>2650</v>
      </c>
      <c r="C4880">
        <v>0</v>
      </c>
      <c r="D4880" t="s">
        <v>8</v>
      </c>
    </row>
    <row r="4881" spans="1:4">
      <c r="A4881" t="s">
        <v>2539</v>
      </c>
      <c r="B4881" t="s">
        <v>2650</v>
      </c>
      <c r="C4881">
        <v>0</v>
      </c>
      <c r="D4881" t="s">
        <v>8</v>
      </c>
    </row>
    <row r="4882" spans="1:4">
      <c r="A4882" t="s">
        <v>2540</v>
      </c>
      <c r="B4882" t="s">
        <v>2650</v>
      </c>
      <c r="C4882">
        <v>0</v>
      </c>
      <c r="D4882" t="s">
        <v>8</v>
      </c>
    </row>
    <row r="4883" spans="1:4">
      <c r="A4883" t="s">
        <v>2541</v>
      </c>
      <c r="B4883" t="s">
        <v>2650</v>
      </c>
      <c r="C4883">
        <v>0</v>
      </c>
      <c r="D4883" t="s">
        <v>8</v>
      </c>
    </row>
    <row r="4884" spans="1:4">
      <c r="A4884" t="s">
        <v>2542</v>
      </c>
      <c r="B4884" t="s">
        <v>2650</v>
      </c>
      <c r="C4884">
        <v>0</v>
      </c>
      <c r="D4884" t="s">
        <v>8</v>
      </c>
    </row>
    <row r="4885" spans="1:4">
      <c r="A4885" t="s">
        <v>2543</v>
      </c>
      <c r="B4885" t="s">
        <v>2650</v>
      </c>
      <c r="C4885">
        <v>0</v>
      </c>
      <c r="D4885" t="s">
        <v>8</v>
      </c>
    </row>
    <row r="4886" spans="1:4">
      <c r="A4886" t="s">
        <v>2544</v>
      </c>
      <c r="B4886" t="s">
        <v>2650</v>
      </c>
      <c r="C4886">
        <v>0</v>
      </c>
      <c r="D4886" t="s">
        <v>8</v>
      </c>
    </row>
    <row r="4887" spans="1:4">
      <c r="A4887" t="s">
        <v>2546</v>
      </c>
      <c r="B4887" t="s">
        <v>2650</v>
      </c>
      <c r="C4887">
        <v>0</v>
      </c>
      <c r="D4887" t="s">
        <v>8</v>
      </c>
    </row>
    <row r="4888" spans="1:4">
      <c r="A4888" t="s">
        <v>2547</v>
      </c>
      <c r="B4888" t="s">
        <v>2650</v>
      </c>
      <c r="C4888">
        <v>0</v>
      </c>
      <c r="D4888" t="s">
        <v>8</v>
      </c>
    </row>
    <row r="4889" spans="1:4">
      <c r="A4889" t="s">
        <v>2548</v>
      </c>
      <c r="B4889" t="s">
        <v>2650</v>
      </c>
      <c r="C4889">
        <v>0</v>
      </c>
      <c r="D4889" t="s">
        <v>8</v>
      </c>
    </row>
    <row r="4890" spans="1:4">
      <c r="A4890" t="s">
        <v>2549</v>
      </c>
      <c r="B4890" t="s">
        <v>2650</v>
      </c>
      <c r="C4890">
        <v>0</v>
      </c>
      <c r="D4890" t="s">
        <v>8</v>
      </c>
    </row>
    <row r="4891" spans="1:4">
      <c r="A4891" t="s">
        <v>2550</v>
      </c>
      <c r="B4891" t="s">
        <v>2650</v>
      </c>
      <c r="C4891">
        <v>0</v>
      </c>
      <c r="D4891" t="s">
        <v>8</v>
      </c>
    </row>
    <row r="4892" spans="1:4">
      <c r="A4892" t="s">
        <v>2551</v>
      </c>
      <c r="B4892" t="s">
        <v>2650</v>
      </c>
      <c r="C4892">
        <v>0</v>
      </c>
      <c r="D4892" t="s">
        <v>8</v>
      </c>
    </row>
    <row r="4893" spans="1:4">
      <c r="A4893" t="s">
        <v>2552</v>
      </c>
      <c r="B4893" t="s">
        <v>2650</v>
      </c>
      <c r="C4893">
        <v>0</v>
      </c>
      <c r="D4893" t="s">
        <v>8</v>
      </c>
    </row>
    <row r="4894" spans="1:4">
      <c r="A4894" t="s">
        <v>2553</v>
      </c>
      <c r="B4894" t="s">
        <v>2650</v>
      </c>
      <c r="C4894">
        <v>0</v>
      </c>
      <c r="D4894" t="s">
        <v>8</v>
      </c>
    </row>
    <row r="4895" spans="1:4">
      <c r="A4895" t="s">
        <v>2554</v>
      </c>
      <c r="B4895" t="s">
        <v>2650</v>
      </c>
      <c r="C4895">
        <v>0</v>
      </c>
      <c r="D4895" t="s">
        <v>8</v>
      </c>
    </row>
    <row r="4896" spans="1:4">
      <c r="A4896" t="s">
        <v>2555</v>
      </c>
      <c r="B4896" t="s">
        <v>2650</v>
      </c>
      <c r="C4896">
        <v>0</v>
      </c>
      <c r="D4896" t="s">
        <v>8</v>
      </c>
    </row>
    <row r="4897" spans="1:4">
      <c r="A4897" t="s">
        <v>2556</v>
      </c>
      <c r="B4897" t="s">
        <v>2650</v>
      </c>
      <c r="C4897">
        <v>0</v>
      </c>
      <c r="D4897" t="s">
        <v>8</v>
      </c>
    </row>
    <row r="4898" spans="1:4">
      <c r="A4898" t="s">
        <v>2557</v>
      </c>
      <c r="B4898" t="s">
        <v>2650</v>
      </c>
      <c r="C4898">
        <v>0</v>
      </c>
      <c r="D4898" t="s">
        <v>8</v>
      </c>
    </row>
    <row r="4899" spans="1:4">
      <c r="A4899" t="s">
        <v>2558</v>
      </c>
      <c r="B4899" t="s">
        <v>2650</v>
      </c>
      <c r="C4899">
        <v>0</v>
      </c>
      <c r="D4899" t="s">
        <v>8</v>
      </c>
    </row>
    <row r="4900" spans="1:4">
      <c r="A4900" t="s">
        <v>2559</v>
      </c>
      <c r="B4900" t="s">
        <v>2650</v>
      </c>
      <c r="C4900">
        <v>0</v>
      </c>
      <c r="D4900" t="s">
        <v>8</v>
      </c>
    </row>
    <row r="4901" spans="1:4">
      <c r="A4901" t="s">
        <v>2560</v>
      </c>
      <c r="B4901" t="s">
        <v>2650</v>
      </c>
      <c r="C4901">
        <v>0</v>
      </c>
      <c r="D4901" t="s">
        <v>8</v>
      </c>
    </row>
    <row r="4902" spans="1:4">
      <c r="A4902" t="s">
        <v>2561</v>
      </c>
      <c r="B4902" t="s">
        <v>2650</v>
      </c>
      <c r="C4902">
        <v>0</v>
      </c>
      <c r="D4902" t="s">
        <v>8</v>
      </c>
    </row>
    <row r="4903" spans="1:4">
      <c r="A4903" t="s">
        <v>2562</v>
      </c>
      <c r="B4903" t="s">
        <v>2650</v>
      </c>
      <c r="C4903">
        <v>0</v>
      </c>
      <c r="D4903" t="s">
        <v>8</v>
      </c>
    </row>
    <row r="4904" spans="1:4">
      <c r="A4904" t="s">
        <v>2563</v>
      </c>
      <c r="B4904" t="s">
        <v>2650</v>
      </c>
      <c r="C4904">
        <v>0</v>
      </c>
      <c r="D4904" t="s">
        <v>8</v>
      </c>
    </row>
    <row r="4905" spans="1:4">
      <c r="A4905" t="s">
        <v>2564</v>
      </c>
      <c r="B4905" t="s">
        <v>2650</v>
      </c>
      <c r="C4905">
        <v>0</v>
      </c>
      <c r="D4905" t="s">
        <v>8</v>
      </c>
    </row>
    <row r="4906" spans="1:4">
      <c r="A4906" t="s">
        <v>2565</v>
      </c>
      <c r="B4906" t="s">
        <v>2650</v>
      </c>
      <c r="C4906">
        <v>0</v>
      </c>
      <c r="D4906" t="s">
        <v>8</v>
      </c>
    </row>
    <row r="4907" spans="1:4">
      <c r="A4907" t="s">
        <v>2566</v>
      </c>
      <c r="B4907" t="s">
        <v>2650</v>
      </c>
      <c r="C4907">
        <v>0</v>
      </c>
      <c r="D4907" t="s">
        <v>8</v>
      </c>
    </row>
    <row r="4908" spans="1:4">
      <c r="A4908" t="s">
        <v>2567</v>
      </c>
      <c r="B4908" t="s">
        <v>2650</v>
      </c>
      <c r="C4908">
        <v>0</v>
      </c>
      <c r="D4908" t="s">
        <v>8</v>
      </c>
    </row>
    <row r="4909" spans="1:4">
      <c r="A4909" t="s">
        <v>2568</v>
      </c>
      <c r="B4909" t="s">
        <v>2650</v>
      </c>
      <c r="C4909">
        <v>0</v>
      </c>
      <c r="D4909" t="s">
        <v>8</v>
      </c>
    </row>
    <row r="4910" spans="1:4">
      <c r="A4910" t="s">
        <v>2569</v>
      </c>
      <c r="B4910" t="s">
        <v>2650</v>
      </c>
      <c r="C4910">
        <v>0</v>
      </c>
      <c r="D4910" t="s">
        <v>8</v>
      </c>
    </row>
    <row r="4911" spans="1:4">
      <c r="A4911" t="s">
        <v>2570</v>
      </c>
      <c r="B4911" t="s">
        <v>2650</v>
      </c>
      <c r="C4911">
        <v>0</v>
      </c>
      <c r="D4911" t="s">
        <v>8</v>
      </c>
    </row>
    <row r="4912" spans="1:4">
      <c r="A4912" t="s">
        <v>2571</v>
      </c>
      <c r="B4912" t="s">
        <v>2650</v>
      </c>
      <c r="C4912">
        <v>0</v>
      </c>
      <c r="D4912" t="s">
        <v>8</v>
      </c>
    </row>
    <row r="4913" spans="1:4">
      <c r="A4913" t="s">
        <v>2572</v>
      </c>
      <c r="B4913" t="s">
        <v>2650</v>
      </c>
      <c r="C4913">
        <v>0</v>
      </c>
      <c r="D4913" t="s">
        <v>8</v>
      </c>
    </row>
    <row r="4914" spans="1:4">
      <c r="A4914" t="s">
        <v>2573</v>
      </c>
      <c r="B4914" t="s">
        <v>2650</v>
      </c>
      <c r="C4914">
        <v>0</v>
      </c>
      <c r="D4914" t="s">
        <v>8</v>
      </c>
    </row>
    <row r="4915" spans="1:4">
      <c r="A4915" t="s">
        <v>2574</v>
      </c>
      <c r="B4915" t="s">
        <v>2650</v>
      </c>
      <c r="C4915">
        <v>0</v>
      </c>
      <c r="D4915" t="s">
        <v>8</v>
      </c>
    </row>
    <row r="4916" spans="1:4">
      <c r="A4916" t="s">
        <v>2575</v>
      </c>
      <c r="B4916" t="s">
        <v>2650</v>
      </c>
      <c r="C4916">
        <v>0</v>
      </c>
      <c r="D4916" t="s">
        <v>8</v>
      </c>
    </row>
    <row r="4917" spans="1:4">
      <c r="A4917" t="s">
        <v>2576</v>
      </c>
      <c r="B4917" t="s">
        <v>2650</v>
      </c>
      <c r="C4917">
        <v>0</v>
      </c>
      <c r="D4917" t="s">
        <v>8</v>
      </c>
    </row>
    <row r="4918" spans="1:4">
      <c r="A4918" t="s">
        <v>2577</v>
      </c>
      <c r="B4918" t="s">
        <v>2650</v>
      </c>
      <c r="C4918">
        <v>0</v>
      </c>
      <c r="D4918" t="s">
        <v>8</v>
      </c>
    </row>
    <row r="4919" spans="1:4">
      <c r="A4919" t="s">
        <v>2578</v>
      </c>
      <c r="B4919" t="s">
        <v>2650</v>
      </c>
      <c r="C4919">
        <v>0</v>
      </c>
      <c r="D4919" t="s">
        <v>8</v>
      </c>
    </row>
    <row r="4920" spans="1:4">
      <c r="A4920" t="s">
        <v>2579</v>
      </c>
      <c r="B4920" t="s">
        <v>2650</v>
      </c>
      <c r="C4920">
        <v>0</v>
      </c>
      <c r="D4920" t="s">
        <v>8</v>
      </c>
    </row>
    <row r="4921" spans="1:4">
      <c r="A4921" t="s">
        <v>2580</v>
      </c>
      <c r="B4921" t="s">
        <v>2650</v>
      </c>
      <c r="C4921">
        <v>0</v>
      </c>
      <c r="D4921" t="s">
        <v>8</v>
      </c>
    </row>
    <row r="4922" spans="1:4">
      <c r="A4922" t="s">
        <v>2581</v>
      </c>
      <c r="B4922" t="s">
        <v>2650</v>
      </c>
      <c r="C4922">
        <v>0</v>
      </c>
      <c r="D4922" t="s">
        <v>8</v>
      </c>
    </row>
    <row r="4923" spans="1:4">
      <c r="A4923" t="s">
        <v>2582</v>
      </c>
      <c r="B4923" t="s">
        <v>2650</v>
      </c>
      <c r="C4923">
        <v>0</v>
      </c>
      <c r="D4923" t="s">
        <v>8</v>
      </c>
    </row>
    <row r="4924" spans="1:4">
      <c r="A4924" t="s">
        <v>2583</v>
      </c>
      <c r="B4924" t="s">
        <v>2650</v>
      </c>
      <c r="C4924">
        <v>0</v>
      </c>
      <c r="D4924" t="s">
        <v>8</v>
      </c>
    </row>
    <row r="4925" spans="1:4">
      <c r="A4925" t="s">
        <v>2584</v>
      </c>
      <c r="B4925" t="s">
        <v>2650</v>
      </c>
      <c r="C4925">
        <v>0</v>
      </c>
      <c r="D4925" t="s">
        <v>8</v>
      </c>
    </row>
    <row r="4926" spans="1:4">
      <c r="A4926" t="s">
        <v>2585</v>
      </c>
      <c r="B4926" t="s">
        <v>2650</v>
      </c>
      <c r="C4926">
        <v>0</v>
      </c>
      <c r="D4926" t="s">
        <v>8</v>
      </c>
    </row>
    <row r="4927" spans="1:4">
      <c r="A4927" t="s">
        <v>2586</v>
      </c>
      <c r="B4927" t="s">
        <v>2650</v>
      </c>
      <c r="C4927">
        <v>0</v>
      </c>
      <c r="D4927" t="s">
        <v>8</v>
      </c>
    </row>
    <row r="4928" spans="1:4">
      <c r="A4928" t="s">
        <v>2587</v>
      </c>
      <c r="B4928" t="s">
        <v>2650</v>
      </c>
      <c r="C4928">
        <v>0</v>
      </c>
      <c r="D4928" t="s">
        <v>8</v>
      </c>
    </row>
    <row r="4929" spans="1:4">
      <c r="A4929" t="s">
        <v>2588</v>
      </c>
      <c r="B4929" t="s">
        <v>2650</v>
      </c>
      <c r="C4929">
        <v>0</v>
      </c>
      <c r="D4929" t="s">
        <v>8</v>
      </c>
    </row>
    <row r="4930" spans="1:4">
      <c r="A4930" t="s">
        <v>2589</v>
      </c>
      <c r="B4930" t="s">
        <v>2650</v>
      </c>
      <c r="C4930">
        <v>0</v>
      </c>
      <c r="D4930" t="s">
        <v>8</v>
      </c>
    </row>
    <row r="4931" spans="1:4">
      <c r="A4931" t="s">
        <v>2590</v>
      </c>
      <c r="B4931" t="s">
        <v>2650</v>
      </c>
      <c r="C4931">
        <v>0</v>
      </c>
      <c r="D4931" t="s">
        <v>8</v>
      </c>
    </row>
    <row r="4932" spans="1:4">
      <c r="A4932" t="s">
        <v>2591</v>
      </c>
      <c r="B4932" t="s">
        <v>2650</v>
      </c>
      <c r="C4932">
        <v>0</v>
      </c>
      <c r="D4932" t="s">
        <v>8</v>
      </c>
    </row>
    <row r="4933" spans="1:4">
      <c r="A4933" t="s">
        <v>2592</v>
      </c>
      <c r="B4933" t="s">
        <v>2650</v>
      </c>
      <c r="C4933">
        <v>0</v>
      </c>
      <c r="D4933" t="s">
        <v>8</v>
      </c>
    </row>
    <row r="4934" spans="1:4">
      <c r="A4934" t="s">
        <v>2593</v>
      </c>
      <c r="B4934" t="s">
        <v>2650</v>
      </c>
      <c r="C4934">
        <v>0</v>
      </c>
      <c r="D4934" t="s">
        <v>8</v>
      </c>
    </row>
    <row r="4935" spans="1:4">
      <c r="A4935" t="s">
        <v>2594</v>
      </c>
      <c r="B4935" t="s">
        <v>2650</v>
      </c>
      <c r="C4935">
        <v>0</v>
      </c>
      <c r="D4935" t="s">
        <v>8</v>
      </c>
    </row>
    <row r="4936" spans="1:4">
      <c r="A4936" t="s">
        <v>2595</v>
      </c>
      <c r="B4936" t="s">
        <v>2650</v>
      </c>
      <c r="C4936">
        <v>0</v>
      </c>
      <c r="D4936" t="s">
        <v>8</v>
      </c>
    </row>
    <row r="4937" spans="1:4">
      <c r="A4937" t="s">
        <v>2596</v>
      </c>
      <c r="B4937" t="s">
        <v>2650</v>
      </c>
      <c r="C4937">
        <v>0</v>
      </c>
      <c r="D4937" t="s">
        <v>8</v>
      </c>
    </row>
    <row r="4938" spans="1:4">
      <c r="A4938" t="s">
        <v>2597</v>
      </c>
      <c r="B4938" t="s">
        <v>2650</v>
      </c>
      <c r="C4938">
        <v>0</v>
      </c>
      <c r="D4938" t="s">
        <v>8</v>
      </c>
    </row>
    <row r="4939" spans="1:4">
      <c r="A4939" t="s">
        <v>2598</v>
      </c>
      <c r="B4939" t="s">
        <v>2650</v>
      </c>
      <c r="C4939">
        <v>0</v>
      </c>
      <c r="D4939" t="s">
        <v>8</v>
      </c>
    </row>
    <row r="4940" spans="1:4">
      <c r="A4940" t="s">
        <v>2599</v>
      </c>
      <c r="B4940" t="s">
        <v>2650</v>
      </c>
      <c r="C4940">
        <v>0</v>
      </c>
      <c r="D4940" t="s">
        <v>8</v>
      </c>
    </row>
    <row r="4941" spans="1:4">
      <c r="A4941" t="s">
        <v>2600</v>
      </c>
      <c r="B4941" t="s">
        <v>2650</v>
      </c>
      <c r="C4941">
        <v>0</v>
      </c>
      <c r="D4941" t="s">
        <v>8</v>
      </c>
    </row>
    <row r="4942" spans="1:4">
      <c r="A4942" t="s">
        <v>2601</v>
      </c>
      <c r="B4942" t="s">
        <v>2650</v>
      </c>
      <c r="C4942">
        <v>0</v>
      </c>
      <c r="D4942" t="s">
        <v>8</v>
      </c>
    </row>
    <row r="4943" spans="1:4">
      <c r="A4943" t="s">
        <v>2602</v>
      </c>
      <c r="B4943" t="s">
        <v>2650</v>
      </c>
      <c r="C4943">
        <v>0</v>
      </c>
      <c r="D4943" t="s">
        <v>8</v>
      </c>
    </row>
    <row r="4944" spans="1:4">
      <c r="A4944" t="s">
        <v>2603</v>
      </c>
      <c r="B4944" t="s">
        <v>2650</v>
      </c>
      <c r="C4944">
        <v>0</v>
      </c>
      <c r="D4944" t="s">
        <v>8</v>
      </c>
    </row>
    <row r="4945" spans="1:4">
      <c r="A4945" t="s">
        <v>2604</v>
      </c>
      <c r="B4945" t="s">
        <v>2650</v>
      </c>
      <c r="C4945">
        <v>0</v>
      </c>
      <c r="D4945" t="s">
        <v>8</v>
      </c>
    </row>
    <row r="4946" spans="1:4">
      <c r="A4946" t="s">
        <v>2605</v>
      </c>
      <c r="B4946" t="s">
        <v>2650</v>
      </c>
      <c r="C4946">
        <v>0</v>
      </c>
      <c r="D4946" t="s">
        <v>8</v>
      </c>
    </row>
    <row r="4947" spans="1:4">
      <c r="A4947" t="s">
        <v>2606</v>
      </c>
      <c r="B4947" t="s">
        <v>2650</v>
      </c>
      <c r="C4947">
        <v>0</v>
      </c>
      <c r="D4947" t="s">
        <v>8</v>
      </c>
    </row>
    <row r="4948" spans="1:4">
      <c r="A4948" t="s">
        <v>2607</v>
      </c>
      <c r="B4948" t="s">
        <v>2650</v>
      </c>
      <c r="C4948">
        <v>0</v>
      </c>
      <c r="D4948" t="s">
        <v>8</v>
      </c>
    </row>
    <row r="4949" spans="1:4">
      <c r="A4949" t="s">
        <v>2609</v>
      </c>
      <c r="B4949" t="s">
        <v>2650</v>
      </c>
      <c r="C4949">
        <v>0</v>
      </c>
      <c r="D4949" t="s">
        <v>8</v>
      </c>
    </row>
    <row r="4950" spans="1:4">
      <c r="A4950" t="s">
        <v>2610</v>
      </c>
      <c r="B4950" t="s">
        <v>2650</v>
      </c>
      <c r="C4950">
        <v>0</v>
      </c>
      <c r="D4950" t="s">
        <v>8</v>
      </c>
    </row>
    <row r="4951" spans="1:4">
      <c r="A4951" t="s">
        <v>2611</v>
      </c>
      <c r="B4951" t="s">
        <v>2650</v>
      </c>
      <c r="C4951">
        <v>0</v>
      </c>
      <c r="D4951" t="s">
        <v>8</v>
      </c>
    </row>
    <row r="4952" spans="1:4">
      <c r="A4952" t="s">
        <v>2612</v>
      </c>
      <c r="B4952" t="s">
        <v>2650</v>
      </c>
      <c r="C4952">
        <v>0</v>
      </c>
      <c r="D4952" t="s">
        <v>8</v>
      </c>
    </row>
    <row r="4953" spans="1:4">
      <c r="A4953" t="s">
        <v>2613</v>
      </c>
      <c r="B4953" t="s">
        <v>2650</v>
      </c>
      <c r="C4953">
        <v>0</v>
      </c>
      <c r="D4953" t="s">
        <v>8</v>
      </c>
    </row>
    <row r="4954" spans="1:4">
      <c r="A4954" t="s">
        <v>2614</v>
      </c>
      <c r="B4954" t="s">
        <v>2650</v>
      </c>
      <c r="C4954">
        <v>0</v>
      </c>
      <c r="D4954" t="s">
        <v>8</v>
      </c>
    </row>
    <row r="4955" spans="1:4">
      <c r="A4955" t="s">
        <v>2615</v>
      </c>
      <c r="B4955" t="s">
        <v>2650</v>
      </c>
      <c r="C4955">
        <v>0</v>
      </c>
      <c r="D4955" t="s">
        <v>8</v>
      </c>
    </row>
    <row r="4956" spans="1:4">
      <c r="A4956" t="s">
        <v>2616</v>
      </c>
      <c r="B4956" t="s">
        <v>2650</v>
      </c>
      <c r="C4956">
        <v>0</v>
      </c>
      <c r="D4956" t="s">
        <v>8</v>
      </c>
    </row>
    <row r="4957" spans="1:4">
      <c r="A4957" t="s">
        <v>2617</v>
      </c>
      <c r="B4957" t="s">
        <v>2650</v>
      </c>
      <c r="C4957">
        <v>0</v>
      </c>
      <c r="D4957" t="s">
        <v>8</v>
      </c>
    </row>
    <row r="4958" spans="1:4">
      <c r="A4958" t="s">
        <v>2618</v>
      </c>
      <c r="B4958" t="s">
        <v>2650</v>
      </c>
      <c r="C4958">
        <v>0</v>
      </c>
      <c r="D4958" t="s">
        <v>8</v>
      </c>
    </row>
    <row r="4959" spans="1:4">
      <c r="A4959" t="s">
        <v>2619</v>
      </c>
      <c r="B4959" t="s">
        <v>2650</v>
      </c>
      <c r="C4959">
        <v>0</v>
      </c>
      <c r="D4959" t="s">
        <v>8</v>
      </c>
    </row>
    <row r="4960" spans="1:4">
      <c r="A4960" t="s">
        <v>2620</v>
      </c>
      <c r="B4960" t="s">
        <v>2650</v>
      </c>
      <c r="C4960">
        <v>0</v>
      </c>
      <c r="D4960" t="s">
        <v>8</v>
      </c>
    </row>
    <row r="4961" spans="1:4">
      <c r="A4961" t="s">
        <v>2621</v>
      </c>
      <c r="B4961" t="s">
        <v>2650</v>
      </c>
      <c r="C4961">
        <v>0</v>
      </c>
      <c r="D4961" t="s">
        <v>8</v>
      </c>
    </row>
    <row r="4962" spans="1:4">
      <c r="A4962" t="s">
        <v>2622</v>
      </c>
      <c r="B4962" t="s">
        <v>2650</v>
      </c>
      <c r="C4962">
        <v>0</v>
      </c>
      <c r="D4962" t="s">
        <v>8</v>
      </c>
    </row>
    <row r="4963" spans="1:4">
      <c r="A4963" t="s">
        <v>2623</v>
      </c>
      <c r="B4963" t="s">
        <v>2650</v>
      </c>
      <c r="C4963">
        <v>0</v>
      </c>
      <c r="D4963" t="s">
        <v>8</v>
      </c>
    </row>
    <row r="4964" spans="1:4">
      <c r="A4964" t="s">
        <v>2624</v>
      </c>
      <c r="B4964" t="s">
        <v>2650</v>
      </c>
      <c r="C4964">
        <v>0</v>
      </c>
      <c r="D4964" t="s">
        <v>8</v>
      </c>
    </row>
    <row r="4965" spans="1:4">
      <c r="A4965" t="s">
        <v>2625</v>
      </c>
      <c r="B4965" t="s">
        <v>2650</v>
      </c>
      <c r="C4965">
        <v>0</v>
      </c>
      <c r="D4965" t="s">
        <v>8</v>
      </c>
    </row>
    <row r="4966" spans="1:4">
      <c r="A4966" t="s">
        <v>2626</v>
      </c>
      <c r="B4966" t="s">
        <v>2650</v>
      </c>
      <c r="C4966">
        <v>0</v>
      </c>
      <c r="D4966" t="s">
        <v>8</v>
      </c>
    </row>
    <row r="4967" spans="1:4">
      <c r="A4967" t="s">
        <v>2627</v>
      </c>
      <c r="B4967" t="s">
        <v>2650</v>
      </c>
      <c r="C4967">
        <v>0</v>
      </c>
      <c r="D4967" t="s">
        <v>8</v>
      </c>
    </row>
    <row r="4968" spans="1:4">
      <c r="A4968" t="s">
        <v>2628</v>
      </c>
      <c r="B4968" t="s">
        <v>2650</v>
      </c>
      <c r="C4968">
        <v>0</v>
      </c>
      <c r="D4968" t="s">
        <v>8</v>
      </c>
    </row>
    <row r="4969" spans="1:4">
      <c r="A4969" t="s">
        <v>2629</v>
      </c>
      <c r="B4969" t="s">
        <v>2650</v>
      </c>
      <c r="C4969">
        <v>0</v>
      </c>
      <c r="D4969" t="s">
        <v>8</v>
      </c>
    </row>
    <row r="4970" spans="1:4">
      <c r="A4970" t="s">
        <v>2630</v>
      </c>
      <c r="B4970" t="s">
        <v>2650</v>
      </c>
      <c r="C4970">
        <v>0</v>
      </c>
      <c r="D4970" t="s">
        <v>8</v>
      </c>
    </row>
    <row r="4971" spans="1:4">
      <c r="A4971" t="s">
        <v>2631</v>
      </c>
      <c r="B4971" t="s">
        <v>2650</v>
      </c>
      <c r="C4971">
        <v>0</v>
      </c>
      <c r="D4971" t="s">
        <v>8</v>
      </c>
    </row>
    <row r="4972" spans="1:4">
      <c r="A4972" t="s">
        <v>2632</v>
      </c>
      <c r="B4972" t="s">
        <v>2650</v>
      </c>
      <c r="C4972">
        <v>0</v>
      </c>
      <c r="D4972" t="s">
        <v>8</v>
      </c>
    </row>
    <row r="4973" spans="1:4">
      <c r="A4973" t="s">
        <v>2633</v>
      </c>
      <c r="B4973" t="s">
        <v>2650</v>
      </c>
      <c r="C4973">
        <v>0</v>
      </c>
      <c r="D4973" t="s">
        <v>8</v>
      </c>
    </row>
    <row r="4974" spans="1:4">
      <c r="A4974" t="s">
        <v>2634</v>
      </c>
      <c r="B4974" t="s">
        <v>2650</v>
      </c>
      <c r="C4974">
        <v>0</v>
      </c>
      <c r="D4974" t="s">
        <v>8</v>
      </c>
    </row>
    <row r="4975" spans="1:4">
      <c r="A4975" t="s">
        <v>2635</v>
      </c>
      <c r="B4975" t="s">
        <v>2650</v>
      </c>
      <c r="C4975">
        <v>0</v>
      </c>
      <c r="D4975" t="s">
        <v>8</v>
      </c>
    </row>
    <row r="4976" spans="1:4">
      <c r="A4976" t="s">
        <v>2636</v>
      </c>
      <c r="B4976" t="s">
        <v>2650</v>
      </c>
      <c r="C4976">
        <v>0</v>
      </c>
      <c r="D4976" t="s">
        <v>8</v>
      </c>
    </row>
    <row r="4977" spans="1:4">
      <c r="A4977" t="s">
        <v>2637</v>
      </c>
      <c r="B4977" t="s">
        <v>2650</v>
      </c>
      <c r="C4977">
        <v>0</v>
      </c>
      <c r="D4977" t="s">
        <v>8</v>
      </c>
    </row>
    <row r="4978" spans="1:4">
      <c r="A4978" t="s">
        <v>2638</v>
      </c>
      <c r="B4978" t="s">
        <v>2650</v>
      </c>
      <c r="C4978">
        <v>0</v>
      </c>
      <c r="D4978" t="s">
        <v>8</v>
      </c>
    </row>
    <row r="4979" spans="1:4">
      <c r="A4979" t="s">
        <v>2639</v>
      </c>
      <c r="B4979" t="s">
        <v>2650</v>
      </c>
      <c r="C4979">
        <v>0</v>
      </c>
      <c r="D4979" t="s">
        <v>8</v>
      </c>
    </row>
    <row r="4980" spans="1:4">
      <c r="A4980" t="s">
        <v>2640</v>
      </c>
      <c r="B4980" t="s">
        <v>2650</v>
      </c>
      <c r="C4980">
        <v>0</v>
      </c>
      <c r="D4980" t="s">
        <v>8</v>
      </c>
    </row>
    <row r="4981" spans="1:4">
      <c r="A4981" t="s">
        <v>2641</v>
      </c>
      <c r="B4981" t="s">
        <v>2650</v>
      </c>
      <c r="C4981">
        <v>0</v>
      </c>
      <c r="D4981" t="s">
        <v>8</v>
      </c>
    </row>
    <row r="4982" spans="1:4">
      <c r="A4982" t="s">
        <v>2642</v>
      </c>
      <c r="B4982" t="s">
        <v>2650</v>
      </c>
      <c r="C4982">
        <v>0</v>
      </c>
      <c r="D4982" t="s">
        <v>8</v>
      </c>
    </row>
    <row r="4983" spans="1:4">
      <c r="A4983" t="s">
        <v>2643</v>
      </c>
      <c r="B4983" t="s">
        <v>2650</v>
      </c>
      <c r="C4983">
        <v>0</v>
      </c>
      <c r="D4983" t="s">
        <v>8</v>
      </c>
    </row>
    <row r="4984" spans="1:4">
      <c r="A4984" t="s">
        <v>2644</v>
      </c>
      <c r="B4984" t="s">
        <v>2650</v>
      </c>
      <c r="C4984">
        <v>0</v>
      </c>
      <c r="D4984" t="s">
        <v>8</v>
      </c>
    </row>
    <row r="4985" spans="1:4">
      <c r="A4985" t="s">
        <v>2645</v>
      </c>
      <c r="B4985" t="s">
        <v>2650</v>
      </c>
      <c r="C4985">
        <v>0</v>
      </c>
      <c r="D4985" t="s">
        <v>8</v>
      </c>
    </row>
    <row r="4986" spans="1:4">
      <c r="A4986" t="s">
        <v>2646</v>
      </c>
      <c r="B4986" t="s">
        <v>2650</v>
      </c>
      <c r="C4986">
        <v>0</v>
      </c>
      <c r="D4986" t="s">
        <v>8</v>
      </c>
    </row>
    <row r="4987" spans="1:4">
      <c r="A4987" t="s">
        <v>2647</v>
      </c>
      <c r="B4987" t="s">
        <v>2650</v>
      </c>
      <c r="C4987">
        <v>0</v>
      </c>
      <c r="D4987" t="s">
        <v>8</v>
      </c>
    </row>
    <row r="4988" spans="1:4">
      <c r="A4988" t="s">
        <v>2648</v>
      </c>
      <c r="B4988" t="s">
        <v>2650</v>
      </c>
      <c r="C4988">
        <v>0</v>
      </c>
      <c r="D4988" t="s">
        <v>8</v>
      </c>
    </row>
    <row r="4989" spans="1:4">
      <c r="A4989" t="s">
        <v>2649</v>
      </c>
      <c r="B4989" t="s">
        <v>2650</v>
      </c>
      <c r="C4989">
        <v>0</v>
      </c>
      <c r="D4989" t="s">
        <v>8</v>
      </c>
    </row>
    <row r="4990" spans="1:4">
      <c r="A4990" t="s">
        <v>138</v>
      </c>
      <c r="B4990" t="s">
        <v>2651</v>
      </c>
      <c r="C4990">
        <v>2971600</v>
      </c>
      <c r="D4990" t="s">
        <v>2652</v>
      </c>
    </row>
    <row r="4991" spans="1:4">
      <c r="A4991" t="s">
        <v>141</v>
      </c>
      <c r="B4991" t="s">
        <v>2651</v>
      </c>
      <c r="C4991">
        <v>2924600</v>
      </c>
      <c r="D4991" t="s">
        <v>2652</v>
      </c>
    </row>
    <row r="4992" spans="1:4">
      <c r="A4992" t="s">
        <v>142</v>
      </c>
      <c r="B4992" t="s">
        <v>2651</v>
      </c>
      <c r="C4992">
        <v>3261400</v>
      </c>
      <c r="D4992" t="s">
        <v>2652</v>
      </c>
    </row>
    <row r="4993" spans="1:4">
      <c r="A4993" t="s">
        <v>143</v>
      </c>
      <c r="B4993" t="s">
        <v>2651</v>
      </c>
      <c r="C4993">
        <v>6085900</v>
      </c>
      <c r="D4993" t="s">
        <v>2652</v>
      </c>
    </row>
    <row r="4994" spans="1:4">
      <c r="A4994" t="s">
        <v>144</v>
      </c>
      <c r="B4994" t="s">
        <v>2651</v>
      </c>
      <c r="C4994">
        <v>4350900</v>
      </c>
      <c r="D4994" t="s">
        <v>2652</v>
      </c>
    </row>
    <row r="4995" spans="1:4">
      <c r="A4995" t="s">
        <v>145</v>
      </c>
      <c r="B4995" t="s">
        <v>2651</v>
      </c>
      <c r="C4995">
        <v>3489600</v>
      </c>
      <c r="D4995" t="s">
        <v>2652</v>
      </c>
    </row>
    <row r="4996" spans="1:4">
      <c r="A4996" t="s">
        <v>146</v>
      </c>
      <c r="B4996" t="s">
        <v>2651</v>
      </c>
      <c r="C4996">
        <v>5294300</v>
      </c>
      <c r="D4996" t="s">
        <v>2652</v>
      </c>
    </row>
    <row r="4997" spans="1:4">
      <c r="A4997" t="s">
        <v>147</v>
      </c>
      <c r="B4997" t="s">
        <v>2651</v>
      </c>
      <c r="C4997">
        <v>4637300</v>
      </c>
      <c r="D4997" t="s">
        <v>2652</v>
      </c>
    </row>
    <row r="4998" spans="1:4">
      <c r="A4998" t="s">
        <v>148</v>
      </c>
      <c r="B4998" t="s">
        <v>2651</v>
      </c>
      <c r="C4998">
        <v>5457200</v>
      </c>
      <c r="D4998" t="s">
        <v>2652</v>
      </c>
    </row>
    <row r="4999" spans="1:4">
      <c r="A4999" t="s">
        <v>149</v>
      </c>
      <c r="B4999" t="s">
        <v>2651</v>
      </c>
      <c r="C4999">
        <v>5323500</v>
      </c>
      <c r="D4999" t="s">
        <v>2652</v>
      </c>
    </row>
    <row r="5000" spans="1:4">
      <c r="A5000" t="s">
        <v>150</v>
      </c>
      <c r="B5000" t="s">
        <v>2651</v>
      </c>
      <c r="C5000">
        <v>2991300</v>
      </c>
      <c r="D5000" t="s">
        <v>2652</v>
      </c>
    </row>
    <row r="5001" spans="1:4">
      <c r="A5001" t="s">
        <v>151</v>
      </c>
      <c r="B5001" t="s">
        <v>2651</v>
      </c>
      <c r="C5001">
        <v>2832200</v>
      </c>
      <c r="D5001" t="s">
        <v>2652</v>
      </c>
    </row>
    <row r="5002" spans="1:4">
      <c r="A5002" t="s">
        <v>152</v>
      </c>
      <c r="B5002" t="s">
        <v>2651</v>
      </c>
      <c r="C5002">
        <v>3595800</v>
      </c>
      <c r="D5002" t="s">
        <v>2652</v>
      </c>
    </row>
    <row r="5003" spans="1:4">
      <c r="A5003" t="s">
        <v>153</v>
      </c>
      <c r="B5003" t="s">
        <v>2651</v>
      </c>
      <c r="C5003">
        <v>4355600</v>
      </c>
      <c r="D5003" t="s">
        <v>2652</v>
      </c>
    </row>
    <row r="5004" spans="1:4">
      <c r="A5004" t="s">
        <v>154</v>
      </c>
      <c r="B5004" t="s">
        <v>2651</v>
      </c>
      <c r="C5004">
        <v>4303400</v>
      </c>
      <c r="D5004" t="s">
        <v>2652</v>
      </c>
    </row>
    <row r="5005" spans="1:4">
      <c r="A5005" t="s">
        <v>155</v>
      </c>
      <c r="B5005" t="s">
        <v>2651</v>
      </c>
      <c r="C5005">
        <v>4508200</v>
      </c>
      <c r="D5005" t="s">
        <v>2652</v>
      </c>
    </row>
    <row r="5006" spans="1:4">
      <c r="A5006" t="s">
        <v>156</v>
      </c>
      <c r="B5006" t="s">
        <v>2651</v>
      </c>
      <c r="C5006">
        <v>3153400</v>
      </c>
      <c r="D5006" t="s">
        <v>2652</v>
      </c>
    </row>
    <row r="5007" spans="1:4">
      <c r="A5007" t="s">
        <v>157</v>
      </c>
      <c r="B5007" t="s">
        <v>2651</v>
      </c>
      <c r="C5007">
        <v>2998400</v>
      </c>
      <c r="D5007" t="s">
        <v>2652</v>
      </c>
    </row>
    <row r="5008" spans="1:4">
      <c r="A5008" t="s">
        <v>158</v>
      </c>
      <c r="B5008" t="s">
        <v>2651</v>
      </c>
      <c r="C5008">
        <v>4188100</v>
      </c>
      <c r="D5008" t="s">
        <v>2652</v>
      </c>
    </row>
    <row r="5009" spans="1:4">
      <c r="A5009" t="s">
        <v>159</v>
      </c>
      <c r="B5009" t="s">
        <v>2651</v>
      </c>
      <c r="C5009">
        <v>5077100</v>
      </c>
      <c r="D5009" t="s">
        <v>2652</v>
      </c>
    </row>
    <row r="5010" spans="1:4">
      <c r="A5010" t="s">
        <v>160</v>
      </c>
      <c r="B5010" t="s">
        <v>2651</v>
      </c>
      <c r="C5010">
        <v>3322900</v>
      </c>
      <c r="D5010" t="s">
        <v>2652</v>
      </c>
    </row>
    <row r="5011" spans="1:4">
      <c r="A5011" t="s">
        <v>161</v>
      </c>
      <c r="B5011" t="s">
        <v>2651</v>
      </c>
      <c r="C5011">
        <v>3597900</v>
      </c>
      <c r="D5011" t="s">
        <v>2652</v>
      </c>
    </row>
    <row r="5012" spans="1:4">
      <c r="A5012" t="s">
        <v>162</v>
      </c>
      <c r="B5012" t="s">
        <v>2651</v>
      </c>
      <c r="C5012">
        <v>2908900</v>
      </c>
      <c r="D5012" t="s">
        <v>2652</v>
      </c>
    </row>
    <row r="5013" spans="1:4">
      <c r="A5013" t="s">
        <v>163</v>
      </c>
      <c r="B5013" t="s">
        <v>2651</v>
      </c>
      <c r="C5013">
        <v>7326700</v>
      </c>
      <c r="D5013" t="s">
        <v>2652</v>
      </c>
    </row>
    <row r="5014" spans="1:4">
      <c r="A5014" t="s">
        <v>164</v>
      </c>
      <c r="B5014" t="s">
        <v>2651</v>
      </c>
      <c r="C5014">
        <v>21173800</v>
      </c>
      <c r="D5014" t="s">
        <v>2652</v>
      </c>
    </row>
    <row r="5015" spans="1:4">
      <c r="A5015" t="s">
        <v>165</v>
      </c>
      <c r="B5015" t="s">
        <v>2651</v>
      </c>
      <c r="C5015">
        <v>7497600</v>
      </c>
      <c r="D5015" t="s">
        <v>2652</v>
      </c>
    </row>
    <row r="5016" spans="1:4">
      <c r="A5016" t="s">
        <v>166</v>
      </c>
      <c r="B5016" t="s">
        <v>2651</v>
      </c>
      <c r="C5016">
        <v>7982000</v>
      </c>
      <c r="D5016" t="s">
        <v>2652</v>
      </c>
    </row>
    <row r="5017" spans="1:4">
      <c r="A5017" t="s">
        <v>167</v>
      </c>
      <c r="B5017" t="s">
        <v>2651</v>
      </c>
      <c r="C5017">
        <v>10419100</v>
      </c>
      <c r="D5017" t="s">
        <v>2652</v>
      </c>
    </row>
    <row r="5018" spans="1:4">
      <c r="A5018" t="s">
        <v>168</v>
      </c>
      <c r="B5018" t="s">
        <v>2651</v>
      </c>
      <c r="C5018">
        <v>7554700</v>
      </c>
      <c r="D5018" t="s">
        <v>2652</v>
      </c>
    </row>
    <row r="5019" spans="1:4">
      <c r="A5019" t="s">
        <v>169</v>
      </c>
      <c r="B5019" t="s">
        <v>2651</v>
      </c>
      <c r="C5019">
        <v>8160000</v>
      </c>
      <c r="D5019" t="s">
        <v>2652</v>
      </c>
    </row>
    <row r="5020" spans="1:4">
      <c r="A5020" t="s">
        <v>170</v>
      </c>
      <c r="B5020" t="s">
        <v>2651</v>
      </c>
      <c r="C5020">
        <v>6929900</v>
      </c>
      <c r="D5020" t="s">
        <v>2652</v>
      </c>
    </row>
    <row r="5021" spans="1:4">
      <c r="A5021" t="s">
        <v>171</v>
      </c>
      <c r="B5021" t="s">
        <v>2651</v>
      </c>
      <c r="C5021">
        <v>4424900</v>
      </c>
      <c r="D5021" t="s">
        <v>2652</v>
      </c>
    </row>
    <row r="5022" spans="1:4">
      <c r="A5022" t="s">
        <v>172</v>
      </c>
      <c r="B5022" t="s">
        <v>2651</v>
      </c>
      <c r="C5022">
        <v>4477100</v>
      </c>
      <c r="D5022" t="s">
        <v>2652</v>
      </c>
    </row>
    <row r="5023" spans="1:4">
      <c r="A5023" t="s">
        <v>173</v>
      </c>
      <c r="B5023" t="s">
        <v>2651</v>
      </c>
      <c r="C5023">
        <v>6690000</v>
      </c>
      <c r="D5023" t="s">
        <v>2652</v>
      </c>
    </row>
    <row r="5024" spans="1:4">
      <c r="A5024" t="s">
        <v>174</v>
      </c>
      <c r="B5024" t="s">
        <v>2651</v>
      </c>
      <c r="C5024">
        <v>7527600</v>
      </c>
      <c r="D5024" t="s">
        <v>2652</v>
      </c>
    </row>
    <row r="5025" spans="1:4">
      <c r="A5025" t="s">
        <v>175</v>
      </c>
      <c r="B5025" t="s">
        <v>2651</v>
      </c>
      <c r="C5025">
        <v>4559200</v>
      </c>
      <c r="D5025" t="s">
        <v>2652</v>
      </c>
    </row>
    <row r="5026" spans="1:4">
      <c r="A5026" t="s">
        <v>176</v>
      </c>
      <c r="B5026" t="s">
        <v>2651</v>
      </c>
      <c r="C5026">
        <v>4112900</v>
      </c>
      <c r="D5026" t="s">
        <v>2652</v>
      </c>
    </row>
    <row r="5027" spans="1:4">
      <c r="A5027" t="s">
        <v>177</v>
      </c>
      <c r="B5027" t="s">
        <v>2651</v>
      </c>
      <c r="C5027">
        <v>4929100</v>
      </c>
      <c r="D5027" t="s">
        <v>2652</v>
      </c>
    </row>
    <row r="5028" spans="1:4">
      <c r="A5028" t="s">
        <v>178</v>
      </c>
      <c r="B5028" t="s">
        <v>2651</v>
      </c>
      <c r="C5028">
        <v>3349100</v>
      </c>
      <c r="D5028" t="s">
        <v>2652</v>
      </c>
    </row>
    <row r="5029" spans="1:4">
      <c r="A5029" t="s">
        <v>179</v>
      </c>
      <c r="B5029" t="s">
        <v>2651</v>
      </c>
      <c r="C5029">
        <v>4479000</v>
      </c>
      <c r="D5029" t="s">
        <v>2652</v>
      </c>
    </row>
    <row r="5030" spans="1:4">
      <c r="A5030" t="s">
        <v>180</v>
      </c>
      <c r="B5030" t="s">
        <v>2651</v>
      </c>
      <c r="C5030">
        <v>3346100</v>
      </c>
      <c r="D5030" t="s">
        <v>2652</v>
      </c>
    </row>
    <row r="5031" spans="1:4">
      <c r="A5031" t="s">
        <v>181</v>
      </c>
      <c r="B5031" t="s">
        <v>2651</v>
      </c>
      <c r="C5031">
        <v>2715300</v>
      </c>
      <c r="D5031" t="s">
        <v>2652</v>
      </c>
    </row>
    <row r="5032" spans="1:4">
      <c r="A5032" t="s">
        <v>182</v>
      </c>
      <c r="B5032" t="s">
        <v>2651</v>
      </c>
      <c r="C5032">
        <v>3423600</v>
      </c>
      <c r="D5032" t="s">
        <v>2652</v>
      </c>
    </row>
    <row r="5033" spans="1:4">
      <c r="A5033" t="s">
        <v>183</v>
      </c>
      <c r="B5033" t="s">
        <v>2651</v>
      </c>
      <c r="C5033">
        <v>3468900</v>
      </c>
      <c r="D5033" t="s">
        <v>2652</v>
      </c>
    </row>
    <row r="5034" spans="1:4">
      <c r="A5034" t="s">
        <v>184</v>
      </c>
      <c r="B5034" t="s">
        <v>2651</v>
      </c>
      <c r="C5034">
        <v>5668900</v>
      </c>
      <c r="D5034" t="s">
        <v>2652</v>
      </c>
    </row>
    <row r="5035" spans="1:4">
      <c r="A5035" t="s">
        <v>185</v>
      </c>
      <c r="B5035" t="s">
        <v>2651</v>
      </c>
      <c r="C5035">
        <v>6651600</v>
      </c>
      <c r="D5035" t="s">
        <v>2652</v>
      </c>
    </row>
    <row r="5036" spans="1:4">
      <c r="A5036" t="s">
        <v>186</v>
      </c>
      <c r="B5036" t="s">
        <v>2651</v>
      </c>
      <c r="C5036">
        <v>4180400</v>
      </c>
      <c r="D5036" t="s">
        <v>2652</v>
      </c>
    </row>
    <row r="5037" spans="1:4">
      <c r="A5037" t="s">
        <v>187</v>
      </c>
      <c r="B5037" t="s">
        <v>2651</v>
      </c>
      <c r="C5037">
        <v>3146400</v>
      </c>
      <c r="D5037" t="s">
        <v>2652</v>
      </c>
    </row>
    <row r="5038" spans="1:4">
      <c r="A5038" t="s">
        <v>188</v>
      </c>
      <c r="B5038" t="s">
        <v>2651</v>
      </c>
      <c r="C5038">
        <v>3940200</v>
      </c>
      <c r="D5038" t="s">
        <v>2652</v>
      </c>
    </row>
    <row r="5039" spans="1:4">
      <c r="A5039" t="s">
        <v>189</v>
      </c>
      <c r="B5039" t="s">
        <v>2651</v>
      </c>
      <c r="C5039">
        <v>3934200</v>
      </c>
      <c r="D5039" t="s">
        <v>2652</v>
      </c>
    </row>
    <row r="5040" spans="1:4">
      <c r="A5040" t="s">
        <v>190</v>
      </c>
      <c r="B5040" t="s">
        <v>2651</v>
      </c>
      <c r="C5040">
        <v>3055600</v>
      </c>
      <c r="D5040" t="s">
        <v>2652</v>
      </c>
    </row>
    <row r="5041" spans="1:4">
      <c r="A5041" t="s">
        <v>191</v>
      </c>
      <c r="B5041" t="s">
        <v>2651</v>
      </c>
      <c r="C5041">
        <v>4332800</v>
      </c>
      <c r="D5041" t="s">
        <v>2652</v>
      </c>
    </row>
    <row r="5042" spans="1:4">
      <c r="A5042" t="s">
        <v>192</v>
      </c>
      <c r="B5042" t="s">
        <v>2651</v>
      </c>
      <c r="C5042">
        <v>4816600</v>
      </c>
      <c r="D5042" t="s">
        <v>2652</v>
      </c>
    </row>
    <row r="5043" spans="1:4">
      <c r="A5043" t="s">
        <v>193</v>
      </c>
      <c r="B5043" t="s">
        <v>2651</v>
      </c>
      <c r="C5043">
        <v>4579600</v>
      </c>
      <c r="D5043" t="s">
        <v>2652</v>
      </c>
    </row>
    <row r="5044" spans="1:4">
      <c r="A5044" t="s">
        <v>194</v>
      </c>
      <c r="B5044" t="s">
        <v>2651</v>
      </c>
      <c r="C5044">
        <v>6393600</v>
      </c>
      <c r="D5044" t="s">
        <v>2652</v>
      </c>
    </row>
    <row r="5045" spans="1:4">
      <c r="A5045" t="s">
        <v>195</v>
      </c>
      <c r="B5045" t="s">
        <v>2651</v>
      </c>
      <c r="C5045">
        <v>4631100</v>
      </c>
      <c r="D5045" t="s">
        <v>2652</v>
      </c>
    </row>
    <row r="5046" spans="1:4">
      <c r="A5046" t="s">
        <v>196</v>
      </c>
      <c r="B5046" t="s">
        <v>2651</v>
      </c>
      <c r="C5046">
        <v>4708700</v>
      </c>
      <c r="D5046" t="s">
        <v>2652</v>
      </c>
    </row>
    <row r="5047" spans="1:4">
      <c r="A5047" t="s">
        <v>197</v>
      </c>
      <c r="B5047" t="s">
        <v>2651</v>
      </c>
      <c r="C5047">
        <v>4892800</v>
      </c>
      <c r="D5047" t="s">
        <v>2652</v>
      </c>
    </row>
    <row r="5048" spans="1:4">
      <c r="A5048" t="s">
        <v>198</v>
      </c>
      <c r="B5048" t="s">
        <v>2651</v>
      </c>
      <c r="C5048">
        <v>3291100</v>
      </c>
      <c r="D5048" t="s">
        <v>2652</v>
      </c>
    </row>
    <row r="5049" spans="1:4">
      <c r="A5049" t="s">
        <v>199</v>
      </c>
      <c r="B5049" t="s">
        <v>2651</v>
      </c>
      <c r="C5049">
        <v>3580600</v>
      </c>
      <c r="D5049" t="s">
        <v>2652</v>
      </c>
    </row>
    <row r="5050" spans="1:4">
      <c r="A5050" t="s">
        <v>200</v>
      </c>
      <c r="B5050" t="s">
        <v>2651</v>
      </c>
      <c r="C5050">
        <v>2857600</v>
      </c>
      <c r="D5050" t="s">
        <v>2652</v>
      </c>
    </row>
    <row r="5051" spans="1:4">
      <c r="A5051" t="s">
        <v>201</v>
      </c>
      <c r="B5051" t="s">
        <v>2651</v>
      </c>
      <c r="C5051">
        <v>1556800</v>
      </c>
      <c r="D5051" t="s">
        <v>2652</v>
      </c>
    </row>
    <row r="5052" spans="1:4">
      <c r="A5052" t="s">
        <v>202</v>
      </c>
      <c r="B5052" t="s">
        <v>2651</v>
      </c>
      <c r="C5052">
        <v>2910200</v>
      </c>
      <c r="D5052" t="s">
        <v>2652</v>
      </c>
    </row>
    <row r="5053" spans="1:4">
      <c r="A5053" t="s">
        <v>203</v>
      </c>
      <c r="B5053" t="s">
        <v>2651</v>
      </c>
      <c r="C5053">
        <v>18449200</v>
      </c>
      <c r="D5053" t="s">
        <v>2652</v>
      </c>
    </row>
    <row r="5054" spans="1:4">
      <c r="A5054" t="s">
        <v>204</v>
      </c>
      <c r="B5054" t="s">
        <v>2651</v>
      </c>
      <c r="C5054">
        <v>10162100</v>
      </c>
      <c r="D5054" t="s">
        <v>2652</v>
      </c>
    </row>
    <row r="5055" spans="1:4">
      <c r="A5055" t="s">
        <v>205</v>
      </c>
      <c r="B5055" t="s">
        <v>2651</v>
      </c>
      <c r="C5055">
        <v>4871600</v>
      </c>
      <c r="D5055" t="s">
        <v>2652</v>
      </c>
    </row>
    <row r="5056" spans="1:4">
      <c r="A5056" t="s">
        <v>206</v>
      </c>
      <c r="B5056" t="s">
        <v>2651</v>
      </c>
      <c r="C5056">
        <v>4639400</v>
      </c>
      <c r="D5056" t="s">
        <v>2652</v>
      </c>
    </row>
    <row r="5057" spans="1:4">
      <c r="A5057" t="s">
        <v>207</v>
      </c>
      <c r="B5057" t="s">
        <v>2651</v>
      </c>
      <c r="C5057">
        <v>5021800</v>
      </c>
      <c r="D5057" t="s">
        <v>2652</v>
      </c>
    </row>
    <row r="5058" spans="1:4">
      <c r="A5058" t="s">
        <v>208</v>
      </c>
      <c r="B5058" t="s">
        <v>2651</v>
      </c>
      <c r="C5058">
        <v>5847400</v>
      </c>
      <c r="D5058" t="s">
        <v>2652</v>
      </c>
    </row>
    <row r="5059" spans="1:4">
      <c r="A5059" t="s">
        <v>209</v>
      </c>
      <c r="B5059" t="s">
        <v>2651</v>
      </c>
      <c r="C5059">
        <v>4943800</v>
      </c>
      <c r="D5059" t="s">
        <v>2652</v>
      </c>
    </row>
    <row r="5060" spans="1:4">
      <c r="A5060" t="s">
        <v>210</v>
      </c>
      <c r="B5060" t="s">
        <v>2651</v>
      </c>
      <c r="C5060">
        <v>9443200</v>
      </c>
      <c r="D5060" t="s">
        <v>2652</v>
      </c>
    </row>
    <row r="5061" spans="1:4">
      <c r="A5061" t="s">
        <v>211</v>
      </c>
      <c r="B5061" t="s">
        <v>2651</v>
      </c>
      <c r="C5061">
        <v>6706700</v>
      </c>
      <c r="D5061" t="s">
        <v>2652</v>
      </c>
    </row>
    <row r="5062" spans="1:4">
      <c r="A5062" t="s">
        <v>212</v>
      </c>
      <c r="B5062" t="s">
        <v>2651</v>
      </c>
      <c r="C5062">
        <v>4083700</v>
      </c>
      <c r="D5062" t="s">
        <v>2652</v>
      </c>
    </row>
    <row r="5063" spans="1:4">
      <c r="A5063" t="s">
        <v>213</v>
      </c>
      <c r="B5063" t="s">
        <v>2651</v>
      </c>
      <c r="C5063">
        <v>4327800</v>
      </c>
      <c r="D5063" t="s">
        <v>2652</v>
      </c>
    </row>
    <row r="5064" spans="1:4">
      <c r="A5064" t="s">
        <v>214</v>
      </c>
      <c r="B5064" t="s">
        <v>2651</v>
      </c>
      <c r="C5064">
        <v>3815800</v>
      </c>
      <c r="D5064" t="s">
        <v>2652</v>
      </c>
    </row>
    <row r="5065" spans="1:4">
      <c r="A5065" t="s">
        <v>215</v>
      </c>
      <c r="B5065" t="s">
        <v>2651</v>
      </c>
      <c r="C5065">
        <v>4952700</v>
      </c>
      <c r="D5065" t="s">
        <v>2652</v>
      </c>
    </row>
    <row r="5066" spans="1:4">
      <c r="A5066" t="s">
        <v>216</v>
      </c>
      <c r="B5066" t="s">
        <v>2651</v>
      </c>
      <c r="C5066">
        <v>4147100</v>
      </c>
      <c r="D5066" t="s">
        <v>2652</v>
      </c>
    </row>
    <row r="5067" spans="1:4">
      <c r="A5067" t="s">
        <v>217</v>
      </c>
      <c r="B5067" t="s">
        <v>2651</v>
      </c>
      <c r="C5067">
        <v>3740800</v>
      </c>
      <c r="D5067" t="s">
        <v>2652</v>
      </c>
    </row>
    <row r="5068" spans="1:4">
      <c r="A5068" t="s">
        <v>218</v>
      </c>
      <c r="B5068" t="s">
        <v>2651</v>
      </c>
      <c r="C5068">
        <v>3726700</v>
      </c>
      <c r="D5068" t="s">
        <v>2652</v>
      </c>
    </row>
    <row r="5069" spans="1:4">
      <c r="A5069" t="s">
        <v>219</v>
      </c>
      <c r="B5069" t="s">
        <v>2651</v>
      </c>
      <c r="C5069">
        <v>3217600</v>
      </c>
      <c r="D5069" t="s">
        <v>2652</v>
      </c>
    </row>
    <row r="5070" spans="1:4">
      <c r="A5070" t="s">
        <v>220</v>
      </c>
      <c r="B5070" t="s">
        <v>2651</v>
      </c>
      <c r="C5070">
        <v>4483400</v>
      </c>
      <c r="D5070" t="s">
        <v>2652</v>
      </c>
    </row>
    <row r="5071" spans="1:4">
      <c r="A5071" t="s">
        <v>221</v>
      </c>
      <c r="B5071" t="s">
        <v>2651</v>
      </c>
      <c r="C5071">
        <v>5529800</v>
      </c>
      <c r="D5071" t="s">
        <v>2652</v>
      </c>
    </row>
    <row r="5072" spans="1:4">
      <c r="A5072" t="s">
        <v>222</v>
      </c>
      <c r="B5072" t="s">
        <v>2651</v>
      </c>
      <c r="C5072">
        <v>3943700</v>
      </c>
      <c r="D5072" t="s">
        <v>2652</v>
      </c>
    </row>
    <row r="5073" spans="1:4">
      <c r="A5073" t="s">
        <v>223</v>
      </c>
      <c r="B5073" t="s">
        <v>2651</v>
      </c>
      <c r="C5073">
        <v>7441100</v>
      </c>
      <c r="D5073" t="s">
        <v>2652</v>
      </c>
    </row>
    <row r="5074" spans="1:4">
      <c r="A5074" t="s">
        <v>224</v>
      </c>
      <c r="B5074" t="s">
        <v>2651</v>
      </c>
      <c r="C5074">
        <v>5801900</v>
      </c>
      <c r="D5074" t="s">
        <v>2652</v>
      </c>
    </row>
    <row r="5075" spans="1:4">
      <c r="A5075" t="s">
        <v>225</v>
      </c>
      <c r="B5075" t="s">
        <v>2651</v>
      </c>
      <c r="C5075">
        <v>8161000</v>
      </c>
      <c r="D5075" t="s">
        <v>2652</v>
      </c>
    </row>
    <row r="5076" spans="1:4">
      <c r="A5076" t="s">
        <v>226</v>
      </c>
      <c r="B5076" t="s">
        <v>2651</v>
      </c>
      <c r="C5076">
        <v>8938200</v>
      </c>
      <c r="D5076" t="s">
        <v>2652</v>
      </c>
    </row>
    <row r="5077" spans="1:4">
      <c r="A5077" t="s">
        <v>227</v>
      </c>
      <c r="B5077" t="s">
        <v>2651</v>
      </c>
      <c r="C5077">
        <v>9077600</v>
      </c>
      <c r="D5077" t="s">
        <v>2652</v>
      </c>
    </row>
    <row r="5078" spans="1:4">
      <c r="A5078" t="s">
        <v>228</v>
      </c>
      <c r="B5078" t="s">
        <v>2651</v>
      </c>
      <c r="C5078">
        <v>25042800</v>
      </c>
      <c r="D5078" t="s">
        <v>2652</v>
      </c>
    </row>
    <row r="5079" spans="1:4">
      <c r="A5079" t="s">
        <v>229</v>
      </c>
      <c r="B5079" t="s">
        <v>2651</v>
      </c>
      <c r="C5079">
        <v>8337100</v>
      </c>
      <c r="D5079" t="s">
        <v>2652</v>
      </c>
    </row>
    <row r="5080" spans="1:4">
      <c r="A5080" t="s">
        <v>230</v>
      </c>
      <c r="B5080" t="s">
        <v>2651</v>
      </c>
      <c r="C5080">
        <v>5994100</v>
      </c>
      <c r="D5080" t="s">
        <v>2652</v>
      </c>
    </row>
    <row r="5081" spans="1:4">
      <c r="A5081" t="s">
        <v>231</v>
      </c>
      <c r="B5081" t="s">
        <v>2651</v>
      </c>
      <c r="C5081">
        <v>5454100</v>
      </c>
      <c r="D5081" t="s">
        <v>2652</v>
      </c>
    </row>
    <row r="5082" spans="1:4">
      <c r="A5082" t="s">
        <v>232</v>
      </c>
      <c r="B5082" t="s">
        <v>2651</v>
      </c>
      <c r="C5082">
        <v>4802400</v>
      </c>
      <c r="D5082" t="s">
        <v>2652</v>
      </c>
    </row>
    <row r="5083" spans="1:4">
      <c r="A5083" t="s">
        <v>233</v>
      </c>
      <c r="B5083" t="s">
        <v>2651</v>
      </c>
      <c r="C5083">
        <v>5598700</v>
      </c>
      <c r="D5083" t="s">
        <v>2652</v>
      </c>
    </row>
    <row r="5084" spans="1:4">
      <c r="A5084" t="s">
        <v>234</v>
      </c>
      <c r="B5084" t="s">
        <v>2651</v>
      </c>
      <c r="C5084">
        <v>2596100</v>
      </c>
      <c r="D5084" t="s">
        <v>2652</v>
      </c>
    </row>
    <row r="5085" spans="1:4">
      <c r="A5085" t="s">
        <v>235</v>
      </c>
      <c r="B5085" t="s">
        <v>2651</v>
      </c>
      <c r="C5085">
        <v>7748900</v>
      </c>
      <c r="D5085" t="s">
        <v>2652</v>
      </c>
    </row>
    <row r="5086" spans="1:4">
      <c r="A5086" t="s">
        <v>236</v>
      </c>
      <c r="B5086" t="s">
        <v>2651</v>
      </c>
      <c r="C5086">
        <v>4361100</v>
      </c>
      <c r="D5086" t="s">
        <v>2652</v>
      </c>
    </row>
    <row r="5087" spans="1:4">
      <c r="A5087" t="s">
        <v>237</v>
      </c>
      <c r="B5087" t="s">
        <v>2651</v>
      </c>
      <c r="C5087">
        <v>5571100</v>
      </c>
      <c r="D5087" t="s">
        <v>2652</v>
      </c>
    </row>
    <row r="5088" spans="1:4">
      <c r="A5088" t="s">
        <v>238</v>
      </c>
      <c r="B5088" t="s">
        <v>2651</v>
      </c>
      <c r="C5088">
        <v>7226800</v>
      </c>
      <c r="D5088" t="s">
        <v>2652</v>
      </c>
    </row>
    <row r="5089" spans="1:4">
      <c r="A5089" t="s">
        <v>239</v>
      </c>
      <c r="B5089" t="s">
        <v>2651</v>
      </c>
      <c r="C5089">
        <v>6492900</v>
      </c>
      <c r="D5089" t="s">
        <v>2652</v>
      </c>
    </row>
    <row r="5090" spans="1:4">
      <c r="A5090" t="s">
        <v>240</v>
      </c>
      <c r="B5090" t="s">
        <v>2651</v>
      </c>
      <c r="C5090">
        <v>4991800</v>
      </c>
      <c r="D5090" t="s">
        <v>2652</v>
      </c>
    </row>
    <row r="5091" spans="1:4">
      <c r="A5091" t="s">
        <v>241</v>
      </c>
      <c r="B5091" t="s">
        <v>2651</v>
      </c>
      <c r="C5091">
        <v>3839500</v>
      </c>
      <c r="D5091" t="s">
        <v>2652</v>
      </c>
    </row>
    <row r="5092" spans="1:4">
      <c r="A5092" t="s">
        <v>242</v>
      </c>
      <c r="B5092" t="s">
        <v>2651</v>
      </c>
      <c r="C5092">
        <v>4235900</v>
      </c>
      <c r="D5092" t="s">
        <v>2652</v>
      </c>
    </row>
    <row r="5093" spans="1:4">
      <c r="A5093" t="s">
        <v>243</v>
      </c>
      <c r="B5093" t="s">
        <v>2651</v>
      </c>
      <c r="C5093">
        <v>4234600</v>
      </c>
      <c r="D5093" t="s">
        <v>2652</v>
      </c>
    </row>
    <row r="5094" spans="1:4">
      <c r="A5094" t="s">
        <v>244</v>
      </c>
      <c r="B5094" t="s">
        <v>2651</v>
      </c>
      <c r="C5094">
        <v>3764900</v>
      </c>
      <c r="D5094" t="s">
        <v>2652</v>
      </c>
    </row>
    <row r="5095" spans="1:4">
      <c r="A5095" t="s">
        <v>245</v>
      </c>
      <c r="B5095" t="s">
        <v>2651</v>
      </c>
      <c r="C5095">
        <v>4721100</v>
      </c>
      <c r="D5095" t="s">
        <v>2652</v>
      </c>
    </row>
    <row r="5096" spans="1:4">
      <c r="A5096" t="s">
        <v>246</v>
      </c>
      <c r="B5096" t="s">
        <v>2651</v>
      </c>
      <c r="C5096">
        <v>4581800</v>
      </c>
      <c r="D5096" t="s">
        <v>2652</v>
      </c>
    </row>
    <row r="5097" spans="1:4">
      <c r="A5097" t="s">
        <v>247</v>
      </c>
      <c r="B5097" t="s">
        <v>2651</v>
      </c>
      <c r="C5097">
        <v>3959100</v>
      </c>
      <c r="D5097" t="s">
        <v>2652</v>
      </c>
    </row>
    <row r="5098" spans="1:4">
      <c r="A5098" t="s">
        <v>248</v>
      </c>
      <c r="B5098" t="s">
        <v>2651</v>
      </c>
      <c r="C5098">
        <v>6749900</v>
      </c>
      <c r="D5098" t="s">
        <v>2652</v>
      </c>
    </row>
    <row r="5099" spans="1:4">
      <c r="A5099" t="s">
        <v>249</v>
      </c>
      <c r="B5099" t="s">
        <v>2651</v>
      </c>
      <c r="C5099">
        <v>7597700</v>
      </c>
      <c r="D5099" t="s">
        <v>2652</v>
      </c>
    </row>
    <row r="5100" spans="1:4">
      <c r="A5100" t="s">
        <v>250</v>
      </c>
      <c r="B5100" t="s">
        <v>2651</v>
      </c>
      <c r="C5100">
        <v>3727800</v>
      </c>
      <c r="D5100" t="s">
        <v>2652</v>
      </c>
    </row>
    <row r="5101" spans="1:4">
      <c r="A5101" t="s">
        <v>251</v>
      </c>
      <c r="B5101" t="s">
        <v>2651</v>
      </c>
      <c r="C5101">
        <v>3524500</v>
      </c>
      <c r="D5101" t="s">
        <v>2652</v>
      </c>
    </row>
    <row r="5102" spans="1:4">
      <c r="A5102" t="s">
        <v>252</v>
      </c>
      <c r="B5102" t="s">
        <v>2651</v>
      </c>
      <c r="C5102">
        <v>2592900</v>
      </c>
      <c r="D5102" t="s">
        <v>2652</v>
      </c>
    </row>
    <row r="5103" spans="1:4">
      <c r="A5103" t="s">
        <v>253</v>
      </c>
      <c r="B5103" t="s">
        <v>2651</v>
      </c>
      <c r="C5103">
        <v>1097700</v>
      </c>
      <c r="D5103" t="s">
        <v>2652</v>
      </c>
    </row>
    <row r="5104" spans="1:4">
      <c r="A5104" t="s">
        <v>254</v>
      </c>
      <c r="B5104" t="s">
        <v>2651</v>
      </c>
      <c r="C5104">
        <v>2427300</v>
      </c>
      <c r="D5104" t="s">
        <v>2652</v>
      </c>
    </row>
    <row r="5105" spans="1:4">
      <c r="A5105" t="s">
        <v>255</v>
      </c>
      <c r="B5105" t="s">
        <v>2651</v>
      </c>
      <c r="C5105">
        <v>4548300</v>
      </c>
      <c r="D5105" t="s">
        <v>2652</v>
      </c>
    </row>
    <row r="5106" spans="1:4">
      <c r="A5106" t="s">
        <v>256</v>
      </c>
      <c r="B5106" t="s">
        <v>2651</v>
      </c>
      <c r="C5106">
        <v>2143600</v>
      </c>
      <c r="D5106" t="s">
        <v>2652</v>
      </c>
    </row>
    <row r="5107" spans="1:4">
      <c r="A5107" t="s">
        <v>257</v>
      </c>
      <c r="B5107" t="s">
        <v>2651</v>
      </c>
      <c r="C5107">
        <v>3488200</v>
      </c>
      <c r="D5107" t="s">
        <v>2652</v>
      </c>
    </row>
    <row r="5108" spans="1:4">
      <c r="A5108" t="s">
        <v>258</v>
      </c>
      <c r="B5108" t="s">
        <v>2651</v>
      </c>
      <c r="C5108">
        <v>8233300</v>
      </c>
      <c r="D5108" t="s">
        <v>2652</v>
      </c>
    </row>
    <row r="5109" spans="1:4">
      <c r="A5109" t="s">
        <v>259</v>
      </c>
      <c r="B5109" t="s">
        <v>2651</v>
      </c>
      <c r="C5109">
        <v>8191400</v>
      </c>
      <c r="D5109" t="s">
        <v>2652</v>
      </c>
    </row>
    <row r="5110" spans="1:4">
      <c r="A5110" t="s">
        <v>260</v>
      </c>
      <c r="B5110" t="s">
        <v>2651</v>
      </c>
      <c r="C5110">
        <v>4921400</v>
      </c>
      <c r="D5110" t="s">
        <v>2652</v>
      </c>
    </row>
    <row r="5111" spans="1:4">
      <c r="A5111" t="s">
        <v>261</v>
      </c>
      <c r="B5111" t="s">
        <v>2651</v>
      </c>
      <c r="C5111">
        <v>11289900</v>
      </c>
      <c r="D5111" t="s">
        <v>2652</v>
      </c>
    </row>
    <row r="5112" spans="1:4">
      <c r="A5112" t="s">
        <v>262</v>
      </c>
      <c r="B5112" t="s">
        <v>2651</v>
      </c>
      <c r="C5112">
        <v>7749000</v>
      </c>
      <c r="D5112" t="s">
        <v>2652</v>
      </c>
    </row>
    <row r="5113" spans="1:4">
      <c r="A5113" t="s">
        <v>263</v>
      </c>
      <c r="B5113" t="s">
        <v>2651</v>
      </c>
      <c r="C5113">
        <v>6369700</v>
      </c>
      <c r="D5113" t="s">
        <v>2652</v>
      </c>
    </row>
    <row r="5114" spans="1:4">
      <c r="A5114" t="s">
        <v>264</v>
      </c>
      <c r="B5114" t="s">
        <v>2651</v>
      </c>
      <c r="C5114">
        <v>4851100</v>
      </c>
      <c r="D5114" t="s">
        <v>2652</v>
      </c>
    </row>
    <row r="5115" spans="1:4">
      <c r="A5115" t="s">
        <v>265</v>
      </c>
      <c r="B5115" t="s">
        <v>2651</v>
      </c>
      <c r="C5115">
        <v>5963500</v>
      </c>
      <c r="D5115" t="s">
        <v>2652</v>
      </c>
    </row>
    <row r="5116" spans="1:4">
      <c r="A5116" t="s">
        <v>266</v>
      </c>
      <c r="B5116" t="s">
        <v>2651</v>
      </c>
      <c r="C5116">
        <v>6283200</v>
      </c>
      <c r="D5116" t="s">
        <v>2652</v>
      </c>
    </row>
    <row r="5117" spans="1:4">
      <c r="A5117" t="s">
        <v>267</v>
      </c>
      <c r="B5117" t="s">
        <v>2651</v>
      </c>
      <c r="C5117">
        <v>7435800</v>
      </c>
      <c r="D5117" t="s">
        <v>2652</v>
      </c>
    </row>
    <row r="5118" spans="1:4">
      <c r="A5118" t="s">
        <v>268</v>
      </c>
      <c r="B5118" t="s">
        <v>2651</v>
      </c>
      <c r="C5118">
        <v>5645400</v>
      </c>
      <c r="D5118" t="s">
        <v>2652</v>
      </c>
    </row>
    <row r="5119" spans="1:4">
      <c r="A5119" t="s">
        <v>269</v>
      </c>
      <c r="B5119" t="s">
        <v>2651</v>
      </c>
      <c r="C5119">
        <v>9395700</v>
      </c>
      <c r="D5119" t="s">
        <v>2652</v>
      </c>
    </row>
    <row r="5120" spans="1:4">
      <c r="A5120" t="s">
        <v>270</v>
      </c>
      <c r="B5120" t="s">
        <v>2651</v>
      </c>
      <c r="C5120">
        <v>6869300</v>
      </c>
      <c r="D5120" t="s">
        <v>2652</v>
      </c>
    </row>
    <row r="5121" spans="1:4">
      <c r="A5121" t="s">
        <v>271</v>
      </c>
      <c r="B5121" t="s">
        <v>2651</v>
      </c>
      <c r="C5121">
        <v>3740800</v>
      </c>
      <c r="D5121" t="s">
        <v>2652</v>
      </c>
    </row>
    <row r="5122" spans="1:4">
      <c r="A5122" t="s">
        <v>272</v>
      </c>
      <c r="B5122" t="s">
        <v>2651</v>
      </c>
      <c r="C5122">
        <v>5312200</v>
      </c>
      <c r="D5122" t="s">
        <v>2652</v>
      </c>
    </row>
    <row r="5123" spans="1:4">
      <c r="A5123" t="s">
        <v>273</v>
      </c>
      <c r="B5123" t="s">
        <v>2651</v>
      </c>
      <c r="C5123">
        <v>4052600</v>
      </c>
      <c r="D5123" t="s">
        <v>2652</v>
      </c>
    </row>
    <row r="5124" spans="1:4">
      <c r="A5124" t="s">
        <v>274</v>
      </c>
      <c r="B5124" t="s">
        <v>2651</v>
      </c>
      <c r="C5124">
        <v>3961400</v>
      </c>
      <c r="D5124" t="s">
        <v>2652</v>
      </c>
    </row>
    <row r="5125" spans="1:4">
      <c r="A5125" t="s">
        <v>275</v>
      </c>
      <c r="B5125" t="s">
        <v>2651</v>
      </c>
      <c r="C5125">
        <v>4073300</v>
      </c>
      <c r="D5125" t="s">
        <v>2652</v>
      </c>
    </row>
    <row r="5126" spans="1:4">
      <c r="A5126" t="s">
        <v>276</v>
      </c>
      <c r="B5126" t="s">
        <v>2651</v>
      </c>
      <c r="C5126">
        <v>5184500</v>
      </c>
      <c r="D5126" t="s">
        <v>2652</v>
      </c>
    </row>
    <row r="5127" spans="1:4">
      <c r="A5127" t="s">
        <v>277</v>
      </c>
      <c r="B5127" t="s">
        <v>2651</v>
      </c>
      <c r="C5127">
        <v>4714900</v>
      </c>
      <c r="D5127" t="s">
        <v>2652</v>
      </c>
    </row>
    <row r="5128" spans="1:4">
      <c r="A5128" t="s">
        <v>278</v>
      </c>
      <c r="B5128" t="s">
        <v>2651</v>
      </c>
      <c r="C5128">
        <v>4635500</v>
      </c>
      <c r="D5128" t="s">
        <v>2652</v>
      </c>
    </row>
    <row r="5129" spans="1:4">
      <c r="A5129" t="s">
        <v>279</v>
      </c>
      <c r="B5129" t="s">
        <v>2651</v>
      </c>
      <c r="C5129">
        <v>5444900</v>
      </c>
      <c r="D5129" t="s">
        <v>2652</v>
      </c>
    </row>
    <row r="5130" spans="1:4">
      <c r="A5130" t="s">
        <v>280</v>
      </c>
      <c r="B5130" t="s">
        <v>2651</v>
      </c>
      <c r="C5130">
        <v>7650400</v>
      </c>
      <c r="D5130" t="s">
        <v>2652</v>
      </c>
    </row>
    <row r="5131" spans="1:4">
      <c r="A5131" t="s">
        <v>281</v>
      </c>
      <c r="B5131" t="s">
        <v>2651</v>
      </c>
      <c r="C5131">
        <v>3764200</v>
      </c>
      <c r="D5131" t="s">
        <v>2652</v>
      </c>
    </row>
    <row r="5132" spans="1:4">
      <c r="A5132" t="s">
        <v>282</v>
      </c>
      <c r="B5132" t="s">
        <v>2651</v>
      </c>
      <c r="C5132">
        <v>5392400</v>
      </c>
      <c r="D5132" t="s">
        <v>2652</v>
      </c>
    </row>
    <row r="5133" spans="1:4">
      <c r="A5133" t="s">
        <v>283</v>
      </c>
      <c r="B5133" t="s">
        <v>2651</v>
      </c>
      <c r="C5133">
        <v>5110600</v>
      </c>
      <c r="D5133" t="s">
        <v>2652</v>
      </c>
    </row>
    <row r="5134" spans="1:4">
      <c r="A5134" t="s">
        <v>284</v>
      </c>
      <c r="B5134" t="s">
        <v>2651</v>
      </c>
      <c r="C5134">
        <v>4691200</v>
      </c>
      <c r="D5134" t="s">
        <v>2652</v>
      </c>
    </row>
    <row r="5135" spans="1:4">
      <c r="A5135" t="s">
        <v>285</v>
      </c>
      <c r="B5135" t="s">
        <v>2651</v>
      </c>
      <c r="C5135">
        <v>3846100</v>
      </c>
      <c r="D5135" t="s">
        <v>2652</v>
      </c>
    </row>
    <row r="5136" spans="1:4">
      <c r="A5136" t="s">
        <v>286</v>
      </c>
      <c r="B5136" t="s">
        <v>2651</v>
      </c>
      <c r="C5136">
        <v>4651800</v>
      </c>
      <c r="D5136" t="s">
        <v>2652</v>
      </c>
    </row>
    <row r="5137" spans="1:4">
      <c r="A5137" t="s">
        <v>287</v>
      </c>
      <c r="B5137" t="s">
        <v>2651</v>
      </c>
      <c r="C5137">
        <v>3952000</v>
      </c>
      <c r="D5137" t="s">
        <v>2652</v>
      </c>
    </row>
    <row r="5138" spans="1:4">
      <c r="A5138" t="s">
        <v>288</v>
      </c>
      <c r="B5138" t="s">
        <v>2651</v>
      </c>
      <c r="C5138">
        <v>4933400</v>
      </c>
      <c r="D5138" t="s">
        <v>2652</v>
      </c>
    </row>
    <row r="5139" spans="1:4">
      <c r="A5139" t="s">
        <v>289</v>
      </c>
      <c r="B5139" t="s">
        <v>2651</v>
      </c>
      <c r="C5139">
        <v>5394800</v>
      </c>
      <c r="D5139" t="s">
        <v>2652</v>
      </c>
    </row>
    <row r="5140" spans="1:4">
      <c r="A5140" t="s">
        <v>290</v>
      </c>
      <c r="B5140" t="s">
        <v>2651</v>
      </c>
      <c r="C5140">
        <v>4390800</v>
      </c>
      <c r="D5140" t="s">
        <v>2652</v>
      </c>
    </row>
    <row r="5141" spans="1:4">
      <c r="A5141" t="s">
        <v>291</v>
      </c>
      <c r="B5141" t="s">
        <v>2651</v>
      </c>
      <c r="C5141">
        <v>4766400</v>
      </c>
      <c r="D5141" t="s">
        <v>2652</v>
      </c>
    </row>
    <row r="5142" spans="1:4">
      <c r="A5142" t="s">
        <v>292</v>
      </c>
      <c r="B5142" t="s">
        <v>2651</v>
      </c>
      <c r="C5142">
        <v>5823100</v>
      </c>
      <c r="D5142" t="s">
        <v>2652</v>
      </c>
    </row>
    <row r="5143" spans="1:4">
      <c r="A5143" t="s">
        <v>293</v>
      </c>
      <c r="B5143" t="s">
        <v>2651</v>
      </c>
      <c r="C5143">
        <v>15048400</v>
      </c>
      <c r="D5143" t="s">
        <v>2652</v>
      </c>
    </row>
    <row r="5144" spans="1:4">
      <c r="A5144" t="s">
        <v>294</v>
      </c>
      <c r="B5144" t="s">
        <v>2651</v>
      </c>
      <c r="C5144">
        <v>8383100</v>
      </c>
      <c r="D5144" t="s">
        <v>2652</v>
      </c>
    </row>
    <row r="5145" spans="1:4">
      <c r="A5145" t="s">
        <v>295</v>
      </c>
      <c r="B5145" t="s">
        <v>2651</v>
      </c>
      <c r="C5145">
        <v>5190100</v>
      </c>
      <c r="D5145" t="s">
        <v>2652</v>
      </c>
    </row>
    <row r="5146" spans="1:4">
      <c r="A5146" t="s">
        <v>296</v>
      </c>
      <c r="B5146" t="s">
        <v>2651</v>
      </c>
      <c r="C5146">
        <v>5226200</v>
      </c>
      <c r="D5146" t="s">
        <v>2652</v>
      </c>
    </row>
    <row r="5147" spans="1:4">
      <c r="A5147" t="s">
        <v>297</v>
      </c>
      <c r="B5147" t="s">
        <v>2651</v>
      </c>
      <c r="C5147">
        <v>7174400</v>
      </c>
      <c r="D5147" t="s">
        <v>2652</v>
      </c>
    </row>
    <row r="5148" spans="1:4">
      <c r="A5148" t="s">
        <v>298</v>
      </c>
      <c r="B5148" t="s">
        <v>2651</v>
      </c>
      <c r="C5148">
        <v>9385300</v>
      </c>
      <c r="D5148" t="s">
        <v>2652</v>
      </c>
    </row>
    <row r="5149" spans="1:4">
      <c r="A5149" t="s">
        <v>299</v>
      </c>
      <c r="B5149" t="s">
        <v>2651</v>
      </c>
      <c r="C5149">
        <v>11353900</v>
      </c>
      <c r="D5149" t="s">
        <v>2652</v>
      </c>
    </row>
    <row r="5150" spans="1:4">
      <c r="A5150" t="s">
        <v>300</v>
      </c>
      <c r="B5150" t="s">
        <v>2651</v>
      </c>
      <c r="C5150">
        <v>6059200</v>
      </c>
      <c r="D5150" t="s">
        <v>2652</v>
      </c>
    </row>
    <row r="5151" spans="1:4">
      <c r="A5151" t="s">
        <v>301</v>
      </c>
      <c r="B5151" t="s">
        <v>2651</v>
      </c>
      <c r="C5151">
        <v>4665000</v>
      </c>
      <c r="D5151" t="s">
        <v>2652</v>
      </c>
    </row>
    <row r="5152" spans="1:4">
      <c r="A5152" t="s">
        <v>302</v>
      </c>
      <c r="B5152" t="s">
        <v>2651</v>
      </c>
      <c r="C5152">
        <v>3981100</v>
      </c>
      <c r="D5152" t="s">
        <v>2652</v>
      </c>
    </row>
    <row r="5153" spans="1:4">
      <c r="A5153" t="s">
        <v>303</v>
      </c>
      <c r="B5153" t="s">
        <v>2651</v>
      </c>
      <c r="C5153">
        <v>3573100</v>
      </c>
      <c r="D5153" t="s">
        <v>2652</v>
      </c>
    </row>
    <row r="5154" spans="1:4">
      <c r="A5154" t="s">
        <v>304</v>
      </c>
      <c r="B5154" t="s">
        <v>2651</v>
      </c>
      <c r="C5154">
        <v>5694800</v>
      </c>
      <c r="D5154" t="s">
        <v>2652</v>
      </c>
    </row>
    <row r="5155" spans="1:4">
      <c r="A5155" t="s">
        <v>305</v>
      </c>
      <c r="B5155" t="s">
        <v>2651</v>
      </c>
      <c r="C5155">
        <v>4103300</v>
      </c>
      <c r="D5155" t="s">
        <v>2652</v>
      </c>
    </row>
    <row r="5156" spans="1:4">
      <c r="A5156" t="s">
        <v>306</v>
      </c>
      <c r="B5156" t="s">
        <v>2651</v>
      </c>
      <c r="C5156">
        <v>3548800</v>
      </c>
      <c r="D5156" t="s">
        <v>2652</v>
      </c>
    </row>
    <row r="5157" spans="1:4">
      <c r="A5157" t="s">
        <v>307</v>
      </c>
      <c r="B5157" t="s">
        <v>2651</v>
      </c>
      <c r="C5157">
        <v>3213000</v>
      </c>
      <c r="D5157" t="s">
        <v>2652</v>
      </c>
    </row>
    <row r="5158" spans="1:4">
      <c r="A5158" t="s">
        <v>308</v>
      </c>
      <c r="B5158" t="s">
        <v>2651</v>
      </c>
      <c r="C5158">
        <v>4066000</v>
      </c>
      <c r="D5158" t="s">
        <v>2652</v>
      </c>
    </row>
    <row r="5159" spans="1:4">
      <c r="A5159" t="s">
        <v>309</v>
      </c>
      <c r="B5159" t="s">
        <v>2651</v>
      </c>
      <c r="C5159">
        <v>5689900</v>
      </c>
      <c r="D5159" t="s">
        <v>2652</v>
      </c>
    </row>
    <row r="5160" spans="1:4">
      <c r="A5160" t="s">
        <v>310</v>
      </c>
      <c r="B5160" t="s">
        <v>2651</v>
      </c>
      <c r="C5160">
        <v>7754400</v>
      </c>
      <c r="D5160" t="s">
        <v>2652</v>
      </c>
    </row>
    <row r="5161" spans="1:4">
      <c r="A5161" t="s">
        <v>311</v>
      </c>
      <c r="B5161" t="s">
        <v>2651</v>
      </c>
      <c r="C5161">
        <v>4656000</v>
      </c>
      <c r="D5161" t="s">
        <v>2652</v>
      </c>
    </row>
    <row r="5162" spans="1:4">
      <c r="A5162" t="s">
        <v>312</v>
      </c>
      <c r="B5162" t="s">
        <v>2651</v>
      </c>
      <c r="C5162">
        <v>5264600</v>
      </c>
      <c r="D5162" t="s">
        <v>2652</v>
      </c>
    </row>
    <row r="5163" spans="1:4">
      <c r="A5163" t="s">
        <v>313</v>
      </c>
      <c r="B5163" t="s">
        <v>2651</v>
      </c>
      <c r="C5163">
        <v>4792700</v>
      </c>
      <c r="D5163" t="s">
        <v>2652</v>
      </c>
    </row>
    <row r="5164" spans="1:4">
      <c r="A5164" t="s">
        <v>314</v>
      </c>
      <c r="B5164" t="s">
        <v>2651</v>
      </c>
      <c r="C5164">
        <v>4304900</v>
      </c>
      <c r="D5164" t="s">
        <v>2652</v>
      </c>
    </row>
    <row r="5165" spans="1:4">
      <c r="A5165" t="s">
        <v>315</v>
      </c>
      <c r="B5165" t="s">
        <v>2651</v>
      </c>
      <c r="C5165">
        <v>5692900</v>
      </c>
      <c r="D5165" t="s">
        <v>2652</v>
      </c>
    </row>
    <row r="5166" spans="1:4">
      <c r="A5166" t="s">
        <v>316</v>
      </c>
      <c r="B5166" t="s">
        <v>2651</v>
      </c>
      <c r="C5166">
        <v>3576500</v>
      </c>
      <c r="D5166" t="s">
        <v>2652</v>
      </c>
    </row>
    <row r="5167" spans="1:4">
      <c r="A5167" t="s">
        <v>317</v>
      </c>
      <c r="B5167" t="s">
        <v>2651</v>
      </c>
      <c r="C5167">
        <v>3205900</v>
      </c>
      <c r="D5167" t="s">
        <v>2652</v>
      </c>
    </row>
    <row r="5168" spans="1:4">
      <c r="A5168" t="s">
        <v>318</v>
      </c>
      <c r="B5168" t="s">
        <v>2651</v>
      </c>
      <c r="C5168">
        <v>9481500</v>
      </c>
      <c r="D5168" t="s">
        <v>2652</v>
      </c>
    </row>
    <row r="5169" spans="1:4">
      <c r="A5169" t="s">
        <v>319</v>
      </c>
      <c r="B5169" t="s">
        <v>2651</v>
      </c>
      <c r="C5169">
        <v>4288800</v>
      </c>
      <c r="D5169" t="s">
        <v>2652</v>
      </c>
    </row>
    <row r="5170" spans="1:4">
      <c r="A5170" t="s">
        <v>320</v>
      </c>
      <c r="B5170" t="s">
        <v>2651</v>
      </c>
      <c r="C5170">
        <v>3753600</v>
      </c>
      <c r="D5170" t="s">
        <v>2652</v>
      </c>
    </row>
    <row r="5171" spans="1:4">
      <c r="A5171" t="s">
        <v>321</v>
      </c>
      <c r="B5171" t="s">
        <v>2651</v>
      </c>
      <c r="C5171">
        <v>4397200</v>
      </c>
      <c r="D5171" t="s">
        <v>2652</v>
      </c>
    </row>
    <row r="5172" spans="1:4">
      <c r="A5172" t="s">
        <v>322</v>
      </c>
      <c r="B5172" t="s">
        <v>2651</v>
      </c>
      <c r="C5172">
        <v>3885500</v>
      </c>
      <c r="D5172" t="s">
        <v>2652</v>
      </c>
    </row>
    <row r="5173" spans="1:4">
      <c r="A5173" t="s">
        <v>323</v>
      </c>
      <c r="B5173" t="s">
        <v>2651</v>
      </c>
      <c r="C5173">
        <v>4138800</v>
      </c>
      <c r="D5173" t="s">
        <v>2652</v>
      </c>
    </row>
    <row r="5174" spans="1:4">
      <c r="A5174" t="s">
        <v>324</v>
      </c>
      <c r="B5174" t="s">
        <v>2651</v>
      </c>
      <c r="C5174">
        <v>3958500</v>
      </c>
      <c r="D5174" t="s">
        <v>2652</v>
      </c>
    </row>
    <row r="5175" spans="1:4">
      <c r="A5175" t="s">
        <v>325</v>
      </c>
      <c r="B5175" t="s">
        <v>2651</v>
      </c>
      <c r="C5175">
        <v>4683000</v>
      </c>
      <c r="D5175" t="s">
        <v>2652</v>
      </c>
    </row>
    <row r="5176" spans="1:4">
      <c r="A5176" t="s">
        <v>326</v>
      </c>
      <c r="B5176" t="s">
        <v>2651</v>
      </c>
      <c r="C5176">
        <v>3338900</v>
      </c>
      <c r="D5176" t="s">
        <v>2652</v>
      </c>
    </row>
    <row r="5177" spans="1:4">
      <c r="A5177" t="s">
        <v>327</v>
      </c>
      <c r="B5177" t="s">
        <v>2651</v>
      </c>
      <c r="C5177">
        <v>2497900</v>
      </c>
      <c r="D5177" t="s">
        <v>2652</v>
      </c>
    </row>
    <row r="5178" spans="1:4">
      <c r="A5178" t="s">
        <v>328</v>
      </c>
      <c r="B5178" t="s">
        <v>2651</v>
      </c>
      <c r="C5178">
        <v>2689900</v>
      </c>
      <c r="D5178" t="s">
        <v>2652</v>
      </c>
    </row>
    <row r="5179" spans="1:4">
      <c r="A5179" t="s">
        <v>329</v>
      </c>
      <c r="B5179" t="s">
        <v>2651</v>
      </c>
      <c r="C5179">
        <v>3547000</v>
      </c>
      <c r="D5179" t="s">
        <v>2652</v>
      </c>
    </row>
    <row r="5180" spans="1:4">
      <c r="A5180" t="s">
        <v>330</v>
      </c>
      <c r="B5180" t="s">
        <v>2651</v>
      </c>
      <c r="C5180">
        <v>3716800</v>
      </c>
      <c r="D5180" t="s">
        <v>2652</v>
      </c>
    </row>
    <row r="5181" spans="1:4">
      <c r="A5181" t="s">
        <v>331</v>
      </c>
      <c r="B5181" t="s">
        <v>2651</v>
      </c>
      <c r="C5181">
        <v>3423700</v>
      </c>
      <c r="D5181" t="s">
        <v>2652</v>
      </c>
    </row>
    <row r="5182" spans="1:4">
      <c r="A5182" t="s">
        <v>332</v>
      </c>
      <c r="B5182" t="s">
        <v>2651</v>
      </c>
      <c r="C5182">
        <v>3737200</v>
      </c>
      <c r="D5182" t="s">
        <v>2652</v>
      </c>
    </row>
    <row r="5183" spans="1:4">
      <c r="A5183" t="s">
        <v>333</v>
      </c>
      <c r="B5183" t="s">
        <v>2651</v>
      </c>
      <c r="C5183">
        <v>3328900</v>
      </c>
      <c r="D5183" t="s">
        <v>2652</v>
      </c>
    </row>
    <row r="5184" spans="1:4">
      <c r="A5184" t="s">
        <v>334</v>
      </c>
      <c r="B5184" t="s">
        <v>2651</v>
      </c>
      <c r="C5184">
        <v>3208300</v>
      </c>
      <c r="D5184" t="s">
        <v>2652</v>
      </c>
    </row>
    <row r="5185" spans="1:4">
      <c r="A5185" t="s">
        <v>335</v>
      </c>
      <c r="B5185" t="s">
        <v>2651</v>
      </c>
      <c r="C5185">
        <v>3163700</v>
      </c>
      <c r="D5185" t="s">
        <v>2652</v>
      </c>
    </row>
    <row r="5186" spans="1:4">
      <c r="A5186" t="s">
        <v>336</v>
      </c>
      <c r="B5186" t="s">
        <v>2651</v>
      </c>
      <c r="C5186">
        <v>2933800</v>
      </c>
      <c r="D5186" t="s">
        <v>2652</v>
      </c>
    </row>
    <row r="5187" spans="1:4">
      <c r="A5187" t="s">
        <v>337</v>
      </c>
      <c r="B5187" t="s">
        <v>2651</v>
      </c>
      <c r="C5187">
        <v>3580200</v>
      </c>
      <c r="D5187" t="s">
        <v>2652</v>
      </c>
    </row>
    <row r="5188" spans="1:4">
      <c r="A5188" t="s">
        <v>338</v>
      </c>
      <c r="B5188" t="s">
        <v>2651</v>
      </c>
      <c r="C5188">
        <v>3833000</v>
      </c>
      <c r="D5188" t="s">
        <v>2652</v>
      </c>
    </row>
    <row r="5189" spans="1:4">
      <c r="A5189" t="s">
        <v>339</v>
      </c>
      <c r="B5189" t="s">
        <v>2651</v>
      </c>
      <c r="C5189">
        <v>6838700</v>
      </c>
      <c r="D5189" t="s">
        <v>2652</v>
      </c>
    </row>
    <row r="5190" spans="1:4">
      <c r="A5190" t="s">
        <v>340</v>
      </c>
      <c r="B5190" t="s">
        <v>2651</v>
      </c>
      <c r="C5190">
        <v>4891900</v>
      </c>
      <c r="D5190" t="s">
        <v>2652</v>
      </c>
    </row>
    <row r="5191" spans="1:4">
      <c r="A5191" t="s">
        <v>341</v>
      </c>
      <c r="B5191" t="s">
        <v>2651</v>
      </c>
      <c r="C5191">
        <v>3231300</v>
      </c>
      <c r="D5191" t="s">
        <v>2652</v>
      </c>
    </row>
    <row r="5192" spans="1:4">
      <c r="A5192" t="s">
        <v>342</v>
      </c>
      <c r="B5192" t="s">
        <v>2651</v>
      </c>
      <c r="C5192">
        <v>3214500</v>
      </c>
      <c r="D5192" t="s">
        <v>2652</v>
      </c>
    </row>
    <row r="5193" spans="1:4">
      <c r="A5193" t="s">
        <v>343</v>
      </c>
      <c r="B5193" t="s">
        <v>2651</v>
      </c>
      <c r="C5193">
        <v>5655500</v>
      </c>
      <c r="D5193" t="s">
        <v>2652</v>
      </c>
    </row>
    <row r="5194" spans="1:4">
      <c r="A5194" t="s">
        <v>344</v>
      </c>
      <c r="B5194" t="s">
        <v>2651</v>
      </c>
      <c r="C5194">
        <v>3467700</v>
      </c>
      <c r="D5194" t="s">
        <v>2652</v>
      </c>
    </row>
    <row r="5195" spans="1:4">
      <c r="A5195" t="s">
        <v>345</v>
      </c>
      <c r="B5195" t="s">
        <v>2651</v>
      </c>
      <c r="C5195">
        <v>4391500</v>
      </c>
      <c r="D5195" t="s">
        <v>2652</v>
      </c>
    </row>
    <row r="5196" spans="1:4">
      <c r="A5196" t="s">
        <v>346</v>
      </c>
      <c r="B5196" t="s">
        <v>2651</v>
      </c>
      <c r="C5196">
        <v>3855000</v>
      </c>
      <c r="D5196" t="s">
        <v>2652</v>
      </c>
    </row>
    <row r="5197" spans="1:4">
      <c r="A5197" t="s">
        <v>347</v>
      </c>
      <c r="B5197" t="s">
        <v>2651</v>
      </c>
      <c r="C5197">
        <v>11492700</v>
      </c>
      <c r="D5197" t="s">
        <v>2652</v>
      </c>
    </row>
    <row r="5198" spans="1:4">
      <c r="A5198" t="s">
        <v>348</v>
      </c>
      <c r="B5198" t="s">
        <v>2651</v>
      </c>
      <c r="C5198">
        <v>9124900</v>
      </c>
      <c r="D5198" t="s">
        <v>2652</v>
      </c>
    </row>
    <row r="5199" spans="1:4">
      <c r="A5199" t="s">
        <v>349</v>
      </c>
      <c r="B5199" t="s">
        <v>2651</v>
      </c>
      <c r="C5199">
        <v>9456800</v>
      </c>
      <c r="D5199" t="s">
        <v>2652</v>
      </c>
    </row>
    <row r="5200" spans="1:4">
      <c r="A5200" t="s">
        <v>350</v>
      </c>
      <c r="B5200" t="s">
        <v>2651</v>
      </c>
      <c r="C5200">
        <v>8756400</v>
      </c>
      <c r="D5200" t="s">
        <v>2652</v>
      </c>
    </row>
    <row r="5201" spans="1:4">
      <c r="A5201" t="s">
        <v>351</v>
      </c>
      <c r="B5201" t="s">
        <v>2651</v>
      </c>
      <c r="C5201">
        <v>9292800</v>
      </c>
      <c r="D5201" t="s">
        <v>2652</v>
      </c>
    </row>
    <row r="5202" spans="1:4">
      <c r="A5202" t="s">
        <v>352</v>
      </c>
      <c r="B5202" t="s">
        <v>2651</v>
      </c>
      <c r="C5202">
        <v>36405600</v>
      </c>
      <c r="D5202" t="s">
        <v>2652</v>
      </c>
    </row>
    <row r="5203" spans="1:4">
      <c r="A5203" t="s">
        <v>353</v>
      </c>
      <c r="B5203" t="s">
        <v>2651</v>
      </c>
      <c r="C5203">
        <v>12987700</v>
      </c>
      <c r="D5203" t="s">
        <v>2652</v>
      </c>
    </row>
    <row r="5204" spans="1:4">
      <c r="A5204" t="s">
        <v>354</v>
      </c>
      <c r="B5204" t="s">
        <v>2651</v>
      </c>
      <c r="C5204">
        <v>9325800</v>
      </c>
      <c r="D5204" t="s">
        <v>2652</v>
      </c>
    </row>
    <row r="5205" spans="1:4">
      <c r="A5205" t="s">
        <v>355</v>
      </c>
      <c r="B5205" t="s">
        <v>2651</v>
      </c>
      <c r="C5205">
        <v>7890200</v>
      </c>
      <c r="D5205" t="s">
        <v>2652</v>
      </c>
    </row>
    <row r="5206" spans="1:4">
      <c r="A5206" t="s">
        <v>356</v>
      </c>
      <c r="B5206" t="s">
        <v>2651</v>
      </c>
      <c r="C5206">
        <v>7586700</v>
      </c>
      <c r="D5206" t="s">
        <v>2652</v>
      </c>
    </row>
    <row r="5207" spans="1:4">
      <c r="A5207" t="s">
        <v>357</v>
      </c>
      <c r="B5207" t="s">
        <v>2651</v>
      </c>
      <c r="C5207">
        <v>8697700</v>
      </c>
      <c r="D5207" t="s">
        <v>2652</v>
      </c>
    </row>
    <row r="5208" spans="1:4">
      <c r="A5208" t="s">
        <v>358</v>
      </c>
      <c r="B5208" t="s">
        <v>2651</v>
      </c>
      <c r="C5208">
        <v>7018000</v>
      </c>
      <c r="D5208" t="s">
        <v>2652</v>
      </c>
    </row>
    <row r="5209" spans="1:4">
      <c r="A5209" t="s">
        <v>359</v>
      </c>
      <c r="B5209" t="s">
        <v>2651</v>
      </c>
      <c r="C5209">
        <v>4811900</v>
      </c>
      <c r="D5209" t="s">
        <v>2652</v>
      </c>
    </row>
    <row r="5210" spans="1:4">
      <c r="A5210" t="s">
        <v>360</v>
      </c>
      <c r="B5210" t="s">
        <v>2651</v>
      </c>
      <c r="C5210">
        <v>8560500</v>
      </c>
      <c r="D5210" t="s">
        <v>2652</v>
      </c>
    </row>
    <row r="5211" spans="1:4">
      <c r="A5211" t="s">
        <v>361</v>
      </c>
      <c r="B5211" t="s">
        <v>2651</v>
      </c>
      <c r="C5211">
        <v>8786700</v>
      </c>
      <c r="D5211" t="s">
        <v>2652</v>
      </c>
    </row>
    <row r="5212" spans="1:4">
      <c r="A5212" t="s">
        <v>362</v>
      </c>
      <c r="B5212" t="s">
        <v>2651</v>
      </c>
      <c r="C5212">
        <v>13664100</v>
      </c>
      <c r="D5212" t="s">
        <v>2652</v>
      </c>
    </row>
    <row r="5213" spans="1:4">
      <c r="A5213" t="s">
        <v>363</v>
      </c>
      <c r="B5213" t="s">
        <v>2651</v>
      </c>
      <c r="C5213">
        <v>7251000</v>
      </c>
      <c r="D5213" t="s">
        <v>2652</v>
      </c>
    </row>
    <row r="5214" spans="1:4">
      <c r="A5214" t="s">
        <v>364</v>
      </c>
      <c r="B5214" t="s">
        <v>2651</v>
      </c>
      <c r="C5214">
        <v>5623900</v>
      </c>
      <c r="D5214" t="s">
        <v>2652</v>
      </c>
    </row>
    <row r="5215" spans="1:4">
      <c r="A5215" t="s">
        <v>365</v>
      </c>
      <c r="B5215" t="s">
        <v>2651</v>
      </c>
      <c r="C5215">
        <v>5375400</v>
      </c>
      <c r="D5215" t="s">
        <v>2652</v>
      </c>
    </row>
    <row r="5216" spans="1:4">
      <c r="A5216" t="s">
        <v>366</v>
      </c>
      <c r="B5216" t="s">
        <v>2651</v>
      </c>
      <c r="C5216">
        <v>5708900</v>
      </c>
      <c r="D5216" t="s">
        <v>2652</v>
      </c>
    </row>
    <row r="5217" spans="1:4">
      <c r="A5217" t="s">
        <v>367</v>
      </c>
      <c r="B5217" t="s">
        <v>2651</v>
      </c>
      <c r="C5217">
        <v>6122900</v>
      </c>
      <c r="D5217" t="s">
        <v>2652</v>
      </c>
    </row>
    <row r="5218" spans="1:4">
      <c r="A5218" t="s">
        <v>368</v>
      </c>
      <c r="B5218" t="s">
        <v>2651</v>
      </c>
      <c r="C5218">
        <v>4743600</v>
      </c>
      <c r="D5218" t="s">
        <v>2652</v>
      </c>
    </row>
    <row r="5219" spans="1:4">
      <c r="A5219" t="s">
        <v>369</v>
      </c>
      <c r="B5219" t="s">
        <v>2651</v>
      </c>
      <c r="C5219">
        <v>4603700</v>
      </c>
      <c r="D5219" t="s">
        <v>2652</v>
      </c>
    </row>
    <row r="5220" spans="1:4">
      <c r="A5220" t="s">
        <v>370</v>
      </c>
      <c r="B5220" t="s">
        <v>2651</v>
      </c>
      <c r="C5220">
        <v>5271800</v>
      </c>
      <c r="D5220" t="s">
        <v>2652</v>
      </c>
    </row>
    <row r="5221" spans="1:4">
      <c r="A5221" t="s">
        <v>371</v>
      </c>
      <c r="B5221" t="s">
        <v>2651</v>
      </c>
      <c r="C5221">
        <v>5894700</v>
      </c>
      <c r="D5221" t="s">
        <v>2652</v>
      </c>
    </row>
    <row r="5222" spans="1:4">
      <c r="A5222" t="s">
        <v>372</v>
      </c>
      <c r="B5222" t="s">
        <v>2651</v>
      </c>
      <c r="C5222">
        <v>4967900</v>
      </c>
      <c r="D5222" t="s">
        <v>2652</v>
      </c>
    </row>
    <row r="5223" spans="1:4">
      <c r="A5223" t="s">
        <v>373</v>
      </c>
      <c r="B5223" t="s">
        <v>2651</v>
      </c>
      <c r="C5223">
        <v>7864300</v>
      </c>
      <c r="D5223" t="s">
        <v>2652</v>
      </c>
    </row>
    <row r="5224" spans="1:4">
      <c r="A5224" t="s">
        <v>374</v>
      </c>
      <c r="B5224" t="s">
        <v>2651</v>
      </c>
      <c r="C5224">
        <v>4327200</v>
      </c>
      <c r="D5224" t="s">
        <v>2652</v>
      </c>
    </row>
    <row r="5225" spans="1:4">
      <c r="A5225" t="s">
        <v>375</v>
      </c>
      <c r="B5225" t="s">
        <v>2651</v>
      </c>
      <c r="C5225">
        <v>4579800</v>
      </c>
      <c r="D5225" t="s">
        <v>2652</v>
      </c>
    </row>
    <row r="5226" spans="1:4">
      <c r="A5226" t="s">
        <v>376</v>
      </c>
      <c r="B5226" t="s">
        <v>2651</v>
      </c>
      <c r="C5226">
        <v>4421800</v>
      </c>
      <c r="D5226" t="s">
        <v>2652</v>
      </c>
    </row>
    <row r="5227" spans="1:4">
      <c r="A5227" t="s">
        <v>377</v>
      </c>
      <c r="B5227" t="s">
        <v>2651</v>
      </c>
      <c r="C5227">
        <v>7511100</v>
      </c>
      <c r="D5227" t="s">
        <v>2652</v>
      </c>
    </row>
    <row r="5228" spans="1:4">
      <c r="A5228" t="s">
        <v>378</v>
      </c>
      <c r="B5228" t="s">
        <v>2651</v>
      </c>
      <c r="C5228">
        <v>6760800</v>
      </c>
      <c r="D5228" t="s">
        <v>2652</v>
      </c>
    </row>
    <row r="5229" spans="1:4">
      <c r="A5229" t="s">
        <v>379</v>
      </c>
      <c r="B5229" t="s">
        <v>2651</v>
      </c>
      <c r="C5229">
        <v>5570000</v>
      </c>
      <c r="D5229" t="s">
        <v>2652</v>
      </c>
    </row>
    <row r="5230" spans="1:4">
      <c r="A5230" t="s">
        <v>380</v>
      </c>
      <c r="B5230" t="s">
        <v>2651</v>
      </c>
      <c r="C5230">
        <v>7325300</v>
      </c>
      <c r="D5230" t="s">
        <v>2652</v>
      </c>
    </row>
    <row r="5231" spans="1:4">
      <c r="A5231" t="s">
        <v>381</v>
      </c>
      <c r="B5231" t="s">
        <v>2651</v>
      </c>
      <c r="C5231">
        <v>6771300</v>
      </c>
      <c r="D5231" t="s">
        <v>2652</v>
      </c>
    </row>
    <row r="5232" spans="1:4">
      <c r="A5232" t="s">
        <v>382</v>
      </c>
      <c r="B5232" t="s">
        <v>2651</v>
      </c>
      <c r="C5232">
        <v>6502300</v>
      </c>
      <c r="D5232" t="s">
        <v>2652</v>
      </c>
    </row>
    <row r="5233" spans="1:4">
      <c r="A5233" t="s">
        <v>383</v>
      </c>
      <c r="B5233" t="s">
        <v>2651</v>
      </c>
      <c r="C5233">
        <v>5005400</v>
      </c>
      <c r="D5233" t="s">
        <v>2652</v>
      </c>
    </row>
    <row r="5234" spans="1:4">
      <c r="A5234" t="s">
        <v>384</v>
      </c>
      <c r="B5234" t="s">
        <v>2651</v>
      </c>
      <c r="C5234">
        <v>3311100</v>
      </c>
      <c r="D5234" t="s">
        <v>2652</v>
      </c>
    </row>
    <row r="5235" spans="1:4">
      <c r="A5235" t="s">
        <v>385</v>
      </c>
      <c r="B5235" t="s">
        <v>2651</v>
      </c>
      <c r="C5235">
        <v>3907800</v>
      </c>
      <c r="D5235" t="s">
        <v>2652</v>
      </c>
    </row>
    <row r="5236" spans="1:4">
      <c r="A5236" t="s">
        <v>386</v>
      </c>
      <c r="B5236" t="s">
        <v>2651</v>
      </c>
      <c r="C5236">
        <v>5088100</v>
      </c>
      <c r="D5236" t="s">
        <v>2652</v>
      </c>
    </row>
    <row r="5237" spans="1:4">
      <c r="A5237" t="s">
        <v>387</v>
      </c>
      <c r="B5237" t="s">
        <v>2651</v>
      </c>
      <c r="C5237">
        <v>4675400</v>
      </c>
      <c r="D5237" t="s">
        <v>2652</v>
      </c>
    </row>
    <row r="5238" spans="1:4">
      <c r="A5238" t="s">
        <v>388</v>
      </c>
      <c r="B5238" t="s">
        <v>2651</v>
      </c>
      <c r="C5238">
        <v>5264100</v>
      </c>
      <c r="D5238" t="s">
        <v>2652</v>
      </c>
    </row>
    <row r="5239" spans="1:4">
      <c r="A5239" t="s">
        <v>389</v>
      </c>
      <c r="B5239" t="s">
        <v>2651</v>
      </c>
      <c r="C5239">
        <v>6648500</v>
      </c>
      <c r="D5239" t="s">
        <v>2652</v>
      </c>
    </row>
    <row r="5240" spans="1:4">
      <c r="A5240" t="s">
        <v>390</v>
      </c>
      <c r="B5240" t="s">
        <v>2651</v>
      </c>
      <c r="C5240">
        <v>3606700</v>
      </c>
      <c r="D5240" t="s">
        <v>2652</v>
      </c>
    </row>
    <row r="5241" spans="1:4">
      <c r="A5241" t="s">
        <v>391</v>
      </c>
      <c r="B5241" t="s">
        <v>2651</v>
      </c>
      <c r="C5241">
        <v>4802000</v>
      </c>
      <c r="D5241" t="s">
        <v>2652</v>
      </c>
    </row>
    <row r="5242" spans="1:4">
      <c r="A5242" t="s">
        <v>392</v>
      </c>
      <c r="B5242" t="s">
        <v>2651</v>
      </c>
      <c r="C5242">
        <v>5205300</v>
      </c>
      <c r="D5242" t="s">
        <v>2652</v>
      </c>
    </row>
    <row r="5243" spans="1:4">
      <c r="A5243" t="s">
        <v>393</v>
      </c>
      <c r="B5243" t="s">
        <v>2651</v>
      </c>
      <c r="C5243">
        <v>3852600</v>
      </c>
      <c r="D5243" t="s">
        <v>2652</v>
      </c>
    </row>
    <row r="5244" spans="1:4">
      <c r="A5244" t="s">
        <v>394</v>
      </c>
      <c r="B5244" t="s">
        <v>2651</v>
      </c>
      <c r="C5244">
        <v>4255700</v>
      </c>
      <c r="D5244" t="s">
        <v>2652</v>
      </c>
    </row>
    <row r="5245" spans="1:4">
      <c r="A5245" t="s">
        <v>395</v>
      </c>
      <c r="B5245" t="s">
        <v>2651</v>
      </c>
      <c r="C5245">
        <v>2802300</v>
      </c>
      <c r="D5245" t="s">
        <v>2652</v>
      </c>
    </row>
    <row r="5246" spans="1:4">
      <c r="A5246" t="s">
        <v>396</v>
      </c>
      <c r="B5246" t="s">
        <v>2651</v>
      </c>
      <c r="C5246">
        <v>3269200</v>
      </c>
      <c r="D5246" t="s">
        <v>2652</v>
      </c>
    </row>
    <row r="5247" spans="1:4">
      <c r="A5247" t="s">
        <v>397</v>
      </c>
      <c r="B5247" t="s">
        <v>2651</v>
      </c>
      <c r="C5247">
        <v>2514400</v>
      </c>
      <c r="D5247" t="s">
        <v>2652</v>
      </c>
    </row>
    <row r="5248" spans="1:4">
      <c r="A5248" t="s">
        <v>398</v>
      </c>
      <c r="B5248" t="s">
        <v>2651</v>
      </c>
      <c r="C5248">
        <v>4208000</v>
      </c>
      <c r="D5248" t="s">
        <v>2652</v>
      </c>
    </row>
    <row r="5249" spans="1:4">
      <c r="A5249" t="s">
        <v>399</v>
      </c>
      <c r="B5249" t="s">
        <v>2651</v>
      </c>
      <c r="C5249">
        <v>5027200</v>
      </c>
      <c r="D5249" t="s">
        <v>2652</v>
      </c>
    </row>
    <row r="5250" spans="1:4">
      <c r="A5250" t="s">
        <v>400</v>
      </c>
      <c r="B5250" t="s">
        <v>2651</v>
      </c>
      <c r="C5250">
        <v>3161800</v>
      </c>
      <c r="D5250" t="s">
        <v>2652</v>
      </c>
    </row>
    <row r="5251" spans="1:4">
      <c r="A5251" t="s">
        <v>401</v>
      </c>
      <c r="B5251" t="s">
        <v>2651</v>
      </c>
      <c r="C5251">
        <v>4165900</v>
      </c>
      <c r="D5251" t="s">
        <v>2652</v>
      </c>
    </row>
    <row r="5252" spans="1:4">
      <c r="A5252" t="s">
        <v>402</v>
      </c>
      <c r="B5252" t="s">
        <v>2651</v>
      </c>
      <c r="C5252">
        <v>4969000</v>
      </c>
      <c r="D5252" t="s">
        <v>2652</v>
      </c>
    </row>
    <row r="5253" spans="1:4">
      <c r="A5253" t="s">
        <v>403</v>
      </c>
      <c r="B5253" t="s">
        <v>2651</v>
      </c>
      <c r="C5253">
        <v>3818200</v>
      </c>
      <c r="D5253" t="s">
        <v>2652</v>
      </c>
    </row>
    <row r="5254" spans="1:4">
      <c r="A5254" t="s">
        <v>404</v>
      </c>
      <c r="B5254" t="s">
        <v>2651</v>
      </c>
      <c r="C5254">
        <v>5071800</v>
      </c>
      <c r="D5254" t="s">
        <v>2652</v>
      </c>
    </row>
    <row r="5255" spans="1:4">
      <c r="A5255" t="s">
        <v>405</v>
      </c>
      <c r="B5255" t="s">
        <v>2651</v>
      </c>
      <c r="C5255">
        <v>5490100</v>
      </c>
      <c r="D5255" t="s">
        <v>2652</v>
      </c>
    </row>
    <row r="5256" spans="1:4">
      <c r="A5256" t="s">
        <v>406</v>
      </c>
      <c r="B5256" t="s">
        <v>2651</v>
      </c>
      <c r="C5256">
        <v>3095300</v>
      </c>
      <c r="D5256" t="s">
        <v>2652</v>
      </c>
    </row>
    <row r="5257" spans="1:4">
      <c r="A5257" t="s">
        <v>407</v>
      </c>
      <c r="B5257" t="s">
        <v>2651</v>
      </c>
      <c r="C5257">
        <v>3056600</v>
      </c>
      <c r="D5257" t="s">
        <v>2652</v>
      </c>
    </row>
    <row r="5258" spans="1:4">
      <c r="A5258" t="s">
        <v>408</v>
      </c>
      <c r="B5258" t="s">
        <v>2651</v>
      </c>
      <c r="C5258">
        <v>3022200</v>
      </c>
      <c r="D5258" t="s">
        <v>2652</v>
      </c>
    </row>
    <row r="5259" spans="1:4">
      <c r="A5259" t="s">
        <v>409</v>
      </c>
      <c r="B5259" t="s">
        <v>2651</v>
      </c>
      <c r="C5259">
        <v>7492600</v>
      </c>
      <c r="D5259" t="s">
        <v>2652</v>
      </c>
    </row>
    <row r="5260" spans="1:4">
      <c r="A5260" t="s">
        <v>410</v>
      </c>
      <c r="B5260" t="s">
        <v>2651</v>
      </c>
      <c r="C5260">
        <v>4037400</v>
      </c>
      <c r="D5260" t="s">
        <v>2652</v>
      </c>
    </row>
    <row r="5261" spans="1:4">
      <c r="A5261" t="s">
        <v>411</v>
      </c>
      <c r="B5261" t="s">
        <v>2651</v>
      </c>
      <c r="C5261">
        <v>6311400</v>
      </c>
      <c r="D5261" t="s">
        <v>2652</v>
      </c>
    </row>
    <row r="5262" spans="1:4">
      <c r="A5262" t="s">
        <v>412</v>
      </c>
      <c r="B5262" t="s">
        <v>2651</v>
      </c>
      <c r="C5262">
        <v>6670900</v>
      </c>
      <c r="D5262" t="s">
        <v>2652</v>
      </c>
    </row>
    <row r="5263" spans="1:4">
      <c r="A5263" t="s">
        <v>413</v>
      </c>
      <c r="B5263" t="s">
        <v>2651</v>
      </c>
      <c r="C5263">
        <v>5373400</v>
      </c>
      <c r="D5263" t="s">
        <v>2652</v>
      </c>
    </row>
    <row r="5264" spans="1:4">
      <c r="A5264" t="s">
        <v>414</v>
      </c>
      <c r="B5264" t="s">
        <v>2651</v>
      </c>
      <c r="C5264">
        <v>6924200</v>
      </c>
      <c r="D5264" t="s">
        <v>2652</v>
      </c>
    </row>
    <row r="5265" spans="1:4">
      <c r="A5265" t="s">
        <v>415</v>
      </c>
      <c r="B5265" t="s">
        <v>2651</v>
      </c>
      <c r="C5265">
        <v>19611500</v>
      </c>
      <c r="D5265" t="s">
        <v>2652</v>
      </c>
    </row>
    <row r="5266" spans="1:4">
      <c r="A5266" t="s">
        <v>416</v>
      </c>
      <c r="B5266" t="s">
        <v>2651</v>
      </c>
      <c r="C5266">
        <v>11650900</v>
      </c>
      <c r="D5266" t="s">
        <v>2652</v>
      </c>
    </row>
    <row r="5267" spans="1:4">
      <c r="A5267" t="s">
        <v>417</v>
      </c>
      <c r="B5267" t="s">
        <v>2651</v>
      </c>
      <c r="C5267">
        <v>5930800</v>
      </c>
      <c r="D5267" t="s">
        <v>2652</v>
      </c>
    </row>
    <row r="5268" spans="1:4">
      <c r="A5268" t="s">
        <v>418</v>
      </c>
      <c r="B5268" t="s">
        <v>2651</v>
      </c>
      <c r="C5268">
        <v>4548900</v>
      </c>
      <c r="D5268" t="s">
        <v>2652</v>
      </c>
    </row>
    <row r="5269" spans="1:4">
      <c r="A5269" t="s">
        <v>419</v>
      </c>
      <c r="B5269" t="s">
        <v>2651</v>
      </c>
      <c r="C5269">
        <v>5622700</v>
      </c>
      <c r="D5269" t="s">
        <v>2652</v>
      </c>
    </row>
    <row r="5270" spans="1:4">
      <c r="A5270" t="s">
        <v>420</v>
      </c>
      <c r="B5270" t="s">
        <v>2651</v>
      </c>
      <c r="C5270">
        <v>5780500</v>
      </c>
      <c r="D5270" t="s">
        <v>2652</v>
      </c>
    </row>
    <row r="5271" spans="1:4">
      <c r="A5271" t="s">
        <v>421</v>
      </c>
      <c r="B5271" t="s">
        <v>2651</v>
      </c>
      <c r="C5271">
        <v>5068000</v>
      </c>
      <c r="D5271" t="s">
        <v>2652</v>
      </c>
    </row>
    <row r="5272" spans="1:4">
      <c r="A5272" t="s">
        <v>422</v>
      </c>
      <c r="B5272" t="s">
        <v>2651</v>
      </c>
      <c r="C5272">
        <v>5023100</v>
      </c>
      <c r="D5272" t="s">
        <v>2652</v>
      </c>
    </row>
    <row r="5273" spans="1:4">
      <c r="A5273" t="s">
        <v>423</v>
      </c>
      <c r="B5273" t="s">
        <v>2651</v>
      </c>
      <c r="C5273">
        <v>3992200</v>
      </c>
      <c r="D5273" t="s">
        <v>2652</v>
      </c>
    </row>
    <row r="5274" spans="1:4">
      <c r="A5274" t="s">
        <v>424</v>
      </c>
      <c r="B5274" t="s">
        <v>2651</v>
      </c>
      <c r="C5274">
        <v>4031800</v>
      </c>
      <c r="D5274" t="s">
        <v>2652</v>
      </c>
    </row>
    <row r="5275" spans="1:4">
      <c r="A5275" t="s">
        <v>425</v>
      </c>
      <c r="B5275" t="s">
        <v>2651</v>
      </c>
      <c r="C5275">
        <v>5025100</v>
      </c>
      <c r="D5275" t="s">
        <v>2652</v>
      </c>
    </row>
    <row r="5276" spans="1:4">
      <c r="A5276" t="s">
        <v>426</v>
      </c>
      <c r="B5276" t="s">
        <v>2651</v>
      </c>
      <c r="C5276">
        <v>5199900</v>
      </c>
      <c r="D5276" t="s">
        <v>2652</v>
      </c>
    </row>
    <row r="5277" spans="1:4">
      <c r="A5277" t="s">
        <v>427</v>
      </c>
      <c r="B5277" t="s">
        <v>2651</v>
      </c>
      <c r="C5277">
        <v>7857000</v>
      </c>
      <c r="D5277" t="s">
        <v>2652</v>
      </c>
    </row>
    <row r="5278" spans="1:4">
      <c r="A5278" t="s">
        <v>428</v>
      </c>
      <c r="B5278" t="s">
        <v>2651</v>
      </c>
      <c r="C5278">
        <v>8235200</v>
      </c>
      <c r="D5278" t="s">
        <v>2652</v>
      </c>
    </row>
    <row r="5279" spans="1:4">
      <c r="A5279" t="s">
        <v>429</v>
      </c>
      <c r="B5279" t="s">
        <v>2651</v>
      </c>
      <c r="C5279">
        <v>5131500</v>
      </c>
      <c r="D5279" t="s">
        <v>2652</v>
      </c>
    </row>
    <row r="5280" spans="1:4">
      <c r="A5280" t="s">
        <v>430</v>
      </c>
      <c r="B5280" t="s">
        <v>2651</v>
      </c>
      <c r="C5280">
        <v>9141200</v>
      </c>
      <c r="D5280" t="s">
        <v>2652</v>
      </c>
    </row>
    <row r="5281" spans="1:4">
      <c r="A5281" t="s">
        <v>431</v>
      </c>
      <c r="B5281" t="s">
        <v>2651</v>
      </c>
      <c r="C5281">
        <v>6177800</v>
      </c>
      <c r="D5281" t="s">
        <v>2652</v>
      </c>
    </row>
    <row r="5282" spans="1:4">
      <c r="A5282" t="s">
        <v>432</v>
      </c>
      <c r="B5282" t="s">
        <v>2651</v>
      </c>
      <c r="C5282">
        <v>8167900</v>
      </c>
      <c r="D5282" t="s">
        <v>2652</v>
      </c>
    </row>
    <row r="5283" spans="1:4">
      <c r="A5283" t="s">
        <v>433</v>
      </c>
      <c r="B5283" t="s">
        <v>2651</v>
      </c>
      <c r="C5283">
        <v>9374900</v>
      </c>
      <c r="D5283" t="s">
        <v>2652</v>
      </c>
    </row>
    <row r="5284" spans="1:4">
      <c r="A5284" t="s">
        <v>434</v>
      </c>
      <c r="B5284" t="s">
        <v>2651</v>
      </c>
      <c r="C5284">
        <v>6638000</v>
      </c>
      <c r="D5284" t="s">
        <v>2652</v>
      </c>
    </row>
    <row r="5285" spans="1:4">
      <c r="A5285" t="s">
        <v>435</v>
      </c>
      <c r="B5285" t="s">
        <v>2651</v>
      </c>
      <c r="C5285">
        <v>5370900</v>
      </c>
      <c r="D5285" t="s">
        <v>2652</v>
      </c>
    </row>
    <row r="5286" spans="1:4">
      <c r="A5286" t="s">
        <v>436</v>
      </c>
      <c r="B5286" t="s">
        <v>2651</v>
      </c>
      <c r="C5286">
        <v>7138000</v>
      </c>
      <c r="D5286" t="s">
        <v>2652</v>
      </c>
    </row>
    <row r="5287" spans="1:4">
      <c r="A5287" t="s">
        <v>437</v>
      </c>
      <c r="B5287" t="s">
        <v>2651</v>
      </c>
      <c r="C5287">
        <v>4504600</v>
      </c>
      <c r="D5287" t="s">
        <v>2652</v>
      </c>
    </row>
    <row r="5288" spans="1:4">
      <c r="A5288" t="s">
        <v>438</v>
      </c>
      <c r="B5288" t="s">
        <v>2651</v>
      </c>
      <c r="C5288">
        <v>2988200</v>
      </c>
      <c r="D5288" t="s">
        <v>2652</v>
      </c>
    </row>
    <row r="5289" spans="1:4">
      <c r="A5289" t="s">
        <v>439</v>
      </c>
      <c r="B5289" t="s">
        <v>2651</v>
      </c>
      <c r="C5289">
        <v>4311000</v>
      </c>
      <c r="D5289" t="s">
        <v>2652</v>
      </c>
    </row>
    <row r="5290" spans="1:4">
      <c r="A5290" t="s">
        <v>440</v>
      </c>
      <c r="B5290" t="s">
        <v>2651</v>
      </c>
      <c r="C5290">
        <v>7619200</v>
      </c>
      <c r="D5290" t="s">
        <v>2652</v>
      </c>
    </row>
    <row r="5291" spans="1:4">
      <c r="A5291" t="s">
        <v>441</v>
      </c>
      <c r="B5291" t="s">
        <v>2651</v>
      </c>
      <c r="C5291">
        <v>3541900</v>
      </c>
      <c r="D5291" t="s">
        <v>2652</v>
      </c>
    </row>
    <row r="5292" spans="1:4">
      <c r="A5292" t="s">
        <v>442</v>
      </c>
      <c r="B5292" t="s">
        <v>2651</v>
      </c>
      <c r="C5292">
        <v>6902800</v>
      </c>
      <c r="D5292" t="s">
        <v>2652</v>
      </c>
    </row>
    <row r="5293" spans="1:4">
      <c r="A5293" t="s">
        <v>443</v>
      </c>
      <c r="B5293" t="s">
        <v>2651</v>
      </c>
      <c r="C5293">
        <v>5778400</v>
      </c>
      <c r="D5293" t="s">
        <v>2652</v>
      </c>
    </row>
    <row r="5294" spans="1:4">
      <c r="A5294" t="s">
        <v>444</v>
      </c>
      <c r="B5294" t="s">
        <v>2651</v>
      </c>
      <c r="C5294">
        <v>3376000</v>
      </c>
      <c r="D5294" t="s">
        <v>2652</v>
      </c>
    </row>
    <row r="5295" spans="1:4">
      <c r="A5295" t="s">
        <v>445</v>
      </c>
      <c r="B5295" t="s">
        <v>2651</v>
      </c>
      <c r="C5295">
        <v>2887300</v>
      </c>
      <c r="D5295" t="s">
        <v>2652</v>
      </c>
    </row>
    <row r="5296" spans="1:4">
      <c r="A5296" t="s">
        <v>446</v>
      </c>
      <c r="B5296" t="s">
        <v>2651</v>
      </c>
      <c r="C5296">
        <v>4900500</v>
      </c>
      <c r="D5296" t="s">
        <v>2652</v>
      </c>
    </row>
    <row r="5297" spans="1:4">
      <c r="A5297" t="s">
        <v>447</v>
      </c>
      <c r="B5297" t="s">
        <v>2651</v>
      </c>
      <c r="C5297">
        <v>3295900</v>
      </c>
      <c r="D5297" t="s">
        <v>2652</v>
      </c>
    </row>
    <row r="5298" spans="1:4">
      <c r="A5298" t="s">
        <v>448</v>
      </c>
      <c r="B5298" t="s">
        <v>2651</v>
      </c>
      <c r="C5298">
        <v>4376500</v>
      </c>
      <c r="D5298" t="s">
        <v>2652</v>
      </c>
    </row>
    <row r="5299" spans="1:4">
      <c r="A5299" t="s">
        <v>449</v>
      </c>
      <c r="B5299" t="s">
        <v>2651</v>
      </c>
      <c r="C5299">
        <v>4762300</v>
      </c>
      <c r="D5299" t="s">
        <v>2652</v>
      </c>
    </row>
    <row r="5300" spans="1:4">
      <c r="A5300" t="s">
        <v>450</v>
      </c>
      <c r="B5300" t="s">
        <v>2651</v>
      </c>
      <c r="C5300">
        <v>5032300</v>
      </c>
      <c r="D5300" t="s">
        <v>2652</v>
      </c>
    </row>
    <row r="5301" spans="1:4">
      <c r="A5301" t="s">
        <v>451</v>
      </c>
      <c r="B5301" t="s">
        <v>2651</v>
      </c>
      <c r="C5301">
        <v>3863100</v>
      </c>
      <c r="D5301" t="s">
        <v>2652</v>
      </c>
    </row>
    <row r="5302" spans="1:4">
      <c r="A5302" t="s">
        <v>452</v>
      </c>
      <c r="B5302" t="s">
        <v>2651</v>
      </c>
      <c r="C5302">
        <v>2724100</v>
      </c>
      <c r="D5302" t="s">
        <v>2652</v>
      </c>
    </row>
    <row r="5303" spans="1:4">
      <c r="A5303" t="s">
        <v>453</v>
      </c>
      <c r="B5303" t="s">
        <v>2651</v>
      </c>
      <c r="C5303">
        <v>3029900</v>
      </c>
      <c r="D5303" t="s">
        <v>2652</v>
      </c>
    </row>
    <row r="5304" spans="1:4">
      <c r="A5304" t="s">
        <v>454</v>
      </c>
      <c r="B5304" t="s">
        <v>2651</v>
      </c>
      <c r="C5304">
        <v>4279600</v>
      </c>
      <c r="D5304" t="s">
        <v>2652</v>
      </c>
    </row>
    <row r="5305" spans="1:4">
      <c r="A5305" t="s">
        <v>455</v>
      </c>
      <c r="B5305" t="s">
        <v>2651</v>
      </c>
      <c r="C5305">
        <v>3292100</v>
      </c>
      <c r="D5305" t="s">
        <v>2652</v>
      </c>
    </row>
    <row r="5306" spans="1:4">
      <c r="A5306" t="s">
        <v>456</v>
      </c>
      <c r="B5306" t="s">
        <v>2651</v>
      </c>
      <c r="C5306">
        <v>3818700</v>
      </c>
      <c r="D5306" t="s">
        <v>2652</v>
      </c>
    </row>
    <row r="5307" spans="1:4">
      <c r="A5307" t="s">
        <v>457</v>
      </c>
      <c r="B5307" t="s">
        <v>2651</v>
      </c>
      <c r="C5307">
        <v>4059500</v>
      </c>
      <c r="D5307" t="s">
        <v>2652</v>
      </c>
    </row>
    <row r="5308" spans="1:4">
      <c r="A5308" t="s">
        <v>458</v>
      </c>
      <c r="B5308" t="s">
        <v>2651</v>
      </c>
      <c r="C5308">
        <v>3011600</v>
      </c>
      <c r="D5308" t="s">
        <v>2652</v>
      </c>
    </row>
    <row r="5309" spans="1:4">
      <c r="A5309" t="s">
        <v>459</v>
      </c>
      <c r="B5309" t="s">
        <v>2651</v>
      </c>
      <c r="C5309">
        <v>2619600</v>
      </c>
      <c r="D5309" t="s">
        <v>2652</v>
      </c>
    </row>
    <row r="5310" spans="1:4">
      <c r="A5310" t="s">
        <v>460</v>
      </c>
      <c r="B5310" t="s">
        <v>2651</v>
      </c>
      <c r="C5310">
        <v>3961200</v>
      </c>
      <c r="D5310" t="s">
        <v>2652</v>
      </c>
    </row>
    <row r="5311" spans="1:4">
      <c r="A5311" t="s">
        <v>461</v>
      </c>
      <c r="B5311" t="s">
        <v>2651</v>
      </c>
      <c r="C5311">
        <v>3121800</v>
      </c>
      <c r="D5311" t="s">
        <v>2652</v>
      </c>
    </row>
    <row r="5312" spans="1:4">
      <c r="A5312" t="s">
        <v>462</v>
      </c>
      <c r="B5312" t="s">
        <v>2651</v>
      </c>
      <c r="C5312">
        <v>2545800</v>
      </c>
      <c r="D5312" t="s">
        <v>2652</v>
      </c>
    </row>
    <row r="5313" spans="1:4">
      <c r="A5313" t="s">
        <v>463</v>
      </c>
      <c r="B5313" t="s">
        <v>2651</v>
      </c>
      <c r="C5313">
        <v>2553100</v>
      </c>
      <c r="D5313" t="s">
        <v>2652</v>
      </c>
    </row>
    <row r="5314" spans="1:4">
      <c r="A5314" t="s">
        <v>464</v>
      </c>
      <c r="B5314" t="s">
        <v>2651</v>
      </c>
      <c r="C5314">
        <v>2846500</v>
      </c>
      <c r="D5314" t="s">
        <v>2652</v>
      </c>
    </row>
    <row r="5315" spans="1:4">
      <c r="A5315" t="s">
        <v>465</v>
      </c>
      <c r="B5315" t="s">
        <v>2651</v>
      </c>
      <c r="C5315">
        <v>3731200</v>
      </c>
      <c r="D5315" t="s">
        <v>2652</v>
      </c>
    </row>
    <row r="5316" spans="1:4">
      <c r="A5316" t="s">
        <v>466</v>
      </c>
      <c r="B5316" t="s">
        <v>2651</v>
      </c>
      <c r="C5316">
        <v>4114500</v>
      </c>
      <c r="D5316" t="s">
        <v>2652</v>
      </c>
    </row>
    <row r="5317" spans="1:4">
      <c r="A5317" t="s">
        <v>467</v>
      </c>
      <c r="B5317" t="s">
        <v>2651</v>
      </c>
      <c r="C5317">
        <v>3349500</v>
      </c>
      <c r="D5317" t="s">
        <v>2652</v>
      </c>
    </row>
    <row r="5318" spans="1:4">
      <c r="A5318" t="s">
        <v>468</v>
      </c>
      <c r="B5318" t="s">
        <v>2651</v>
      </c>
      <c r="C5318">
        <v>4019500</v>
      </c>
      <c r="D5318" t="s">
        <v>2652</v>
      </c>
    </row>
    <row r="5319" spans="1:4">
      <c r="A5319" t="s">
        <v>469</v>
      </c>
      <c r="B5319" t="s">
        <v>2651</v>
      </c>
      <c r="C5319">
        <v>3970600</v>
      </c>
      <c r="D5319" t="s">
        <v>2652</v>
      </c>
    </row>
    <row r="5320" spans="1:4">
      <c r="A5320" t="s">
        <v>470</v>
      </c>
      <c r="B5320" t="s">
        <v>2651</v>
      </c>
      <c r="C5320">
        <v>5068400</v>
      </c>
      <c r="D5320" t="s">
        <v>2652</v>
      </c>
    </row>
    <row r="5321" spans="1:4">
      <c r="A5321" t="s">
        <v>471</v>
      </c>
      <c r="B5321" t="s">
        <v>2651</v>
      </c>
      <c r="C5321">
        <v>3937300</v>
      </c>
      <c r="D5321" t="s">
        <v>2652</v>
      </c>
    </row>
    <row r="5322" spans="1:4">
      <c r="A5322" t="s">
        <v>472</v>
      </c>
      <c r="B5322" t="s">
        <v>2651</v>
      </c>
      <c r="C5322">
        <v>4777700</v>
      </c>
      <c r="D5322" t="s">
        <v>2652</v>
      </c>
    </row>
    <row r="5323" spans="1:4">
      <c r="A5323" t="s">
        <v>473</v>
      </c>
      <c r="B5323" t="s">
        <v>2651</v>
      </c>
      <c r="C5323">
        <v>5097500</v>
      </c>
      <c r="D5323" t="s">
        <v>2652</v>
      </c>
    </row>
    <row r="5324" spans="1:4">
      <c r="A5324" t="s">
        <v>474</v>
      </c>
      <c r="B5324" t="s">
        <v>2651</v>
      </c>
      <c r="C5324">
        <v>9570700</v>
      </c>
      <c r="D5324" t="s">
        <v>2652</v>
      </c>
    </row>
    <row r="5325" spans="1:4">
      <c r="A5325" t="s">
        <v>475</v>
      </c>
      <c r="B5325" t="s">
        <v>2651</v>
      </c>
      <c r="C5325">
        <v>9639100</v>
      </c>
      <c r="D5325" t="s">
        <v>2652</v>
      </c>
    </row>
    <row r="5326" spans="1:4">
      <c r="A5326" t="s">
        <v>476</v>
      </c>
      <c r="B5326" t="s">
        <v>2651</v>
      </c>
      <c r="C5326">
        <v>5330600</v>
      </c>
      <c r="D5326" t="s">
        <v>2652</v>
      </c>
    </row>
    <row r="5327" spans="1:4">
      <c r="A5327" t="s">
        <v>477</v>
      </c>
      <c r="B5327" t="s">
        <v>2651</v>
      </c>
      <c r="C5327">
        <v>7455400</v>
      </c>
      <c r="D5327" t="s">
        <v>2652</v>
      </c>
    </row>
    <row r="5328" spans="1:4">
      <c r="A5328" t="s">
        <v>478</v>
      </c>
      <c r="B5328" t="s">
        <v>2651</v>
      </c>
      <c r="C5328">
        <v>7693800</v>
      </c>
      <c r="D5328" t="s">
        <v>2652</v>
      </c>
    </row>
    <row r="5329" spans="1:4">
      <c r="A5329" t="s">
        <v>479</v>
      </c>
      <c r="B5329" t="s">
        <v>2651</v>
      </c>
      <c r="C5329">
        <v>22059200</v>
      </c>
      <c r="D5329" t="s">
        <v>2652</v>
      </c>
    </row>
    <row r="5330" spans="1:4">
      <c r="A5330" t="s">
        <v>480</v>
      </c>
      <c r="B5330" t="s">
        <v>2651</v>
      </c>
      <c r="C5330">
        <v>8065000</v>
      </c>
      <c r="D5330" t="s">
        <v>2652</v>
      </c>
    </row>
    <row r="5331" spans="1:4">
      <c r="A5331" t="s">
        <v>481</v>
      </c>
      <c r="B5331" t="s">
        <v>2651</v>
      </c>
      <c r="C5331">
        <v>6057500</v>
      </c>
      <c r="D5331" t="s">
        <v>2652</v>
      </c>
    </row>
    <row r="5332" spans="1:4">
      <c r="A5332" t="s">
        <v>482</v>
      </c>
      <c r="B5332" t="s">
        <v>2651</v>
      </c>
      <c r="C5332">
        <v>4477000</v>
      </c>
      <c r="D5332" t="s">
        <v>2652</v>
      </c>
    </row>
    <row r="5333" spans="1:4">
      <c r="A5333" t="s">
        <v>483</v>
      </c>
      <c r="B5333" t="s">
        <v>2651</v>
      </c>
      <c r="C5333">
        <v>5853300</v>
      </c>
      <c r="D5333" t="s">
        <v>2652</v>
      </c>
    </row>
    <row r="5334" spans="1:4">
      <c r="A5334" t="s">
        <v>484</v>
      </c>
      <c r="B5334" t="s">
        <v>2651</v>
      </c>
      <c r="C5334">
        <v>6768400</v>
      </c>
      <c r="D5334" t="s">
        <v>2652</v>
      </c>
    </row>
    <row r="5335" spans="1:4">
      <c r="A5335" t="s">
        <v>485</v>
      </c>
      <c r="B5335" t="s">
        <v>2651</v>
      </c>
      <c r="C5335">
        <v>2543800</v>
      </c>
      <c r="D5335" t="s">
        <v>2652</v>
      </c>
    </row>
    <row r="5336" spans="1:4">
      <c r="A5336" t="s">
        <v>486</v>
      </c>
      <c r="B5336" t="s">
        <v>2651</v>
      </c>
      <c r="C5336">
        <v>5405500</v>
      </c>
      <c r="D5336" t="s">
        <v>2652</v>
      </c>
    </row>
    <row r="5337" spans="1:4">
      <c r="A5337" t="s">
        <v>487</v>
      </c>
      <c r="B5337" t="s">
        <v>2651</v>
      </c>
      <c r="C5337">
        <v>4694000</v>
      </c>
      <c r="D5337" t="s">
        <v>2652</v>
      </c>
    </row>
    <row r="5338" spans="1:4">
      <c r="A5338" t="s">
        <v>488</v>
      </c>
      <c r="B5338" t="s">
        <v>2651</v>
      </c>
      <c r="C5338">
        <v>5819100</v>
      </c>
      <c r="D5338" t="s">
        <v>2652</v>
      </c>
    </row>
    <row r="5339" spans="1:4">
      <c r="A5339" t="s">
        <v>489</v>
      </c>
      <c r="B5339" t="s">
        <v>2651</v>
      </c>
      <c r="C5339">
        <v>6685300</v>
      </c>
      <c r="D5339" t="s">
        <v>2652</v>
      </c>
    </row>
    <row r="5340" spans="1:4">
      <c r="A5340" t="s">
        <v>490</v>
      </c>
      <c r="B5340" t="s">
        <v>2651</v>
      </c>
      <c r="C5340">
        <v>7523700</v>
      </c>
      <c r="D5340" t="s">
        <v>2652</v>
      </c>
    </row>
    <row r="5341" spans="1:4">
      <c r="A5341" t="s">
        <v>491</v>
      </c>
      <c r="B5341" t="s">
        <v>2651</v>
      </c>
      <c r="C5341">
        <v>7173300</v>
      </c>
      <c r="D5341" t="s">
        <v>2652</v>
      </c>
    </row>
    <row r="5342" spans="1:4">
      <c r="A5342" t="s">
        <v>492</v>
      </c>
      <c r="B5342" t="s">
        <v>2651</v>
      </c>
      <c r="C5342">
        <v>7704200</v>
      </c>
      <c r="D5342" t="s">
        <v>2652</v>
      </c>
    </row>
    <row r="5343" spans="1:4">
      <c r="A5343" t="s">
        <v>493</v>
      </c>
      <c r="B5343" t="s">
        <v>2651</v>
      </c>
      <c r="C5343">
        <v>6791000</v>
      </c>
      <c r="D5343" t="s">
        <v>2652</v>
      </c>
    </row>
    <row r="5344" spans="1:4">
      <c r="A5344" t="s">
        <v>494</v>
      </c>
      <c r="B5344" t="s">
        <v>2651</v>
      </c>
      <c r="C5344">
        <v>5090500</v>
      </c>
      <c r="D5344" t="s">
        <v>2652</v>
      </c>
    </row>
    <row r="5345" spans="1:4">
      <c r="A5345" t="s">
        <v>495</v>
      </c>
      <c r="B5345" t="s">
        <v>2651</v>
      </c>
      <c r="C5345">
        <v>4047700</v>
      </c>
      <c r="D5345" t="s">
        <v>2652</v>
      </c>
    </row>
    <row r="5346" spans="1:4">
      <c r="A5346" t="s">
        <v>496</v>
      </c>
      <c r="B5346" t="s">
        <v>2651</v>
      </c>
      <c r="C5346">
        <v>4489300</v>
      </c>
      <c r="D5346" t="s">
        <v>2652</v>
      </c>
    </row>
    <row r="5347" spans="1:4">
      <c r="A5347" t="s">
        <v>497</v>
      </c>
      <c r="B5347" t="s">
        <v>2651</v>
      </c>
      <c r="C5347">
        <v>4925600</v>
      </c>
      <c r="D5347" t="s">
        <v>2652</v>
      </c>
    </row>
    <row r="5348" spans="1:4">
      <c r="A5348" t="s">
        <v>498</v>
      </c>
      <c r="B5348" t="s">
        <v>2651</v>
      </c>
      <c r="C5348">
        <v>6045400</v>
      </c>
      <c r="D5348" t="s">
        <v>2652</v>
      </c>
    </row>
    <row r="5349" spans="1:4">
      <c r="A5349" t="s">
        <v>499</v>
      </c>
      <c r="B5349" t="s">
        <v>2651</v>
      </c>
      <c r="C5349">
        <v>4089400</v>
      </c>
      <c r="D5349" t="s">
        <v>2652</v>
      </c>
    </row>
    <row r="5350" spans="1:4">
      <c r="A5350" t="s">
        <v>500</v>
      </c>
      <c r="B5350" t="s">
        <v>2651</v>
      </c>
      <c r="C5350">
        <v>8217400</v>
      </c>
      <c r="D5350" t="s">
        <v>2652</v>
      </c>
    </row>
    <row r="5351" spans="1:4">
      <c r="A5351" t="s">
        <v>501</v>
      </c>
      <c r="B5351" t="s">
        <v>2651</v>
      </c>
      <c r="C5351">
        <v>2856600</v>
      </c>
      <c r="D5351" t="s">
        <v>2652</v>
      </c>
    </row>
    <row r="5352" spans="1:4">
      <c r="A5352" t="s">
        <v>502</v>
      </c>
      <c r="B5352" t="s">
        <v>2651</v>
      </c>
      <c r="C5352">
        <v>3504600</v>
      </c>
      <c r="D5352" t="s">
        <v>2652</v>
      </c>
    </row>
    <row r="5353" spans="1:4">
      <c r="A5353" t="s">
        <v>503</v>
      </c>
      <c r="B5353" t="s">
        <v>2651</v>
      </c>
      <c r="C5353">
        <v>2152400</v>
      </c>
      <c r="D5353" t="s">
        <v>2652</v>
      </c>
    </row>
    <row r="5354" spans="1:4">
      <c r="A5354" t="s">
        <v>504</v>
      </c>
      <c r="B5354" t="s">
        <v>2651</v>
      </c>
      <c r="C5354">
        <v>8438800</v>
      </c>
      <c r="D5354" t="s">
        <v>2652</v>
      </c>
    </row>
    <row r="5355" spans="1:4">
      <c r="A5355" t="s">
        <v>505</v>
      </c>
      <c r="B5355" t="s">
        <v>2651</v>
      </c>
      <c r="C5355">
        <v>3333700</v>
      </c>
      <c r="D5355" t="s">
        <v>2652</v>
      </c>
    </row>
    <row r="5356" spans="1:4">
      <c r="A5356" t="s">
        <v>506</v>
      </c>
      <c r="B5356" t="s">
        <v>2651</v>
      </c>
      <c r="C5356">
        <v>2200300</v>
      </c>
      <c r="D5356" t="s">
        <v>2652</v>
      </c>
    </row>
    <row r="5357" spans="1:4">
      <c r="A5357" t="s">
        <v>507</v>
      </c>
      <c r="B5357" t="s">
        <v>2651</v>
      </c>
      <c r="C5357">
        <v>2648500</v>
      </c>
      <c r="D5357" t="s">
        <v>2652</v>
      </c>
    </row>
    <row r="5358" spans="1:4">
      <c r="A5358" t="s">
        <v>508</v>
      </c>
      <c r="B5358" t="s">
        <v>2651</v>
      </c>
      <c r="C5358">
        <v>2795300</v>
      </c>
      <c r="D5358" t="s">
        <v>2652</v>
      </c>
    </row>
    <row r="5359" spans="1:4">
      <c r="A5359" t="s">
        <v>509</v>
      </c>
      <c r="B5359" t="s">
        <v>2651</v>
      </c>
      <c r="C5359">
        <v>3069200</v>
      </c>
      <c r="D5359" t="s">
        <v>2652</v>
      </c>
    </row>
    <row r="5360" spans="1:4">
      <c r="A5360" t="s">
        <v>510</v>
      </c>
      <c r="B5360" t="s">
        <v>2651</v>
      </c>
      <c r="C5360">
        <v>3907100</v>
      </c>
      <c r="D5360" t="s">
        <v>2652</v>
      </c>
    </row>
    <row r="5361" spans="1:4">
      <c r="A5361" t="s">
        <v>511</v>
      </c>
      <c r="B5361" t="s">
        <v>2651</v>
      </c>
      <c r="C5361">
        <v>5316200</v>
      </c>
      <c r="D5361" t="s">
        <v>2652</v>
      </c>
    </row>
    <row r="5362" spans="1:4">
      <c r="A5362" t="s">
        <v>512</v>
      </c>
      <c r="B5362" t="s">
        <v>2651</v>
      </c>
      <c r="C5362">
        <v>7096300</v>
      </c>
      <c r="D5362" t="s">
        <v>2652</v>
      </c>
    </row>
    <row r="5363" spans="1:4">
      <c r="A5363" t="s">
        <v>513</v>
      </c>
      <c r="B5363" t="s">
        <v>2651</v>
      </c>
      <c r="C5363">
        <v>5235100</v>
      </c>
      <c r="D5363" t="s">
        <v>2652</v>
      </c>
    </row>
    <row r="5364" spans="1:4">
      <c r="A5364" t="s">
        <v>514</v>
      </c>
      <c r="B5364" t="s">
        <v>2651</v>
      </c>
      <c r="C5364">
        <v>3814300</v>
      </c>
      <c r="D5364" t="s">
        <v>2652</v>
      </c>
    </row>
    <row r="5365" spans="1:4">
      <c r="A5365" t="s">
        <v>515</v>
      </c>
      <c r="B5365" t="s">
        <v>2651</v>
      </c>
      <c r="C5365">
        <v>4681800</v>
      </c>
      <c r="D5365" t="s">
        <v>2652</v>
      </c>
    </row>
    <row r="5366" spans="1:4">
      <c r="A5366" t="s">
        <v>516</v>
      </c>
      <c r="B5366" t="s">
        <v>2651</v>
      </c>
      <c r="C5366">
        <v>3479900</v>
      </c>
      <c r="D5366" t="s">
        <v>2652</v>
      </c>
    </row>
    <row r="5367" spans="1:4">
      <c r="A5367" t="s">
        <v>517</v>
      </c>
      <c r="B5367" t="s">
        <v>2651</v>
      </c>
      <c r="C5367">
        <v>4163200</v>
      </c>
      <c r="D5367" t="s">
        <v>2652</v>
      </c>
    </row>
    <row r="5368" spans="1:4">
      <c r="A5368" t="s">
        <v>518</v>
      </c>
      <c r="B5368" t="s">
        <v>2651</v>
      </c>
      <c r="C5368">
        <v>5332300</v>
      </c>
      <c r="D5368" t="s">
        <v>2652</v>
      </c>
    </row>
    <row r="5369" spans="1:4">
      <c r="A5369" t="s">
        <v>519</v>
      </c>
      <c r="B5369" t="s">
        <v>2651</v>
      </c>
      <c r="C5369">
        <v>5426700</v>
      </c>
      <c r="D5369" t="s">
        <v>2652</v>
      </c>
    </row>
    <row r="5370" spans="1:4">
      <c r="A5370" t="s">
        <v>520</v>
      </c>
      <c r="B5370" t="s">
        <v>2651</v>
      </c>
      <c r="C5370">
        <v>19063200</v>
      </c>
      <c r="D5370" t="s">
        <v>2652</v>
      </c>
    </row>
    <row r="5371" spans="1:4">
      <c r="A5371" t="s">
        <v>521</v>
      </c>
      <c r="B5371" t="s">
        <v>2651</v>
      </c>
      <c r="C5371">
        <v>12274900</v>
      </c>
      <c r="D5371" t="s">
        <v>2652</v>
      </c>
    </row>
    <row r="5372" spans="1:4">
      <c r="A5372" t="s">
        <v>522</v>
      </c>
      <c r="B5372" t="s">
        <v>2651</v>
      </c>
      <c r="C5372">
        <v>12983500</v>
      </c>
      <c r="D5372" t="s">
        <v>2652</v>
      </c>
    </row>
    <row r="5373" spans="1:4">
      <c r="A5373" t="s">
        <v>523</v>
      </c>
      <c r="B5373" t="s">
        <v>2651</v>
      </c>
      <c r="C5373">
        <v>7909000</v>
      </c>
      <c r="D5373" t="s">
        <v>2652</v>
      </c>
    </row>
    <row r="5374" spans="1:4">
      <c r="A5374" t="s">
        <v>524</v>
      </c>
      <c r="B5374" t="s">
        <v>2651</v>
      </c>
      <c r="C5374">
        <v>6084400</v>
      </c>
      <c r="D5374" t="s">
        <v>2652</v>
      </c>
    </row>
    <row r="5375" spans="1:4">
      <c r="A5375" t="s">
        <v>525</v>
      </c>
      <c r="B5375" t="s">
        <v>2651</v>
      </c>
      <c r="C5375">
        <v>5702500</v>
      </c>
      <c r="D5375" t="s">
        <v>2652</v>
      </c>
    </row>
    <row r="5376" spans="1:4">
      <c r="A5376" t="s">
        <v>526</v>
      </c>
      <c r="B5376" t="s">
        <v>2651</v>
      </c>
      <c r="C5376">
        <v>4393100</v>
      </c>
      <c r="D5376" t="s">
        <v>2652</v>
      </c>
    </row>
    <row r="5377" spans="1:4">
      <c r="A5377" t="s">
        <v>527</v>
      </c>
      <c r="B5377" t="s">
        <v>2651</v>
      </c>
      <c r="C5377">
        <v>7472000</v>
      </c>
      <c r="D5377" t="s">
        <v>2652</v>
      </c>
    </row>
    <row r="5378" spans="1:4">
      <c r="A5378" t="s">
        <v>528</v>
      </c>
      <c r="B5378" t="s">
        <v>2651</v>
      </c>
      <c r="C5378">
        <v>5220500</v>
      </c>
      <c r="D5378" t="s">
        <v>2652</v>
      </c>
    </row>
    <row r="5379" spans="1:4">
      <c r="A5379" t="s">
        <v>529</v>
      </c>
      <c r="B5379" t="s">
        <v>2651</v>
      </c>
      <c r="C5379">
        <v>5735100</v>
      </c>
      <c r="D5379" t="s">
        <v>2652</v>
      </c>
    </row>
    <row r="5380" spans="1:4">
      <c r="A5380" t="s">
        <v>530</v>
      </c>
      <c r="B5380" t="s">
        <v>2651</v>
      </c>
      <c r="C5380">
        <v>5307400</v>
      </c>
      <c r="D5380" t="s">
        <v>2652</v>
      </c>
    </row>
    <row r="5381" spans="1:4">
      <c r="A5381" t="s">
        <v>531</v>
      </c>
      <c r="B5381" t="s">
        <v>2651</v>
      </c>
      <c r="C5381">
        <v>5518400</v>
      </c>
      <c r="D5381" t="s">
        <v>2652</v>
      </c>
    </row>
    <row r="5382" spans="1:4">
      <c r="A5382" t="s">
        <v>532</v>
      </c>
      <c r="B5382" t="s">
        <v>2651</v>
      </c>
      <c r="C5382">
        <v>4965300</v>
      </c>
      <c r="D5382" t="s">
        <v>2652</v>
      </c>
    </row>
    <row r="5383" spans="1:4">
      <c r="A5383" t="s">
        <v>533</v>
      </c>
      <c r="B5383" t="s">
        <v>2651</v>
      </c>
      <c r="C5383">
        <v>6003300</v>
      </c>
      <c r="D5383" t="s">
        <v>2652</v>
      </c>
    </row>
    <row r="5384" spans="1:4">
      <c r="A5384" t="s">
        <v>534</v>
      </c>
      <c r="B5384" t="s">
        <v>2651</v>
      </c>
      <c r="C5384">
        <v>4256000</v>
      </c>
      <c r="D5384" t="s">
        <v>2652</v>
      </c>
    </row>
    <row r="5385" spans="1:4">
      <c r="A5385" t="s">
        <v>535</v>
      </c>
      <c r="B5385" t="s">
        <v>2651</v>
      </c>
      <c r="C5385">
        <v>4511000</v>
      </c>
      <c r="D5385" t="s">
        <v>2652</v>
      </c>
    </row>
    <row r="5386" spans="1:4">
      <c r="A5386" t="s">
        <v>536</v>
      </c>
      <c r="B5386" t="s">
        <v>2651</v>
      </c>
      <c r="C5386">
        <v>7754800</v>
      </c>
      <c r="D5386" t="s">
        <v>2652</v>
      </c>
    </row>
    <row r="5387" spans="1:4">
      <c r="A5387" t="s">
        <v>537</v>
      </c>
      <c r="B5387" t="s">
        <v>2651</v>
      </c>
      <c r="C5387">
        <v>5520800</v>
      </c>
      <c r="D5387" t="s">
        <v>2652</v>
      </c>
    </row>
    <row r="5388" spans="1:4">
      <c r="A5388" t="s">
        <v>538</v>
      </c>
      <c r="B5388" t="s">
        <v>2651</v>
      </c>
      <c r="C5388">
        <v>4218200</v>
      </c>
      <c r="D5388" t="s">
        <v>2652</v>
      </c>
    </row>
    <row r="5389" spans="1:4">
      <c r="A5389" t="s">
        <v>539</v>
      </c>
      <c r="B5389" t="s">
        <v>2651</v>
      </c>
      <c r="C5389">
        <v>5117100</v>
      </c>
      <c r="D5389" t="s">
        <v>2652</v>
      </c>
    </row>
    <row r="5390" spans="1:4">
      <c r="A5390" t="s">
        <v>540</v>
      </c>
      <c r="B5390" t="s">
        <v>2651</v>
      </c>
      <c r="C5390">
        <v>3974000</v>
      </c>
      <c r="D5390" t="s">
        <v>2652</v>
      </c>
    </row>
    <row r="5391" spans="1:4">
      <c r="A5391" t="s">
        <v>541</v>
      </c>
      <c r="B5391" t="s">
        <v>2651</v>
      </c>
      <c r="C5391">
        <v>3325000</v>
      </c>
      <c r="D5391" t="s">
        <v>2652</v>
      </c>
    </row>
    <row r="5392" spans="1:4">
      <c r="A5392" t="s">
        <v>542</v>
      </c>
      <c r="B5392" t="s">
        <v>2651</v>
      </c>
      <c r="C5392">
        <v>4235400</v>
      </c>
      <c r="D5392" t="s">
        <v>2652</v>
      </c>
    </row>
    <row r="5393" spans="1:4">
      <c r="A5393" t="s">
        <v>543</v>
      </c>
      <c r="B5393" t="s">
        <v>2651</v>
      </c>
      <c r="C5393">
        <v>4838600</v>
      </c>
      <c r="D5393" t="s">
        <v>2652</v>
      </c>
    </row>
    <row r="5394" spans="1:4">
      <c r="A5394" t="s">
        <v>544</v>
      </c>
      <c r="B5394" t="s">
        <v>2651</v>
      </c>
      <c r="C5394">
        <v>3029400</v>
      </c>
      <c r="D5394" t="s">
        <v>2652</v>
      </c>
    </row>
    <row r="5395" spans="1:4">
      <c r="A5395" t="s">
        <v>545</v>
      </c>
      <c r="B5395" t="s">
        <v>2651</v>
      </c>
      <c r="C5395">
        <v>4867900</v>
      </c>
      <c r="D5395" t="s">
        <v>2652</v>
      </c>
    </row>
    <row r="5396" spans="1:4">
      <c r="A5396" t="s">
        <v>546</v>
      </c>
      <c r="B5396" t="s">
        <v>2651</v>
      </c>
      <c r="C5396">
        <v>6909000</v>
      </c>
      <c r="D5396" t="s">
        <v>2652</v>
      </c>
    </row>
    <row r="5397" spans="1:4">
      <c r="A5397" t="s">
        <v>547</v>
      </c>
      <c r="B5397" t="s">
        <v>2651</v>
      </c>
      <c r="C5397">
        <v>6839200</v>
      </c>
      <c r="D5397" t="s">
        <v>2652</v>
      </c>
    </row>
    <row r="5398" spans="1:4">
      <c r="A5398" t="s">
        <v>548</v>
      </c>
      <c r="B5398" t="s">
        <v>2651</v>
      </c>
      <c r="C5398">
        <v>45305400</v>
      </c>
      <c r="D5398" t="s">
        <v>2652</v>
      </c>
    </row>
    <row r="5399" spans="1:4">
      <c r="A5399" t="s">
        <v>549</v>
      </c>
      <c r="B5399" t="s">
        <v>2651</v>
      </c>
      <c r="C5399">
        <v>22808000</v>
      </c>
      <c r="D5399" t="s">
        <v>2652</v>
      </c>
    </row>
    <row r="5400" spans="1:4">
      <c r="A5400" t="s">
        <v>550</v>
      </c>
      <c r="B5400" t="s">
        <v>2651</v>
      </c>
      <c r="C5400">
        <v>10976600</v>
      </c>
      <c r="D5400" t="s">
        <v>2652</v>
      </c>
    </row>
    <row r="5401" spans="1:4">
      <c r="A5401" t="s">
        <v>551</v>
      </c>
      <c r="B5401" t="s">
        <v>2651</v>
      </c>
      <c r="C5401">
        <v>9057200</v>
      </c>
      <c r="D5401" t="s">
        <v>2652</v>
      </c>
    </row>
    <row r="5402" spans="1:4">
      <c r="A5402" t="s">
        <v>552</v>
      </c>
      <c r="B5402" t="s">
        <v>2651</v>
      </c>
      <c r="C5402">
        <v>11313400</v>
      </c>
      <c r="D5402" t="s">
        <v>2652</v>
      </c>
    </row>
    <row r="5403" spans="1:4">
      <c r="A5403" t="s">
        <v>553</v>
      </c>
      <c r="B5403" t="s">
        <v>2651</v>
      </c>
      <c r="C5403">
        <v>13236500</v>
      </c>
      <c r="D5403" t="s">
        <v>2652</v>
      </c>
    </row>
    <row r="5404" spans="1:4">
      <c r="A5404" t="s">
        <v>554</v>
      </c>
      <c r="B5404" t="s">
        <v>2651</v>
      </c>
      <c r="C5404">
        <v>9417300</v>
      </c>
      <c r="D5404" t="s">
        <v>2652</v>
      </c>
    </row>
    <row r="5405" spans="1:4">
      <c r="A5405" t="s">
        <v>555</v>
      </c>
      <c r="B5405" t="s">
        <v>2651</v>
      </c>
      <c r="C5405">
        <v>10878100</v>
      </c>
      <c r="D5405" t="s">
        <v>2652</v>
      </c>
    </row>
    <row r="5406" spans="1:4">
      <c r="A5406" t="s">
        <v>556</v>
      </c>
      <c r="B5406" t="s">
        <v>2651</v>
      </c>
      <c r="C5406">
        <v>7591300</v>
      </c>
      <c r="D5406" t="s">
        <v>2652</v>
      </c>
    </row>
    <row r="5407" spans="1:4">
      <c r="A5407" t="s">
        <v>557</v>
      </c>
      <c r="B5407" t="s">
        <v>2651</v>
      </c>
      <c r="C5407">
        <v>7522200</v>
      </c>
      <c r="D5407" t="s">
        <v>2652</v>
      </c>
    </row>
    <row r="5408" spans="1:4">
      <c r="A5408" t="s">
        <v>558</v>
      </c>
      <c r="B5408" t="s">
        <v>2651</v>
      </c>
      <c r="C5408">
        <v>6000100</v>
      </c>
      <c r="D5408" t="s">
        <v>2652</v>
      </c>
    </row>
    <row r="5409" spans="1:4">
      <c r="A5409" t="s">
        <v>559</v>
      </c>
      <c r="B5409" t="s">
        <v>2651</v>
      </c>
      <c r="C5409">
        <v>8525500</v>
      </c>
      <c r="D5409" t="s">
        <v>2652</v>
      </c>
    </row>
    <row r="5410" spans="1:4">
      <c r="A5410" t="s">
        <v>560</v>
      </c>
      <c r="B5410" t="s">
        <v>2651</v>
      </c>
      <c r="C5410">
        <v>6354100</v>
      </c>
      <c r="D5410" t="s">
        <v>2652</v>
      </c>
    </row>
    <row r="5411" spans="1:4">
      <c r="A5411" t="s">
        <v>561</v>
      </c>
      <c r="B5411" t="s">
        <v>2651</v>
      </c>
      <c r="C5411">
        <v>14193800</v>
      </c>
      <c r="D5411" t="s">
        <v>2652</v>
      </c>
    </row>
    <row r="5412" spans="1:4">
      <c r="A5412" t="s">
        <v>562</v>
      </c>
      <c r="B5412" t="s">
        <v>2651</v>
      </c>
      <c r="C5412">
        <v>9164000</v>
      </c>
      <c r="D5412" t="s">
        <v>2652</v>
      </c>
    </row>
    <row r="5413" spans="1:4">
      <c r="A5413" t="s">
        <v>563</v>
      </c>
      <c r="B5413" t="s">
        <v>2651</v>
      </c>
      <c r="C5413">
        <v>9146700</v>
      </c>
      <c r="D5413" t="s">
        <v>2652</v>
      </c>
    </row>
    <row r="5414" spans="1:4">
      <c r="A5414" t="s">
        <v>564</v>
      </c>
      <c r="B5414" t="s">
        <v>2651</v>
      </c>
      <c r="C5414">
        <v>5869000</v>
      </c>
      <c r="D5414" t="s">
        <v>2652</v>
      </c>
    </row>
    <row r="5415" spans="1:4">
      <c r="A5415" t="s">
        <v>565</v>
      </c>
      <c r="B5415" t="s">
        <v>2651</v>
      </c>
      <c r="C5415">
        <v>5722400</v>
      </c>
      <c r="D5415" t="s">
        <v>2652</v>
      </c>
    </row>
    <row r="5416" spans="1:4">
      <c r="A5416" t="s">
        <v>566</v>
      </c>
      <c r="B5416" t="s">
        <v>2651</v>
      </c>
      <c r="C5416">
        <v>4351800</v>
      </c>
      <c r="D5416" t="s">
        <v>2652</v>
      </c>
    </row>
    <row r="5417" spans="1:4">
      <c r="A5417" t="s">
        <v>567</v>
      </c>
      <c r="B5417" t="s">
        <v>2651</v>
      </c>
      <c r="C5417">
        <v>7644400</v>
      </c>
      <c r="D5417" t="s">
        <v>2652</v>
      </c>
    </row>
    <row r="5418" spans="1:4">
      <c r="A5418" t="s">
        <v>568</v>
      </c>
      <c r="B5418" t="s">
        <v>2651</v>
      </c>
      <c r="C5418">
        <v>4395800</v>
      </c>
      <c r="D5418" t="s">
        <v>2652</v>
      </c>
    </row>
    <row r="5419" spans="1:4">
      <c r="A5419" t="s">
        <v>569</v>
      </c>
      <c r="B5419" t="s">
        <v>2651</v>
      </c>
      <c r="C5419">
        <v>9848600</v>
      </c>
      <c r="D5419" t="s">
        <v>2652</v>
      </c>
    </row>
    <row r="5420" spans="1:4">
      <c r="A5420" t="s">
        <v>570</v>
      </c>
      <c r="B5420" t="s">
        <v>2651</v>
      </c>
      <c r="C5420">
        <v>4870200</v>
      </c>
      <c r="D5420" t="s">
        <v>2652</v>
      </c>
    </row>
    <row r="5421" spans="1:4">
      <c r="A5421" t="s">
        <v>571</v>
      </c>
      <c r="B5421" t="s">
        <v>2651</v>
      </c>
      <c r="C5421">
        <v>7457800</v>
      </c>
      <c r="D5421" t="s">
        <v>2652</v>
      </c>
    </row>
    <row r="5422" spans="1:4">
      <c r="A5422" t="s">
        <v>572</v>
      </c>
      <c r="B5422" t="s">
        <v>2651</v>
      </c>
      <c r="C5422">
        <v>6970900</v>
      </c>
      <c r="D5422" t="s">
        <v>2652</v>
      </c>
    </row>
    <row r="5423" spans="1:4">
      <c r="A5423" t="s">
        <v>573</v>
      </c>
      <c r="B5423" t="s">
        <v>2651</v>
      </c>
      <c r="C5423">
        <v>6578300</v>
      </c>
      <c r="D5423" t="s">
        <v>2652</v>
      </c>
    </row>
    <row r="5424" spans="1:4">
      <c r="A5424" t="s">
        <v>574</v>
      </c>
      <c r="B5424" t="s">
        <v>2651</v>
      </c>
      <c r="C5424">
        <v>6810800</v>
      </c>
      <c r="D5424" t="s">
        <v>2652</v>
      </c>
    </row>
    <row r="5425" spans="1:4">
      <c r="A5425" t="s">
        <v>575</v>
      </c>
      <c r="B5425" t="s">
        <v>2651</v>
      </c>
      <c r="C5425">
        <v>8672400</v>
      </c>
      <c r="D5425" t="s">
        <v>2652</v>
      </c>
    </row>
    <row r="5426" spans="1:4">
      <c r="A5426" t="s">
        <v>576</v>
      </c>
      <c r="B5426" t="s">
        <v>2651</v>
      </c>
      <c r="C5426">
        <v>5782100</v>
      </c>
      <c r="D5426" t="s">
        <v>2652</v>
      </c>
    </row>
    <row r="5427" spans="1:4">
      <c r="A5427" t="s">
        <v>577</v>
      </c>
      <c r="B5427" t="s">
        <v>2651</v>
      </c>
      <c r="C5427">
        <v>4978100</v>
      </c>
      <c r="D5427" t="s">
        <v>2652</v>
      </c>
    </row>
    <row r="5428" spans="1:4">
      <c r="A5428" t="s">
        <v>578</v>
      </c>
      <c r="B5428" t="s">
        <v>2651</v>
      </c>
      <c r="C5428">
        <v>4917500</v>
      </c>
      <c r="D5428" t="s">
        <v>2652</v>
      </c>
    </row>
    <row r="5429" spans="1:4">
      <c r="A5429" t="s">
        <v>579</v>
      </c>
      <c r="B5429" t="s">
        <v>2651</v>
      </c>
      <c r="C5429">
        <v>4534800</v>
      </c>
      <c r="D5429" t="s">
        <v>2652</v>
      </c>
    </row>
    <row r="5430" spans="1:4">
      <c r="A5430" t="s">
        <v>580</v>
      </c>
      <c r="B5430" t="s">
        <v>2651</v>
      </c>
      <c r="C5430">
        <v>5087400</v>
      </c>
      <c r="D5430" t="s">
        <v>2652</v>
      </c>
    </row>
    <row r="5431" spans="1:4">
      <c r="A5431" t="s">
        <v>581</v>
      </c>
      <c r="B5431" t="s">
        <v>2651</v>
      </c>
      <c r="C5431">
        <v>4702400</v>
      </c>
      <c r="D5431" t="s">
        <v>2652</v>
      </c>
    </row>
    <row r="5432" spans="1:4">
      <c r="A5432" t="s">
        <v>582</v>
      </c>
      <c r="B5432" t="s">
        <v>2651</v>
      </c>
      <c r="C5432">
        <v>4371000</v>
      </c>
      <c r="D5432" t="s">
        <v>2652</v>
      </c>
    </row>
    <row r="5433" spans="1:4">
      <c r="A5433" t="s">
        <v>583</v>
      </c>
      <c r="B5433" t="s">
        <v>2651</v>
      </c>
      <c r="C5433">
        <v>5419600</v>
      </c>
      <c r="D5433" t="s">
        <v>2652</v>
      </c>
    </row>
    <row r="5434" spans="1:4">
      <c r="A5434" t="s">
        <v>584</v>
      </c>
      <c r="B5434" t="s">
        <v>2651</v>
      </c>
      <c r="C5434">
        <v>5843200</v>
      </c>
      <c r="D5434" t="s">
        <v>2652</v>
      </c>
    </row>
    <row r="5435" spans="1:4">
      <c r="A5435" t="s">
        <v>585</v>
      </c>
      <c r="B5435" t="s">
        <v>2651</v>
      </c>
      <c r="C5435">
        <v>5948300</v>
      </c>
      <c r="D5435" t="s">
        <v>2652</v>
      </c>
    </row>
    <row r="5436" spans="1:4">
      <c r="A5436" t="s">
        <v>586</v>
      </c>
      <c r="B5436" t="s">
        <v>2651</v>
      </c>
      <c r="C5436">
        <v>5717900</v>
      </c>
      <c r="D5436" t="s">
        <v>2652</v>
      </c>
    </row>
    <row r="5437" spans="1:4">
      <c r="A5437" t="s">
        <v>587</v>
      </c>
      <c r="B5437" t="s">
        <v>2651</v>
      </c>
      <c r="C5437">
        <v>4096700</v>
      </c>
      <c r="D5437" t="s">
        <v>2652</v>
      </c>
    </row>
    <row r="5438" spans="1:4">
      <c r="A5438" t="s">
        <v>588</v>
      </c>
      <c r="B5438" t="s">
        <v>2651</v>
      </c>
      <c r="C5438">
        <v>6273500</v>
      </c>
      <c r="D5438" t="s">
        <v>2652</v>
      </c>
    </row>
    <row r="5439" spans="1:4">
      <c r="A5439" t="s">
        <v>589</v>
      </c>
      <c r="B5439" t="s">
        <v>2651</v>
      </c>
      <c r="C5439">
        <v>3881200</v>
      </c>
      <c r="D5439" t="s">
        <v>2652</v>
      </c>
    </row>
    <row r="5440" spans="1:4">
      <c r="A5440" t="s">
        <v>590</v>
      </c>
      <c r="B5440" t="s">
        <v>2651</v>
      </c>
      <c r="C5440">
        <v>8428000</v>
      </c>
      <c r="D5440" t="s">
        <v>2652</v>
      </c>
    </row>
    <row r="5441" spans="1:4">
      <c r="A5441" t="s">
        <v>591</v>
      </c>
      <c r="B5441" t="s">
        <v>2651</v>
      </c>
      <c r="C5441">
        <v>5164200</v>
      </c>
      <c r="D5441" t="s">
        <v>2652</v>
      </c>
    </row>
    <row r="5442" spans="1:4">
      <c r="A5442" t="s">
        <v>592</v>
      </c>
      <c r="B5442" t="s">
        <v>2651</v>
      </c>
      <c r="C5442">
        <v>4017100</v>
      </c>
      <c r="D5442" t="s">
        <v>2652</v>
      </c>
    </row>
    <row r="5443" spans="1:4">
      <c r="A5443" t="s">
        <v>593</v>
      </c>
      <c r="B5443" t="s">
        <v>2651</v>
      </c>
      <c r="C5443">
        <v>7542800</v>
      </c>
      <c r="D5443" t="s">
        <v>2652</v>
      </c>
    </row>
    <row r="5444" spans="1:4">
      <c r="A5444" t="s">
        <v>594</v>
      </c>
      <c r="B5444" t="s">
        <v>2651</v>
      </c>
      <c r="C5444">
        <v>5508800</v>
      </c>
      <c r="D5444" t="s">
        <v>2652</v>
      </c>
    </row>
    <row r="5445" spans="1:4">
      <c r="A5445" t="s">
        <v>595</v>
      </c>
      <c r="B5445" t="s">
        <v>2651</v>
      </c>
      <c r="C5445">
        <v>4845500</v>
      </c>
      <c r="D5445" t="s">
        <v>2652</v>
      </c>
    </row>
    <row r="5446" spans="1:4">
      <c r="A5446" t="s">
        <v>596</v>
      </c>
      <c r="B5446" t="s">
        <v>2651</v>
      </c>
      <c r="C5446">
        <v>4553800</v>
      </c>
      <c r="D5446" t="s">
        <v>2652</v>
      </c>
    </row>
    <row r="5447" spans="1:4">
      <c r="A5447" t="s">
        <v>597</v>
      </c>
      <c r="B5447" t="s">
        <v>2651</v>
      </c>
      <c r="C5447">
        <v>8020700</v>
      </c>
      <c r="D5447" t="s">
        <v>2652</v>
      </c>
    </row>
    <row r="5448" spans="1:4">
      <c r="A5448" t="s">
        <v>598</v>
      </c>
      <c r="B5448" t="s">
        <v>2651</v>
      </c>
      <c r="C5448">
        <v>6954300</v>
      </c>
      <c r="D5448" t="s">
        <v>2652</v>
      </c>
    </row>
    <row r="5449" spans="1:4">
      <c r="A5449" t="s">
        <v>599</v>
      </c>
      <c r="B5449" t="s">
        <v>2651</v>
      </c>
      <c r="C5449">
        <v>13327000</v>
      </c>
      <c r="D5449" t="s">
        <v>2652</v>
      </c>
    </row>
    <row r="5450" spans="1:4">
      <c r="A5450" t="s">
        <v>600</v>
      </c>
      <c r="B5450" t="s">
        <v>2651</v>
      </c>
      <c r="C5450">
        <v>8957000</v>
      </c>
      <c r="D5450" t="s">
        <v>2652</v>
      </c>
    </row>
    <row r="5451" spans="1:4">
      <c r="A5451" t="s">
        <v>601</v>
      </c>
      <c r="B5451" t="s">
        <v>2651</v>
      </c>
      <c r="C5451">
        <v>8392900</v>
      </c>
      <c r="D5451" t="s">
        <v>2652</v>
      </c>
    </row>
    <row r="5452" spans="1:4">
      <c r="A5452" t="s">
        <v>602</v>
      </c>
      <c r="B5452" t="s">
        <v>2651</v>
      </c>
      <c r="C5452">
        <v>11944900</v>
      </c>
      <c r="D5452" t="s">
        <v>2652</v>
      </c>
    </row>
    <row r="5453" spans="1:4">
      <c r="A5453" t="s">
        <v>603</v>
      </c>
      <c r="B5453" t="s">
        <v>2651</v>
      </c>
      <c r="C5453">
        <v>23241100</v>
      </c>
      <c r="D5453" t="s">
        <v>2652</v>
      </c>
    </row>
    <row r="5454" spans="1:4">
      <c r="A5454" t="s">
        <v>604</v>
      </c>
      <c r="B5454" t="s">
        <v>2651</v>
      </c>
      <c r="C5454">
        <v>11919700</v>
      </c>
      <c r="D5454" t="s">
        <v>2652</v>
      </c>
    </row>
    <row r="5455" spans="1:4">
      <c r="A5455" t="s">
        <v>605</v>
      </c>
      <c r="B5455" t="s">
        <v>2651</v>
      </c>
      <c r="C5455">
        <v>9949500</v>
      </c>
      <c r="D5455" t="s">
        <v>2652</v>
      </c>
    </row>
    <row r="5456" spans="1:4">
      <c r="A5456" t="s">
        <v>606</v>
      </c>
      <c r="B5456" t="s">
        <v>2651</v>
      </c>
      <c r="C5456">
        <v>9528900</v>
      </c>
      <c r="D5456" t="s">
        <v>2652</v>
      </c>
    </row>
    <row r="5457" spans="1:4">
      <c r="A5457" t="s">
        <v>607</v>
      </c>
      <c r="B5457" t="s">
        <v>2651</v>
      </c>
      <c r="C5457">
        <v>7136800</v>
      </c>
      <c r="D5457" t="s">
        <v>2652</v>
      </c>
    </row>
    <row r="5458" spans="1:4">
      <c r="A5458" t="s">
        <v>608</v>
      </c>
      <c r="B5458" t="s">
        <v>2651</v>
      </c>
      <c r="C5458">
        <v>6780700</v>
      </c>
      <c r="D5458" t="s">
        <v>2652</v>
      </c>
    </row>
    <row r="5459" spans="1:4">
      <c r="A5459" t="s">
        <v>609</v>
      </c>
      <c r="B5459" t="s">
        <v>2651</v>
      </c>
      <c r="C5459">
        <v>7360400</v>
      </c>
      <c r="D5459" t="s">
        <v>2652</v>
      </c>
    </row>
    <row r="5460" spans="1:4">
      <c r="A5460" t="s">
        <v>610</v>
      </c>
      <c r="B5460" t="s">
        <v>2651</v>
      </c>
      <c r="C5460">
        <v>3738300</v>
      </c>
      <c r="D5460" t="s">
        <v>2652</v>
      </c>
    </row>
    <row r="5461" spans="1:4">
      <c r="A5461" t="s">
        <v>611</v>
      </c>
      <c r="B5461" t="s">
        <v>2651</v>
      </c>
      <c r="C5461">
        <v>5763600</v>
      </c>
      <c r="D5461" t="s">
        <v>2652</v>
      </c>
    </row>
    <row r="5462" spans="1:4">
      <c r="A5462" t="s">
        <v>612</v>
      </c>
      <c r="B5462" t="s">
        <v>2651</v>
      </c>
      <c r="C5462">
        <v>8401700</v>
      </c>
      <c r="D5462" t="s">
        <v>2652</v>
      </c>
    </row>
    <row r="5463" spans="1:4">
      <c r="A5463" t="s">
        <v>613</v>
      </c>
      <c r="B5463" t="s">
        <v>2651</v>
      </c>
      <c r="C5463">
        <v>5165300</v>
      </c>
      <c r="D5463" t="s">
        <v>2652</v>
      </c>
    </row>
    <row r="5464" spans="1:4">
      <c r="A5464" t="s">
        <v>614</v>
      </c>
      <c r="B5464" t="s">
        <v>2651</v>
      </c>
      <c r="C5464">
        <v>4485200</v>
      </c>
      <c r="D5464" t="s">
        <v>2652</v>
      </c>
    </row>
    <row r="5465" spans="1:4">
      <c r="A5465" t="s">
        <v>615</v>
      </c>
      <c r="B5465" t="s">
        <v>2651</v>
      </c>
      <c r="C5465">
        <v>4236800</v>
      </c>
      <c r="D5465" t="s">
        <v>2652</v>
      </c>
    </row>
    <row r="5466" spans="1:4">
      <c r="A5466" t="s">
        <v>616</v>
      </c>
      <c r="B5466" t="s">
        <v>2651</v>
      </c>
      <c r="C5466">
        <v>6395100</v>
      </c>
      <c r="D5466" t="s">
        <v>2652</v>
      </c>
    </row>
    <row r="5467" spans="1:4">
      <c r="A5467" t="s">
        <v>617</v>
      </c>
      <c r="B5467" t="s">
        <v>2651</v>
      </c>
      <c r="C5467">
        <v>5728200</v>
      </c>
      <c r="D5467" t="s">
        <v>2652</v>
      </c>
    </row>
    <row r="5468" spans="1:4">
      <c r="A5468" t="s">
        <v>618</v>
      </c>
      <c r="B5468" t="s">
        <v>2651</v>
      </c>
      <c r="C5468">
        <v>5767100</v>
      </c>
      <c r="D5468" t="s">
        <v>2652</v>
      </c>
    </row>
    <row r="5469" spans="1:4">
      <c r="A5469" t="s">
        <v>619</v>
      </c>
      <c r="B5469" t="s">
        <v>2651</v>
      </c>
      <c r="C5469">
        <v>7889200</v>
      </c>
      <c r="D5469" t="s">
        <v>2652</v>
      </c>
    </row>
    <row r="5470" spans="1:4">
      <c r="A5470" t="s">
        <v>620</v>
      </c>
      <c r="B5470" t="s">
        <v>2651</v>
      </c>
      <c r="C5470">
        <v>11661500</v>
      </c>
      <c r="D5470" t="s">
        <v>2652</v>
      </c>
    </row>
    <row r="5471" spans="1:4">
      <c r="A5471" t="s">
        <v>621</v>
      </c>
      <c r="B5471" t="s">
        <v>2651</v>
      </c>
      <c r="C5471">
        <v>5947600</v>
      </c>
      <c r="D5471" t="s">
        <v>2652</v>
      </c>
    </row>
    <row r="5472" spans="1:4">
      <c r="A5472" t="s">
        <v>622</v>
      </c>
      <c r="B5472" t="s">
        <v>2651</v>
      </c>
      <c r="C5472">
        <v>4337100</v>
      </c>
      <c r="D5472" t="s">
        <v>2652</v>
      </c>
    </row>
    <row r="5473" spans="1:4">
      <c r="A5473" t="s">
        <v>623</v>
      </c>
      <c r="B5473" t="s">
        <v>2651</v>
      </c>
      <c r="C5473">
        <v>10528000</v>
      </c>
      <c r="D5473" t="s">
        <v>2652</v>
      </c>
    </row>
    <row r="5474" spans="1:4">
      <c r="A5474" t="s">
        <v>624</v>
      </c>
      <c r="B5474" t="s">
        <v>2651</v>
      </c>
      <c r="C5474">
        <v>49491700</v>
      </c>
      <c r="D5474" t="s">
        <v>2652</v>
      </c>
    </row>
    <row r="5475" spans="1:4">
      <c r="A5475" t="s">
        <v>625</v>
      </c>
      <c r="B5475" t="s">
        <v>2651</v>
      </c>
      <c r="C5475">
        <v>14747200</v>
      </c>
      <c r="D5475" t="s">
        <v>2652</v>
      </c>
    </row>
    <row r="5476" spans="1:4">
      <c r="A5476" t="s">
        <v>626</v>
      </c>
      <c r="B5476" t="s">
        <v>2651</v>
      </c>
      <c r="C5476">
        <v>8795400</v>
      </c>
      <c r="D5476" t="s">
        <v>2652</v>
      </c>
    </row>
    <row r="5477" spans="1:4">
      <c r="A5477" t="s">
        <v>627</v>
      </c>
      <c r="B5477" t="s">
        <v>2651</v>
      </c>
      <c r="C5477">
        <v>9996500</v>
      </c>
      <c r="D5477" t="s">
        <v>2652</v>
      </c>
    </row>
    <row r="5478" spans="1:4">
      <c r="A5478" t="s">
        <v>628</v>
      </c>
      <c r="B5478" t="s">
        <v>2651</v>
      </c>
      <c r="C5478">
        <v>6746000</v>
      </c>
      <c r="D5478" t="s">
        <v>2652</v>
      </c>
    </row>
    <row r="5479" spans="1:4">
      <c r="A5479" t="s">
        <v>629</v>
      </c>
      <c r="B5479" t="s">
        <v>2651</v>
      </c>
      <c r="C5479">
        <v>6256700</v>
      </c>
      <c r="D5479" t="s">
        <v>2652</v>
      </c>
    </row>
    <row r="5480" spans="1:4">
      <c r="A5480" t="s">
        <v>630</v>
      </c>
      <c r="B5480" t="s">
        <v>2651</v>
      </c>
      <c r="C5480">
        <v>5805000</v>
      </c>
      <c r="D5480" t="s">
        <v>2652</v>
      </c>
    </row>
    <row r="5481" spans="1:4">
      <c r="A5481" t="s">
        <v>631</v>
      </c>
      <c r="B5481" t="s">
        <v>2651</v>
      </c>
      <c r="C5481">
        <v>6671600</v>
      </c>
      <c r="D5481" t="s">
        <v>2652</v>
      </c>
    </row>
    <row r="5482" spans="1:4">
      <c r="A5482" t="s">
        <v>632</v>
      </c>
      <c r="B5482" t="s">
        <v>2651</v>
      </c>
      <c r="C5482">
        <v>6148000</v>
      </c>
      <c r="D5482" t="s">
        <v>2652</v>
      </c>
    </row>
    <row r="5483" spans="1:4">
      <c r="A5483" t="s">
        <v>633</v>
      </c>
      <c r="B5483" t="s">
        <v>2651</v>
      </c>
      <c r="C5483">
        <v>4663000</v>
      </c>
      <c r="D5483" t="s">
        <v>2652</v>
      </c>
    </row>
    <row r="5484" spans="1:4">
      <c r="A5484" t="s">
        <v>634</v>
      </c>
      <c r="B5484" t="s">
        <v>2651</v>
      </c>
      <c r="C5484">
        <v>4008400</v>
      </c>
      <c r="D5484" t="s">
        <v>2652</v>
      </c>
    </row>
    <row r="5485" spans="1:4">
      <c r="A5485" t="s">
        <v>635</v>
      </c>
      <c r="B5485" t="s">
        <v>2651</v>
      </c>
      <c r="C5485">
        <v>2790900</v>
      </c>
      <c r="D5485" t="s">
        <v>2652</v>
      </c>
    </row>
    <row r="5486" spans="1:4">
      <c r="A5486" t="s">
        <v>636</v>
      </c>
      <c r="B5486" t="s">
        <v>2651</v>
      </c>
      <c r="C5486">
        <v>3960700</v>
      </c>
      <c r="D5486" t="s">
        <v>2652</v>
      </c>
    </row>
    <row r="5487" spans="1:4">
      <c r="A5487" t="s">
        <v>637</v>
      </c>
      <c r="B5487" t="s">
        <v>2651</v>
      </c>
      <c r="C5487">
        <v>3712700</v>
      </c>
      <c r="D5487" t="s">
        <v>2652</v>
      </c>
    </row>
    <row r="5488" spans="1:4">
      <c r="A5488" t="s">
        <v>638</v>
      </c>
      <c r="B5488" t="s">
        <v>2651</v>
      </c>
      <c r="C5488">
        <v>4882400</v>
      </c>
      <c r="D5488" t="s">
        <v>2652</v>
      </c>
    </row>
    <row r="5489" spans="1:4">
      <c r="A5489" t="s">
        <v>639</v>
      </c>
      <c r="B5489" t="s">
        <v>2651</v>
      </c>
      <c r="C5489">
        <v>6520000</v>
      </c>
      <c r="D5489" t="s">
        <v>2652</v>
      </c>
    </row>
    <row r="5490" spans="1:4">
      <c r="A5490" t="s">
        <v>640</v>
      </c>
      <c r="B5490" t="s">
        <v>2651</v>
      </c>
      <c r="C5490">
        <v>4594300</v>
      </c>
      <c r="D5490" t="s">
        <v>2652</v>
      </c>
    </row>
    <row r="5491" spans="1:4">
      <c r="A5491" t="s">
        <v>641</v>
      </c>
      <c r="B5491" t="s">
        <v>2651</v>
      </c>
      <c r="C5491">
        <v>4482100</v>
      </c>
      <c r="D5491" t="s">
        <v>2652</v>
      </c>
    </row>
    <row r="5492" spans="1:4">
      <c r="A5492" t="s">
        <v>642</v>
      </c>
      <c r="B5492" t="s">
        <v>2651</v>
      </c>
      <c r="C5492">
        <v>23218000</v>
      </c>
      <c r="D5492" t="s">
        <v>2652</v>
      </c>
    </row>
    <row r="5493" spans="1:4">
      <c r="A5493" t="s">
        <v>643</v>
      </c>
      <c r="B5493" t="s">
        <v>2651</v>
      </c>
      <c r="C5493">
        <v>5829200</v>
      </c>
      <c r="D5493" t="s">
        <v>2652</v>
      </c>
    </row>
    <row r="5494" spans="1:4">
      <c r="A5494" t="s">
        <v>644</v>
      </c>
      <c r="B5494" t="s">
        <v>2651</v>
      </c>
      <c r="C5494">
        <v>12488000</v>
      </c>
      <c r="D5494" t="s">
        <v>2652</v>
      </c>
    </row>
    <row r="5495" spans="1:4">
      <c r="A5495" t="s">
        <v>645</v>
      </c>
      <c r="B5495" t="s">
        <v>2651</v>
      </c>
      <c r="C5495">
        <v>4526300</v>
      </c>
      <c r="D5495" t="s">
        <v>2652</v>
      </c>
    </row>
    <row r="5496" spans="1:4">
      <c r="A5496" t="s">
        <v>646</v>
      </c>
      <c r="B5496" t="s">
        <v>2651</v>
      </c>
      <c r="C5496">
        <v>3954200</v>
      </c>
      <c r="D5496" t="s">
        <v>2652</v>
      </c>
    </row>
    <row r="5497" spans="1:4">
      <c r="A5497" t="s">
        <v>647</v>
      </c>
      <c r="B5497" t="s">
        <v>2651</v>
      </c>
      <c r="C5497">
        <v>6665900</v>
      </c>
      <c r="D5497" t="s">
        <v>2652</v>
      </c>
    </row>
    <row r="5498" spans="1:4">
      <c r="A5498" t="s">
        <v>648</v>
      </c>
      <c r="B5498" t="s">
        <v>2651</v>
      </c>
      <c r="C5498">
        <v>6355400</v>
      </c>
      <c r="D5498" t="s">
        <v>2652</v>
      </c>
    </row>
    <row r="5499" spans="1:4">
      <c r="A5499" t="s">
        <v>649</v>
      </c>
      <c r="B5499" t="s">
        <v>2651</v>
      </c>
      <c r="C5499">
        <v>5627100</v>
      </c>
      <c r="D5499" t="s">
        <v>2652</v>
      </c>
    </row>
    <row r="5500" spans="1:4">
      <c r="A5500" t="s">
        <v>650</v>
      </c>
      <c r="B5500" t="s">
        <v>2651</v>
      </c>
      <c r="C5500">
        <v>4506500</v>
      </c>
      <c r="D5500" t="s">
        <v>2652</v>
      </c>
    </row>
    <row r="5501" spans="1:4">
      <c r="A5501" t="s">
        <v>651</v>
      </c>
      <c r="B5501" t="s">
        <v>2651</v>
      </c>
      <c r="C5501">
        <v>3403400</v>
      </c>
      <c r="D5501" t="s">
        <v>2652</v>
      </c>
    </row>
    <row r="5502" spans="1:4">
      <c r="A5502" t="s">
        <v>652</v>
      </c>
      <c r="B5502" t="s">
        <v>2651</v>
      </c>
      <c r="C5502">
        <v>4489100</v>
      </c>
      <c r="D5502" t="s">
        <v>2652</v>
      </c>
    </row>
    <row r="5503" spans="1:4">
      <c r="A5503" t="s">
        <v>653</v>
      </c>
      <c r="B5503" t="s">
        <v>2651</v>
      </c>
      <c r="C5503">
        <v>5372000</v>
      </c>
      <c r="D5503" t="s">
        <v>2652</v>
      </c>
    </row>
    <row r="5504" spans="1:4">
      <c r="A5504" t="s">
        <v>654</v>
      </c>
      <c r="B5504" t="s">
        <v>2651</v>
      </c>
      <c r="C5504">
        <v>5662800</v>
      </c>
      <c r="D5504" t="s">
        <v>2652</v>
      </c>
    </row>
    <row r="5505" spans="1:4">
      <c r="A5505" t="s">
        <v>655</v>
      </c>
      <c r="B5505" t="s">
        <v>2651</v>
      </c>
      <c r="C5505">
        <v>4029000</v>
      </c>
      <c r="D5505" t="s">
        <v>2652</v>
      </c>
    </row>
    <row r="5506" spans="1:4">
      <c r="A5506" t="s">
        <v>656</v>
      </c>
      <c r="B5506" t="s">
        <v>2651</v>
      </c>
      <c r="C5506">
        <v>3677100</v>
      </c>
      <c r="D5506" t="s">
        <v>2652</v>
      </c>
    </row>
    <row r="5507" spans="1:4">
      <c r="A5507" t="s">
        <v>657</v>
      </c>
      <c r="B5507" t="s">
        <v>2651</v>
      </c>
      <c r="C5507">
        <v>5321700</v>
      </c>
      <c r="D5507" t="s">
        <v>2652</v>
      </c>
    </row>
    <row r="5508" spans="1:4">
      <c r="A5508" t="s">
        <v>658</v>
      </c>
      <c r="B5508" t="s">
        <v>2651</v>
      </c>
      <c r="C5508">
        <v>4462800</v>
      </c>
      <c r="D5508" t="s">
        <v>2652</v>
      </c>
    </row>
    <row r="5509" spans="1:4">
      <c r="A5509" t="s">
        <v>659</v>
      </c>
      <c r="B5509" t="s">
        <v>2651</v>
      </c>
      <c r="C5509">
        <v>3903900</v>
      </c>
      <c r="D5509" t="s">
        <v>2652</v>
      </c>
    </row>
    <row r="5510" spans="1:4">
      <c r="A5510" t="s">
        <v>660</v>
      </c>
      <c r="B5510" t="s">
        <v>2651</v>
      </c>
      <c r="C5510">
        <v>8129300</v>
      </c>
      <c r="D5510" t="s">
        <v>2652</v>
      </c>
    </row>
    <row r="5511" spans="1:4">
      <c r="A5511" t="s">
        <v>661</v>
      </c>
      <c r="B5511" t="s">
        <v>2651</v>
      </c>
      <c r="C5511">
        <v>6389400</v>
      </c>
      <c r="D5511" t="s">
        <v>2652</v>
      </c>
    </row>
    <row r="5512" spans="1:4">
      <c r="A5512" t="s">
        <v>662</v>
      </c>
      <c r="B5512" t="s">
        <v>2651</v>
      </c>
      <c r="C5512">
        <v>10853100</v>
      </c>
      <c r="D5512" t="s">
        <v>2652</v>
      </c>
    </row>
    <row r="5513" spans="1:4">
      <c r="A5513" t="s">
        <v>663</v>
      </c>
      <c r="B5513" t="s">
        <v>2651</v>
      </c>
      <c r="C5513">
        <v>6022800</v>
      </c>
      <c r="D5513" t="s">
        <v>2652</v>
      </c>
    </row>
    <row r="5514" spans="1:4">
      <c r="A5514" t="s">
        <v>664</v>
      </c>
      <c r="B5514" t="s">
        <v>2651</v>
      </c>
      <c r="C5514">
        <v>5775200</v>
      </c>
      <c r="D5514" t="s">
        <v>2652</v>
      </c>
    </row>
    <row r="5515" spans="1:4">
      <c r="A5515" t="s">
        <v>665</v>
      </c>
      <c r="B5515" t="s">
        <v>2651</v>
      </c>
      <c r="C5515">
        <v>9457300</v>
      </c>
      <c r="D5515" t="s">
        <v>2652</v>
      </c>
    </row>
    <row r="5516" spans="1:4">
      <c r="A5516" t="s">
        <v>666</v>
      </c>
      <c r="B5516" t="s">
        <v>2651</v>
      </c>
      <c r="C5516">
        <v>22059400</v>
      </c>
      <c r="D5516" t="s">
        <v>2652</v>
      </c>
    </row>
    <row r="5517" spans="1:4">
      <c r="A5517" t="s">
        <v>667</v>
      </c>
      <c r="B5517" t="s">
        <v>2651</v>
      </c>
      <c r="C5517">
        <v>15275200</v>
      </c>
      <c r="D5517" t="s">
        <v>2652</v>
      </c>
    </row>
    <row r="5518" spans="1:4">
      <c r="A5518" t="s">
        <v>668</v>
      </c>
      <c r="B5518" t="s">
        <v>2651</v>
      </c>
      <c r="C5518">
        <v>4738500</v>
      </c>
      <c r="D5518" t="s">
        <v>2652</v>
      </c>
    </row>
    <row r="5519" spans="1:4">
      <c r="A5519" t="s">
        <v>669</v>
      </c>
      <c r="B5519" t="s">
        <v>2651</v>
      </c>
      <c r="C5519">
        <v>11604200</v>
      </c>
      <c r="D5519" t="s">
        <v>2652</v>
      </c>
    </row>
    <row r="5520" spans="1:4">
      <c r="A5520" t="s">
        <v>670</v>
      </c>
      <c r="B5520" t="s">
        <v>2651</v>
      </c>
      <c r="C5520">
        <v>7969500</v>
      </c>
      <c r="D5520" t="s">
        <v>2652</v>
      </c>
    </row>
    <row r="5521" spans="1:4">
      <c r="A5521" t="s">
        <v>671</v>
      </c>
      <c r="B5521" t="s">
        <v>2651</v>
      </c>
      <c r="C5521">
        <v>4237800</v>
      </c>
      <c r="D5521" t="s">
        <v>2652</v>
      </c>
    </row>
    <row r="5522" spans="1:4">
      <c r="A5522" t="s">
        <v>672</v>
      </c>
      <c r="B5522" t="s">
        <v>2651</v>
      </c>
      <c r="C5522">
        <v>15836400</v>
      </c>
      <c r="D5522" t="s">
        <v>2652</v>
      </c>
    </row>
    <row r="5523" spans="1:4">
      <c r="A5523" t="s">
        <v>673</v>
      </c>
      <c r="B5523" t="s">
        <v>2651</v>
      </c>
      <c r="C5523">
        <v>6979900</v>
      </c>
      <c r="D5523" t="s">
        <v>2652</v>
      </c>
    </row>
    <row r="5524" spans="1:4">
      <c r="A5524" t="s">
        <v>674</v>
      </c>
      <c r="B5524" t="s">
        <v>2651</v>
      </c>
      <c r="C5524">
        <v>6368500</v>
      </c>
      <c r="D5524" t="s">
        <v>2652</v>
      </c>
    </row>
    <row r="5525" spans="1:4">
      <c r="A5525" t="s">
        <v>675</v>
      </c>
      <c r="B5525" t="s">
        <v>2651</v>
      </c>
      <c r="C5525">
        <v>4347800</v>
      </c>
      <c r="D5525" t="s">
        <v>2652</v>
      </c>
    </row>
    <row r="5526" spans="1:4">
      <c r="A5526" t="s">
        <v>676</v>
      </c>
      <c r="B5526" t="s">
        <v>2651</v>
      </c>
      <c r="C5526">
        <v>3494500</v>
      </c>
      <c r="D5526" t="s">
        <v>2652</v>
      </c>
    </row>
    <row r="5527" spans="1:4">
      <c r="A5527" t="s">
        <v>677</v>
      </c>
      <c r="B5527" t="s">
        <v>2651</v>
      </c>
      <c r="C5527">
        <v>6017800</v>
      </c>
      <c r="D5527" t="s">
        <v>2652</v>
      </c>
    </row>
    <row r="5528" spans="1:4">
      <c r="A5528" t="s">
        <v>678</v>
      </c>
      <c r="B5528" t="s">
        <v>2651</v>
      </c>
      <c r="C5528">
        <v>7047500</v>
      </c>
      <c r="D5528" t="s">
        <v>2652</v>
      </c>
    </row>
    <row r="5529" spans="1:4">
      <c r="A5529" t="s">
        <v>679</v>
      </c>
      <c r="B5529" t="s">
        <v>2651</v>
      </c>
      <c r="C5529">
        <v>7890400</v>
      </c>
      <c r="D5529" t="s">
        <v>2652</v>
      </c>
    </row>
    <row r="5530" spans="1:4">
      <c r="A5530" t="s">
        <v>680</v>
      </c>
      <c r="B5530" t="s">
        <v>2651</v>
      </c>
      <c r="C5530">
        <v>9376800</v>
      </c>
      <c r="D5530" t="s">
        <v>2652</v>
      </c>
    </row>
    <row r="5531" spans="1:4">
      <c r="A5531" t="s">
        <v>681</v>
      </c>
      <c r="B5531" t="s">
        <v>2651</v>
      </c>
      <c r="C5531">
        <v>6951100</v>
      </c>
      <c r="D5531" t="s">
        <v>2652</v>
      </c>
    </row>
    <row r="5532" spans="1:4">
      <c r="A5532" t="s">
        <v>682</v>
      </c>
      <c r="B5532" t="s">
        <v>2651</v>
      </c>
      <c r="C5532">
        <v>10951400</v>
      </c>
      <c r="D5532" t="s">
        <v>2652</v>
      </c>
    </row>
    <row r="5533" spans="1:4">
      <c r="A5533" t="s">
        <v>683</v>
      </c>
      <c r="B5533" t="s">
        <v>2651</v>
      </c>
      <c r="C5533">
        <v>6057500</v>
      </c>
      <c r="D5533" t="s">
        <v>2652</v>
      </c>
    </row>
    <row r="5534" spans="1:4">
      <c r="A5534" t="s">
        <v>684</v>
      </c>
      <c r="B5534" t="s">
        <v>2651</v>
      </c>
      <c r="C5534">
        <v>5313700</v>
      </c>
      <c r="D5534" t="s">
        <v>2652</v>
      </c>
    </row>
    <row r="5535" spans="1:4">
      <c r="A5535" t="s">
        <v>685</v>
      </c>
      <c r="B5535" t="s">
        <v>2651</v>
      </c>
      <c r="C5535">
        <v>8704700</v>
      </c>
      <c r="D5535" t="s">
        <v>2652</v>
      </c>
    </row>
    <row r="5536" spans="1:4">
      <c r="A5536" t="s">
        <v>686</v>
      </c>
      <c r="B5536" t="s">
        <v>2651</v>
      </c>
      <c r="C5536">
        <v>5057800</v>
      </c>
      <c r="D5536" t="s">
        <v>2652</v>
      </c>
    </row>
    <row r="5537" spans="1:4">
      <c r="A5537" t="s">
        <v>687</v>
      </c>
      <c r="B5537" t="s">
        <v>2651</v>
      </c>
      <c r="C5537">
        <v>6718700</v>
      </c>
      <c r="D5537" t="s">
        <v>2652</v>
      </c>
    </row>
    <row r="5538" spans="1:4">
      <c r="A5538" t="s">
        <v>688</v>
      </c>
      <c r="B5538" t="s">
        <v>2651</v>
      </c>
      <c r="C5538">
        <v>5133100</v>
      </c>
      <c r="D5538" t="s">
        <v>2652</v>
      </c>
    </row>
    <row r="5539" spans="1:4">
      <c r="A5539" t="s">
        <v>689</v>
      </c>
      <c r="B5539" t="s">
        <v>2651</v>
      </c>
      <c r="C5539">
        <v>3944000</v>
      </c>
      <c r="D5539" t="s">
        <v>2652</v>
      </c>
    </row>
    <row r="5540" spans="1:4">
      <c r="A5540" t="s">
        <v>690</v>
      </c>
      <c r="B5540" t="s">
        <v>2651</v>
      </c>
      <c r="C5540">
        <v>4830500</v>
      </c>
      <c r="D5540" t="s">
        <v>2652</v>
      </c>
    </row>
    <row r="5541" spans="1:4">
      <c r="A5541" t="s">
        <v>691</v>
      </c>
      <c r="B5541" t="s">
        <v>2651</v>
      </c>
      <c r="C5541">
        <v>5395400</v>
      </c>
      <c r="D5541" t="s">
        <v>2652</v>
      </c>
    </row>
    <row r="5542" spans="1:4">
      <c r="A5542" t="s">
        <v>692</v>
      </c>
      <c r="B5542" t="s">
        <v>2651</v>
      </c>
      <c r="C5542">
        <v>3510600</v>
      </c>
      <c r="D5542" t="s">
        <v>2652</v>
      </c>
    </row>
    <row r="5543" spans="1:4">
      <c r="A5543" t="s">
        <v>693</v>
      </c>
      <c r="B5543" t="s">
        <v>2651</v>
      </c>
      <c r="C5543">
        <v>5990400</v>
      </c>
      <c r="D5543" t="s">
        <v>2652</v>
      </c>
    </row>
    <row r="5544" spans="1:4">
      <c r="A5544" t="s">
        <v>694</v>
      </c>
      <c r="B5544" t="s">
        <v>2651</v>
      </c>
      <c r="C5544">
        <v>4211000</v>
      </c>
      <c r="D5544" t="s">
        <v>2652</v>
      </c>
    </row>
    <row r="5545" spans="1:4">
      <c r="A5545" t="s">
        <v>695</v>
      </c>
      <c r="B5545" t="s">
        <v>2651</v>
      </c>
      <c r="C5545">
        <v>4279400</v>
      </c>
      <c r="D5545" t="s">
        <v>2652</v>
      </c>
    </row>
    <row r="5546" spans="1:4">
      <c r="A5546" t="s">
        <v>696</v>
      </c>
      <c r="B5546" t="s">
        <v>2651</v>
      </c>
      <c r="C5546">
        <v>5183600</v>
      </c>
      <c r="D5546" t="s">
        <v>2652</v>
      </c>
    </row>
    <row r="5547" spans="1:4">
      <c r="A5547" t="s">
        <v>697</v>
      </c>
      <c r="B5547" t="s">
        <v>2651</v>
      </c>
      <c r="C5547">
        <v>3816900</v>
      </c>
      <c r="D5547" t="s">
        <v>2652</v>
      </c>
    </row>
    <row r="5548" spans="1:4">
      <c r="A5548" t="s">
        <v>698</v>
      </c>
      <c r="B5548" t="s">
        <v>2651</v>
      </c>
      <c r="C5548">
        <v>3909900</v>
      </c>
      <c r="D5548" t="s">
        <v>2652</v>
      </c>
    </row>
    <row r="5549" spans="1:4">
      <c r="A5549" t="s">
        <v>699</v>
      </c>
      <c r="B5549" t="s">
        <v>2651</v>
      </c>
      <c r="C5549">
        <v>3580000</v>
      </c>
      <c r="D5549" t="s">
        <v>2652</v>
      </c>
    </row>
    <row r="5550" spans="1:4">
      <c r="A5550" t="s">
        <v>700</v>
      </c>
      <c r="B5550" t="s">
        <v>2651</v>
      </c>
      <c r="C5550">
        <v>3037900</v>
      </c>
      <c r="D5550" t="s">
        <v>2652</v>
      </c>
    </row>
    <row r="5551" spans="1:4">
      <c r="A5551" t="s">
        <v>701</v>
      </c>
      <c r="B5551" t="s">
        <v>2651</v>
      </c>
      <c r="C5551">
        <v>4868800</v>
      </c>
      <c r="D5551" t="s">
        <v>2652</v>
      </c>
    </row>
    <row r="5552" spans="1:4">
      <c r="A5552" t="s">
        <v>702</v>
      </c>
      <c r="B5552" t="s">
        <v>2651</v>
      </c>
      <c r="C5552">
        <v>8925600</v>
      </c>
      <c r="D5552" t="s">
        <v>2652</v>
      </c>
    </row>
    <row r="5553" spans="1:4">
      <c r="A5553" t="s">
        <v>703</v>
      </c>
      <c r="B5553" t="s">
        <v>2651</v>
      </c>
      <c r="C5553">
        <v>6312200</v>
      </c>
      <c r="D5553" t="s">
        <v>2652</v>
      </c>
    </row>
    <row r="5554" spans="1:4">
      <c r="A5554" t="s">
        <v>704</v>
      </c>
      <c r="B5554" t="s">
        <v>2651</v>
      </c>
      <c r="C5554">
        <v>7358500</v>
      </c>
      <c r="D5554" t="s">
        <v>2652</v>
      </c>
    </row>
    <row r="5555" spans="1:4">
      <c r="A5555" t="s">
        <v>705</v>
      </c>
      <c r="B5555" t="s">
        <v>2651</v>
      </c>
      <c r="C5555">
        <v>11676600</v>
      </c>
      <c r="D5555" t="s">
        <v>2652</v>
      </c>
    </row>
    <row r="5556" spans="1:4">
      <c r="A5556" t="s">
        <v>706</v>
      </c>
      <c r="B5556" t="s">
        <v>2651</v>
      </c>
      <c r="C5556">
        <v>8970700</v>
      </c>
      <c r="D5556" t="s">
        <v>2652</v>
      </c>
    </row>
    <row r="5557" spans="1:4">
      <c r="A5557" t="s">
        <v>707</v>
      </c>
      <c r="B5557" t="s">
        <v>2651</v>
      </c>
      <c r="C5557">
        <v>6800500</v>
      </c>
      <c r="D5557" t="s">
        <v>2652</v>
      </c>
    </row>
    <row r="5558" spans="1:4">
      <c r="A5558" t="s">
        <v>708</v>
      </c>
      <c r="B5558" t="s">
        <v>2651</v>
      </c>
      <c r="C5558">
        <v>4602200</v>
      </c>
      <c r="D5558" t="s">
        <v>2652</v>
      </c>
    </row>
    <row r="5559" spans="1:4">
      <c r="A5559" t="s">
        <v>709</v>
      </c>
      <c r="B5559" t="s">
        <v>2651</v>
      </c>
      <c r="C5559">
        <v>3285900</v>
      </c>
      <c r="D5559" t="s">
        <v>2652</v>
      </c>
    </row>
    <row r="5560" spans="1:4">
      <c r="A5560" t="s">
        <v>710</v>
      </c>
      <c r="B5560" t="s">
        <v>2651</v>
      </c>
      <c r="C5560">
        <v>3538600</v>
      </c>
      <c r="D5560" t="s">
        <v>2652</v>
      </c>
    </row>
    <row r="5561" spans="1:4">
      <c r="A5561" t="s">
        <v>711</v>
      </c>
      <c r="B5561" t="s">
        <v>2651</v>
      </c>
      <c r="C5561">
        <v>4201300</v>
      </c>
      <c r="D5561" t="s">
        <v>2652</v>
      </c>
    </row>
    <row r="5562" spans="1:4">
      <c r="A5562" t="s">
        <v>712</v>
      </c>
      <c r="B5562" t="s">
        <v>2651</v>
      </c>
      <c r="C5562">
        <v>6053800</v>
      </c>
      <c r="D5562" t="s">
        <v>2652</v>
      </c>
    </row>
    <row r="5563" spans="1:4">
      <c r="A5563" t="s">
        <v>713</v>
      </c>
      <c r="B5563" t="s">
        <v>2651</v>
      </c>
      <c r="C5563">
        <v>8877800</v>
      </c>
      <c r="D5563" t="s">
        <v>2652</v>
      </c>
    </row>
    <row r="5564" spans="1:4">
      <c r="A5564" t="s">
        <v>714</v>
      </c>
      <c r="B5564" t="s">
        <v>2651</v>
      </c>
      <c r="C5564">
        <v>5644700</v>
      </c>
      <c r="D5564" t="s">
        <v>2652</v>
      </c>
    </row>
    <row r="5565" spans="1:4">
      <c r="A5565" t="s">
        <v>715</v>
      </c>
      <c r="B5565" t="s">
        <v>2651</v>
      </c>
      <c r="C5565">
        <v>6352500</v>
      </c>
      <c r="D5565" t="s">
        <v>2652</v>
      </c>
    </row>
    <row r="5566" spans="1:4">
      <c r="A5566" t="s">
        <v>716</v>
      </c>
      <c r="B5566" t="s">
        <v>2651</v>
      </c>
      <c r="C5566">
        <v>4287300</v>
      </c>
      <c r="D5566" t="s">
        <v>2652</v>
      </c>
    </row>
    <row r="5567" spans="1:4">
      <c r="A5567" t="s">
        <v>717</v>
      </c>
      <c r="B5567" t="s">
        <v>2651</v>
      </c>
      <c r="C5567">
        <v>6964400</v>
      </c>
      <c r="D5567" t="s">
        <v>2652</v>
      </c>
    </row>
    <row r="5568" spans="1:4">
      <c r="A5568" t="s">
        <v>718</v>
      </c>
      <c r="B5568" t="s">
        <v>2651</v>
      </c>
      <c r="C5568">
        <v>6162200</v>
      </c>
      <c r="D5568" t="s">
        <v>2652</v>
      </c>
    </row>
    <row r="5569" spans="1:4">
      <c r="A5569" t="s">
        <v>719</v>
      </c>
      <c r="B5569" t="s">
        <v>2651</v>
      </c>
      <c r="C5569">
        <v>6458100</v>
      </c>
      <c r="D5569" t="s">
        <v>2652</v>
      </c>
    </row>
    <row r="5570" spans="1:4">
      <c r="A5570" t="s">
        <v>720</v>
      </c>
      <c r="B5570" t="s">
        <v>2651</v>
      </c>
      <c r="C5570">
        <v>4710500</v>
      </c>
      <c r="D5570" t="s">
        <v>2652</v>
      </c>
    </row>
    <row r="5571" spans="1:4">
      <c r="A5571" t="s">
        <v>721</v>
      </c>
      <c r="B5571" t="s">
        <v>2651</v>
      </c>
      <c r="C5571">
        <v>4790500</v>
      </c>
      <c r="D5571" t="s">
        <v>2652</v>
      </c>
    </row>
    <row r="5572" spans="1:4">
      <c r="A5572" t="s">
        <v>722</v>
      </c>
      <c r="B5572" t="s">
        <v>2651</v>
      </c>
      <c r="C5572">
        <v>3992500</v>
      </c>
      <c r="D5572" t="s">
        <v>2652</v>
      </c>
    </row>
    <row r="5573" spans="1:4">
      <c r="A5573" t="s">
        <v>723</v>
      </c>
      <c r="B5573" t="s">
        <v>2651</v>
      </c>
      <c r="C5573">
        <v>4538700</v>
      </c>
      <c r="D5573" t="s">
        <v>2652</v>
      </c>
    </row>
    <row r="5574" spans="1:4">
      <c r="A5574" t="s">
        <v>724</v>
      </c>
      <c r="B5574" t="s">
        <v>2651</v>
      </c>
      <c r="C5574">
        <v>6587600</v>
      </c>
      <c r="D5574" t="s">
        <v>2652</v>
      </c>
    </row>
    <row r="5575" spans="1:4">
      <c r="A5575" t="s">
        <v>725</v>
      </c>
      <c r="B5575" t="s">
        <v>2651</v>
      </c>
      <c r="C5575">
        <v>4921600</v>
      </c>
      <c r="D5575" t="s">
        <v>2652</v>
      </c>
    </row>
    <row r="5576" spans="1:4">
      <c r="A5576" t="s">
        <v>726</v>
      </c>
      <c r="B5576" t="s">
        <v>2651</v>
      </c>
      <c r="C5576">
        <v>8496200</v>
      </c>
      <c r="D5576" t="s">
        <v>2652</v>
      </c>
    </row>
    <row r="5577" spans="1:4">
      <c r="A5577" t="s">
        <v>727</v>
      </c>
      <c r="B5577" t="s">
        <v>2651</v>
      </c>
      <c r="C5577">
        <v>6854500</v>
      </c>
      <c r="D5577" t="s">
        <v>2652</v>
      </c>
    </row>
    <row r="5578" spans="1:4">
      <c r="A5578" t="s">
        <v>728</v>
      </c>
      <c r="B5578" t="s">
        <v>2651</v>
      </c>
      <c r="C5578">
        <v>6608800</v>
      </c>
      <c r="D5578" t="s">
        <v>2652</v>
      </c>
    </row>
    <row r="5579" spans="1:4">
      <c r="A5579" t="s">
        <v>729</v>
      </c>
      <c r="B5579" t="s">
        <v>2651</v>
      </c>
      <c r="C5579">
        <v>8018700</v>
      </c>
      <c r="D5579" t="s">
        <v>2652</v>
      </c>
    </row>
    <row r="5580" spans="1:4">
      <c r="A5580" t="s">
        <v>730</v>
      </c>
      <c r="B5580" t="s">
        <v>2651</v>
      </c>
      <c r="C5580">
        <v>34811200</v>
      </c>
      <c r="D5580" t="s">
        <v>2652</v>
      </c>
    </row>
    <row r="5581" spans="1:4">
      <c r="A5581" t="s">
        <v>731</v>
      </c>
      <c r="B5581" t="s">
        <v>2651</v>
      </c>
      <c r="C5581">
        <v>12744700</v>
      </c>
      <c r="D5581" t="s">
        <v>2652</v>
      </c>
    </row>
    <row r="5582" spans="1:4">
      <c r="A5582" t="s">
        <v>732</v>
      </c>
      <c r="B5582" t="s">
        <v>2651</v>
      </c>
      <c r="C5582">
        <v>16719400</v>
      </c>
      <c r="D5582" t="s">
        <v>2652</v>
      </c>
    </row>
    <row r="5583" spans="1:4">
      <c r="A5583" t="s">
        <v>733</v>
      </c>
      <c r="B5583" t="s">
        <v>2651</v>
      </c>
      <c r="C5583">
        <v>7973000</v>
      </c>
      <c r="D5583" t="s">
        <v>2652</v>
      </c>
    </row>
    <row r="5584" spans="1:4">
      <c r="A5584" t="s">
        <v>734</v>
      </c>
      <c r="B5584" t="s">
        <v>2651</v>
      </c>
      <c r="C5584">
        <v>6318400</v>
      </c>
      <c r="D5584" t="s">
        <v>2652</v>
      </c>
    </row>
    <row r="5585" spans="1:4">
      <c r="A5585" t="s">
        <v>735</v>
      </c>
      <c r="B5585" t="s">
        <v>2651</v>
      </c>
      <c r="C5585">
        <v>2867400</v>
      </c>
      <c r="D5585" t="s">
        <v>2652</v>
      </c>
    </row>
    <row r="5586" spans="1:4">
      <c r="A5586" t="s">
        <v>736</v>
      </c>
      <c r="B5586" t="s">
        <v>2651</v>
      </c>
      <c r="C5586">
        <v>5892400</v>
      </c>
      <c r="D5586" t="s">
        <v>2652</v>
      </c>
    </row>
    <row r="5587" spans="1:4">
      <c r="A5587" t="s">
        <v>737</v>
      </c>
      <c r="B5587" t="s">
        <v>2651</v>
      </c>
      <c r="C5587">
        <v>8277500</v>
      </c>
      <c r="D5587" t="s">
        <v>2652</v>
      </c>
    </row>
    <row r="5588" spans="1:4">
      <c r="A5588" t="s">
        <v>738</v>
      </c>
      <c r="B5588" t="s">
        <v>2651</v>
      </c>
      <c r="C5588">
        <v>6312100</v>
      </c>
      <c r="D5588" t="s">
        <v>2652</v>
      </c>
    </row>
    <row r="5589" spans="1:4">
      <c r="A5589" t="s">
        <v>739</v>
      </c>
      <c r="B5589" t="s">
        <v>2651</v>
      </c>
      <c r="C5589">
        <v>18820900</v>
      </c>
      <c r="D5589" t="s">
        <v>2652</v>
      </c>
    </row>
    <row r="5590" spans="1:4">
      <c r="A5590" t="s">
        <v>740</v>
      </c>
      <c r="B5590" t="s">
        <v>2651</v>
      </c>
      <c r="C5590">
        <v>14923100</v>
      </c>
      <c r="D5590" t="s">
        <v>2652</v>
      </c>
    </row>
    <row r="5591" spans="1:4">
      <c r="A5591" t="s">
        <v>741</v>
      </c>
      <c r="B5591" t="s">
        <v>2651</v>
      </c>
      <c r="C5591">
        <v>8318000</v>
      </c>
      <c r="D5591" t="s">
        <v>2652</v>
      </c>
    </row>
    <row r="5592" spans="1:4">
      <c r="A5592" t="s">
        <v>742</v>
      </c>
      <c r="B5592" t="s">
        <v>2651</v>
      </c>
      <c r="C5592">
        <v>11463100</v>
      </c>
      <c r="D5592" t="s">
        <v>2652</v>
      </c>
    </row>
    <row r="5593" spans="1:4">
      <c r="A5593" t="s">
        <v>743</v>
      </c>
      <c r="B5593" t="s">
        <v>2651</v>
      </c>
      <c r="C5593">
        <v>8184300</v>
      </c>
      <c r="D5593" t="s">
        <v>2652</v>
      </c>
    </row>
    <row r="5594" spans="1:4">
      <c r="A5594" t="s">
        <v>744</v>
      </c>
      <c r="B5594" t="s">
        <v>2651</v>
      </c>
      <c r="C5594">
        <v>5562300</v>
      </c>
      <c r="D5594" t="s">
        <v>2652</v>
      </c>
    </row>
    <row r="5595" spans="1:4">
      <c r="A5595" t="s">
        <v>745</v>
      </c>
      <c r="B5595" t="s">
        <v>2651</v>
      </c>
      <c r="C5595">
        <v>3965300</v>
      </c>
      <c r="D5595" t="s">
        <v>2652</v>
      </c>
    </row>
    <row r="5596" spans="1:4">
      <c r="A5596" t="s">
        <v>746</v>
      </c>
      <c r="B5596" t="s">
        <v>2651</v>
      </c>
      <c r="C5596">
        <v>3666500</v>
      </c>
      <c r="D5596" t="s">
        <v>2652</v>
      </c>
    </row>
    <row r="5597" spans="1:4">
      <c r="A5597" t="s">
        <v>747</v>
      </c>
      <c r="B5597" t="s">
        <v>2651</v>
      </c>
      <c r="C5597">
        <v>4315300</v>
      </c>
      <c r="D5597" t="s">
        <v>2652</v>
      </c>
    </row>
    <row r="5598" spans="1:4">
      <c r="A5598" t="s">
        <v>748</v>
      </c>
      <c r="B5598" t="s">
        <v>2651</v>
      </c>
      <c r="C5598">
        <v>4769300</v>
      </c>
      <c r="D5598" t="s">
        <v>2652</v>
      </c>
    </row>
    <row r="5599" spans="1:4">
      <c r="A5599" t="s">
        <v>749</v>
      </c>
      <c r="B5599" t="s">
        <v>2651</v>
      </c>
      <c r="C5599">
        <v>7998100</v>
      </c>
      <c r="D5599" t="s">
        <v>2652</v>
      </c>
    </row>
    <row r="5600" spans="1:4">
      <c r="A5600" t="s">
        <v>750</v>
      </c>
      <c r="B5600" t="s">
        <v>2651</v>
      </c>
      <c r="C5600">
        <v>6332000</v>
      </c>
      <c r="D5600" t="s">
        <v>2652</v>
      </c>
    </row>
    <row r="5601" spans="1:4">
      <c r="A5601" t="s">
        <v>751</v>
      </c>
      <c r="B5601" t="s">
        <v>2651</v>
      </c>
      <c r="C5601">
        <v>9152100</v>
      </c>
      <c r="D5601" t="s">
        <v>2652</v>
      </c>
    </row>
    <row r="5602" spans="1:4">
      <c r="A5602" t="s">
        <v>752</v>
      </c>
      <c r="B5602" t="s">
        <v>2651</v>
      </c>
      <c r="C5602">
        <v>6372500</v>
      </c>
      <c r="D5602" t="s">
        <v>2652</v>
      </c>
    </row>
    <row r="5603" spans="1:4">
      <c r="A5603" t="s">
        <v>753</v>
      </c>
      <c r="B5603" t="s">
        <v>2651</v>
      </c>
      <c r="C5603">
        <v>6424900</v>
      </c>
      <c r="D5603" t="s">
        <v>2652</v>
      </c>
    </row>
    <row r="5604" spans="1:4">
      <c r="A5604" t="s">
        <v>754</v>
      </c>
      <c r="B5604" t="s">
        <v>2651</v>
      </c>
      <c r="C5604">
        <v>8163800</v>
      </c>
      <c r="D5604" t="s">
        <v>2652</v>
      </c>
    </row>
    <row r="5605" spans="1:4">
      <c r="A5605" t="s">
        <v>755</v>
      </c>
      <c r="B5605" t="s">
        <v>2651</v>
      </c>
      <c r="C5605">
        <v>7640900</v>
      </c>
      <c r="D5605" t="s">
        <v>2652</v>
      </c>
    </row>
    <row r="5606" spans="1:4">
      <c r="A5606" t="s">
        <v>756</v>
      </c>
      <c r="B5606" t="s">
        <v>2651</v>
      </c>
      <c r="C5606">
        <v>3938900</v>
      </c>
      <c r="D5606" t="s">
        <v>2652</v>
      </c>
    </row>
    <row r="5607" spans="1:4">
      <c r="A5607" t="s">
        <v>757</v>
      </c>
      <c r="B5607" t="s">
        <v>2651</v>
      </c>
      <c r="C5607">
        <v>2637700</v>
      </c>
      <c r="D5607" t="s">
        <v>2652</v>
      </c>
    </row>
    <row r="5608" spans="1:4">
      <c r="A5608" t="s">
        <v>758</v>
      </c>
      <c r="B5608" t="s">
        <v>2651</v>
      </c>
      <c r="C5608">
        <v>3510600</v>
      </c>
      <c r="D5608" t="s">
        <v>2652</v>
      </c>
    </row>
    <row r="5609" spans="1:4">
      <c r="A5609" t="s">
        <v>759</v>
      </c>
      <c r="B5609" t="s">
        <v>2651</v>
      </c>
      <c r="C5609">
        <v>2467500</v>
      </c>
      <c r="D5609" t="s">
        <v>2652</v>
      </c>
    </row>
    <row r="5610" spans="1:4">
      <c r="A5610" t="s">
        <v>760</v>
      </c>
      <c r="B5610" t="s">
        <v>2651</v>
      </c>
      <c r="C5610">
        <v>5058100</v>
      </c>
      <c r="D5610" t="s">
        <v>2652</v>
      </c>
    </row>
    <row r="5611" spans="1:4">
      <c r="A5611" t="s">
        <v>761</v>
      </c>
      <c r="B5611" t="s">
        <v>2651</v>
      </c>
      <c r="C5611">
        <v>8509000</v>
      </c>
      <c r="D5611" t="s">
        <v>2652</v>
      </c>
    </row>
    <row r="5612" spans="1:4">
      <c r="A5612" t="s">
        <v>762</v>
      </c>
      <c r="B5612" t="s">
        <v>2651</v>
      </c>
      <c r="C5612">
        <v>6057500</v>
      </c>
      <c r="D5612" t="s">
        <v>2652</v>
      </c>
    </row>
    <row r="5613" spans="1:4">
      <c r="A5613" t="s">
        <v>763</v>
      </c>
      <c r="B5613" t="s">
        <v>2651</v>
      </c>
      <c r="C5613">
        <v>7124500</v>
      </c>
      <c r="D5613" t="s">
        <v>2652</v>
      </c>
    </row>
    <row r="5614" spans="1:4">
      <c r="A5614" t="s">
        <v>764</v>
      </c>
      <c r="B5614" t="s">
        <v>2651</v>
      </c>
      <c r="C5614">
        <v>5549700</v>
      </c>
      <c r="D5614" t="s">
        <v>2652</v>
      </c>
    </row>
    <row r="5615" spans="1:4">
      <c r="A5615" t="s">
        <v>765</v>
      </c>
      <c r="B5615" t="s">
        <v>2651</v>
      </c>
      <c r="C5615">
        <v>8337200</v>
      </c>
      <c r="D5615" t="s">
        <v>2652</v>
      </c>
    </row>
    <row r="5616" spans="1:4">
      <c r="A5616" t="s">
        <v>766</v>
      </c>
      <c r="B5616" t="s">
        <v>2651</v>
      </c>
      <c r="C5616">
        <v>18160800</v>
      </c>
      <c r="D5616" t="s">
        <v>2652</v>
      </c>
    </row>
    <row r="5617" spans="1:4">
      <c r="A5617" t="s">
        <v>767</v>
      </c>
      <c r="B5617" t="s">
        <v>2651</v>
      </c>
      <c r="C5617">
        <v>10985200</v>
      </c>
      <c r="D5617" t="s">
        <v>2652</v>
      </c>
    </row>
    <row r="5618" spans="1:4">
      <c r="A5618" t="s">
        <v>768</v>
      </c>
      <c r="B5618" t="s">
        <v>2651</v>
      </c>
      <c r="C5618">
        <v>12186000</v>
      </c>
      <c r="D5618" t="s">
        <v>2652</v>
      </c>
    </row>
    <row r="5619" spans="1:4">
      <c r="A5619" t="s">
        <v>769</v>
      </c>
      <c r="B5619" t="s">
        <v>2651</v>
      </c>
      <c r="C5619">
        <v>14846000</v>
      </c>
      <c r="D5619" t="s">
        <v>2652</v>
      </c>
    </row>
    <row r="5620" spans="1:4">
      <c r="A5620" t="s">
        <v>770</v>
      </c>
      <c r="B5620" t="s">
        <v>2651</v>
      </c>
      <c r="C5620">
        <v>10167900</v>
      </c>
      <c r="D5620" t="s">
        <v>2652</v>
      </c>
    </row>
    <row r="5621" spans="1:4">
      <c r="A5621" t="s">
        <v>771</v>
      </c>
      <c r="B5621" t="s">
        <v>2651</v>
      </c>
      <c r="C5621">
        <v>7083700</v>
      </c>
      <c r="D5621" t="s">
        <v>2652</v>
      </c>
    </row>
    <row r="5622" spans="1:4">
      <c r="A5622" t="s">
        <v>772</v>
      </c>
      <c r="B5622" t="s">
        <v>2651</v>
      </c>
      <c r="C5622">
        <v>7668600</v>
      </c>
      <c r="D5622" t="s">
        <v>2652</v>
      </c>
    </row>
    <row r="5623" spans="1:4">
      <c r="A5623" t="s">
        <v>773</v>
      </c>
      <c r="B5623" t="s">
        <v>2651</v>
      </c>
      <c r="C5623">
        <v>7808100</v>
      </c>
      <c r="D5623" t="s">
        <v>2652</v>
      </c>
    </row>
    <row r="5624" spans="1:4">
      <c r="A5624" t="s">
        <v>774</v>
      </c>
      <c r="B5624" t="s">
        <v>2651</v>
      </c>
      <c r="C5624">
        <v>5621600</v>
      </c>
      <c r="D5624" t="s">
        <v>2652</v>
      </c>
    </row>
    <row r="5625" spans="1:4">
      <c r="A5625" t="s">
        <v>775</v>
      </c>
      <c r="B5625" t="s">
        <v>2651</v>
      </c>
      <c r="C5625">
        <v>5372700</v>
      </c>
      <c r="D5625" t="s">
        <v>2652</v>
      </c>
    </row>
    <row r="5626" spans="1:4">
      <c r="A5626" t="s">
        <v>776</v>
      </c>
      <c r="B5626" t="s">
        <v>2651</v>
      </c>
      <c r="C5626">
        <v>9765100</v>
      </c>
      <c r="D5626" t="s">
        <v>2652</v>
      </c>
    </row>
    <row r="5627" spans="1:4">
      <c r="A5627" t="s">
        <v>777</v>
      </c>
      <c r="B5627" t="s">
        <v>2651</v>
      </c>
      <c r="C5627">
        <v>6347700</v>
      </c>
      <c r="D5627" t="s">
        <v>2652</v>
      </c>
    </row>
    <row r="5628" spans="1:4">
      <c r="A5628" t="s">
        <v>778</v>
      </c>
      <c r="B5628" t="s">
        <v>2651</v>
      </c>
      <c r="C5628">
        <v>4981200</v>
      </c>
      <c r="D5628" t="s">
        <v>2652</v>
      </c>
    </row>
    <row r="5629" spans="1:4">
      <c r="A5629" t="s">
        <v>779</v>
      </c>
      <c r="B5629" t="s">
        <v>2651</v>
      </c>
      <c r="C5629">
        <v>3489400</v>
      </c>
      <c r="D5629" t="s">
        <v>2652</v>
      </c>
    </row>
    <row r="5630" spans="1:4">
      <c r="A5630" t="s">
        <v>780</v>
      </c>
      <c r="B5630" t="s">
        <v>2651</v>
      </c>
      <c r="C5630">
        <v>5626300</v>
      </c>
      <c r="D5630" t="s">
        <v>2652</v>
      </c>
    </row>
    <row r="5631" spans="1:4">
      <c r="A5631" t="s">
        <v>781</v>
      </c>
      <c r="B5631" t="s">
        <v>2651</v>
      </c>
      <c r="C5631">
        <v>8706300</v>
      </c>
      <c r="D5631" t="s">
        <v>2652</v>
      </c>
    </row>
    <row r="5632" spans="1:4">
      <c r="A5632" t="s">
        <v>782</v>
      </c>
      <c r="B5632" t="s">
        <v>2651</v>
      </c>
      <c r="C5632">
        <v>4649100</v>
      </c>
      <c r="D5632" t="s">
        <v>2652</v>
      </c>
    </row>
    <row r="5633" spans="1:4">
      <c r="A5633" t="s">
        <v>783</v>
      </c>
      <c r="B5633" t="s">
        <v>2651</v>
      </c>
      <c r="C5633">
        <v>6807800</v>
      </c>
      <c r="D5633" t="s">
        <v>2652</v>
      </c>
    </row>
    <row r="5634" spans="1:4">
      <c r="A5634" t="s">
        <v>784</v>
      </c>
      <c r="B5634" t="s">
        <v>2651</v>
      </c>
      <c r="C5634">
        <v>6518200</v>
      </c>
      <c r="D5634" t="s">
        <v>2652</v>
      </c>
    </row>
    <row r="5635" spans="1:4">
      <c r="A5635" t="s">
        <v>785</v>
      </c>
      <c r="B5635" t="s">
        <v>2651</v>
      </c>
      <c r="C5635">
        <v>8051600</v>
      </c>
      <c r="D5635" t="s">
        <v>2652</v>
      </c>
    </row>
    <row r="5636" spans="1:4">
      <c r="A5636" t="s">
        <v>786</v>
      </c>
      <c r="B5636" t="s">
        <v>2651</v>
      </c>
      <c r="C5636">
        <v>6521900</v>
      </c>
      <c r="D5636" t="s">
        <v>2652</v>
      </c>
    </row>
    <row r="5637" spans="1:4">
      <c r="A5637" t="s">
        <v>787</v>
      </c>
      <c r="B5637" t="s">
        <v>2651</v>
      </c>
      <c r="C5637">
        <v>5705500</v>
      </c>
      <c r="D5637" t="s">
        <v>2652</v>
      </c>
    </row>
    <row r="5638" spans="1:4">
      <c r="A5638" t="s">
        <v>788</v>
      </c>
      <c r="B5638" t="s">
        <v>2651</v>
      </c>
      <c r="C5638">
        <v>7733200</v>
      </c>
      <c r="D5638" t="s">
        <v>2652</v>
      </c>
    </row>
    <row r="5639" spans="1:4">
      <c r="A5639" t="s">
        <v>789</v>
      </c>
      <c r="B5639" t="s">
        <v>2651</v>
      </c>
      <c r="C5639">
        <v>4624500</v>
      </c>
      <c r="D5639" t="s">
        <v>2652</v>
      </c>
    </row>
    <row r="5640" spans="1:4">
      <c r="A5640" t="s">
        <v>790</v>
      </c>
      <c r="B5640" t="s">
        <v>2651</v>
      </c>
      <c r="C5640">
        <v>4417500</v>
      </c>
      <c r="D5640" t="s">
        <v>2652</v>
      </c>
    </row>
    <row r="5641" spans="1:4">
      <c r="A5641" t="s">
        <v>791</v>
      </c>
      <c r="B5641" t="s">
        <v>2651</v>
      </c>
      <c r="C5641">
        <v>7388700</v>
      </c>
      <c r="D5641" t="s">
        <v>2652</v>
      </c>
    </row>
    <row r="5642" spans="1:4">
      <c r="A5642" t="s">
        <v>792</v>
      </c>
      <c r="B5642" t="s">
        <v>2651</v>
      </c>
      <c r="C5642">
        <v>3428600</v>
      </c>
      <c r="D5642" t="s">
        <v>2652</v>
      </c>
    </row>
    <row r="5643" spans="1:4">
      <c r="A5643" t="s">
        <v>793</v>
      </c>
      <c r="B5643" t="s">
        <v>2651</v>
      </c>
      <c r="C5643">
        <v>4279000</v>
      </c>
      <c r="D5643" t="s">
        <v>2652</v>
      </c>
    </row>
    <row r="5644" spans="1:4">
      <c r="A5644" t="s">
        <v>794</v>
      </c>
      <c r="B5644" t="s">
        <v>2651</v>
      </c>
      <c r="C5644">
        <v>7086000</v>
      </c>
      <c r="D5644" t="s">
        <v>2652</v>
      </c>
    </row>
    <row r="5645" spans="1:4">
      <c r="A5645" t="s">
        <v>795</v>
      </c>
      <c r="B5645" t="s">
        <v>2651</v>
      </c>
      <c r="C5645">
        <v>8645200</v>
      </c>
      <c r="D5645" t="s">
        <v>2652</v>
      </c>
    </row>
    <row r="5646" spans="1:4">
      <c r="A5646" t="s">
        <v>796</v>
      </c>
      <c r="B5646" t="s">
        <v>2651</v>
      </c>
      <c r="C5646">
        <v>6987100</v>
      </c>
      <c r="D5646" t="s">
        <v>2652</v>
      </c>
    </row>
    <row r="5647" spans="1:4">
      <c r="A5647" t="s">
        <v>797</v>
      </c>
      <c r="B5647" t="s">
        <v>2651</v>
      </c>
      <c r="C5647">
        <v>5475600</v>
      </c>
      <c r="D5647" t="s">
        <v>2652</v>
      </c>
    </row>
    <row r="5648" spans="1:4">
      <c r="A5648" t="s">
        <v>798</v>
      </c>
      <c r="B5648" t="s">
        <v>2651</v>
      </c>
      <c r="C5648">
        <v>5779300</v>
      </c>
      <c r="D5648" t="s">
        <v>2652</v>
      </c>
    </row>
    <row r="5649" spans="1:4">
      <c r="A5649" t="s">
        <v>799</v>
      </c>
      <c r="B5649" t="s">
        <v>2651</v>
      </c>
      <c r="C5649">
        <v>6234300</v>
      </c>
      <c r="D5649" t="s">
        <v>2652</v>
      </c>
    </row>
    <row r="5650" spans="1:4">
      <c r="A5650" t="s">
        <v>800</v>
      </c>
      <c r="B5650" t="s">
        <v>2651</v>
      </c>
      <c r="C5650">
        <v>5520500</v>
      </c>
      <c r="D5650" t="s">
        <v>2652</v>
      </c>
    </row>
    <row r="5651" spans="1:4">
      <c r="A5651" t="s">
        <v>801</v>
      </c>
      <c r="B5651" t="s">
        <v>2651</v>
      </c>
      <c r="C5651">
        <v>7084400</v>
      </c>
      <c r="D5651" t="s">
        <v>2652</v>
      </c>
    </row>
    <row r="5652" spans="1:4">
      <c r="A5652" t="s">
        <v>802</v>
      </c>
      <c r="B5652" t="s">
        <v>2651</v>
      </c>
      <c r="C5652">
        <v>4956200</v>
      </c>
      <c r="D5652" t="s">
        <v>2652</v>
      </c>
    </row>
    <row r="5653" spans="1:4">
      <c r="A5653" t="s">
        <v>803</v>
      </c>
      <c r="B5653" t="s">
        <v>2651</v>
      </c>
      <c r="C5653">
        <v>7654800</v>
      </c>
      <c r="D5653" t="s">
        <v>2652</v>
      </c>
    </row>
    <row r="5654" spans="1:4">
      <c r="A5654" t="s">
        <v>804</v>
      </c>
      <c r="B5654" t="s">
        <v>2651</v>
      </c>
      <c r="C5654">
        <v>20019700</v>
      </c>
      <c r="D5654" t="s">
        <v>2652</v>
      </c>
    </row>
    <row r="5655" spans="1:4">
      <c r="A5655" t="s">
        <v>805</v>
      </c>
      <c r="B5655" t="s">
        <v>2651</v>
      </c>
      <c r="C5655">
        <v>7684600</v>
      </c>
      <c r="D5655" t="s">
        <v>2652</v>
      </c>
    </row>
    <row r="5656" spans="1:4">
      <c r="A5656" t="s">
        <v>806</v>
      </c>
      <c r="B5656" t="s">
        <v>2651</v>
      </c>
      <c r="C5656">
        <v>8753900</v>
      </c>
      <c r="D5656" t="s">
        <v>2652</v>
      </c>
    </row>
    <row r="5657" spans="1:4">
      <c r="A5657" t="s">
        <v>807</v>
      </c>
      <c r="B5657" t="s">
        <v>2651</v>
      </c>
      <c r="C5657">
        <v>6813000</v>
      </c>
      <c r="D5657" t="s">
        <v>2652</v>
      </c>
    </row>
    <row r="5658" spans="1:4">
      <c r="A5658" t="s">
        <v>808</v>
      </c>
      <c r="B5658" t="s">
        <v>2651</v>
      </c>
      <c r="C5658">
        <v>3665100</v>
      </c>
      <c r="D5658" t="s">
        <v>2652</v>
      </c>
    </row>
    <row r="5659" spans="1:4">
      <c r="A5659" t="s">
        <v>809</v>
      </c>
      <c r="B5659" t="s">
        <v>2651</v>
      </c>
      <c r="C5659">
        <v>4485800</v>
      </c>
      <c r="D5659" t="s">
        <v>2652</v>
      </c>
    </row>
    <row r="5660" spans="1:4">
      <c r="A5660" t="s">
        <v>810</v>
      </c>
      <c r="B5660" t="s">
        <v>2651</v>
      </c>
      <c r="C5660">
        <v>4683700</v>
      </c>
      <c r="D5660" t="s">
        <v>2652</v>
      </c>
    </row>
    <row r="5661" spans="1:4">
      <c r="A5661" t="s">
        <v>811</v>
      </c>
      <c r="B5661" t="s">
        <v>2651</v>
      </c>
      <c r="C5661">
        <v>6528600</v>
      </c>
      <c r="D5661" t="s">
        <v>2652</v>
      </c>
    </row>
    <row r="5662" spans="1:4">
      <c r="A5662" t="s">
        <v>812</v>
      </c>
      <c r="B5662" t="s">
        <v>2651</v>
      </c>
      <c r="C5662">
        <v>7297000</v>
      </c>
      <c r="D5662" t="s">
        <v>2652</v>
      </c>
    </row>
    <row r="5663" spans="1:4">
      <c r="A5663" t="s">
        <v>813</v>
      </c>
      <c r="B5663" t="s">
        <v>2651</v>
      </c>
      <c r="C5663">
        <v>3214900</v>
      </c>
      <c r="D5663" t="s">
        <v>2652</v>
      </c>
    </row>
    <row r="5664" spans="1:4">
      <c r="A5664" t="s">
        <v>814</v>
      </c>
      <c r="B5664" t="s">
        <v>2651</v>
      </c>
      <c r="C5664">
        <v>5015000</v>
      </c>
      <c r="D5664" t="s">
        <v>2652</v>
      </c>
    </row>
    <row r="5665" spans="1:4">
      <c r="A5665" t="s">
        <v>815</v>
      </c>
      <c r="B5665" t="s">
        <v>2651</v>
      </c>
      <c r="C5665">
        <v>3792600</v>
      </c>
      <c r="D5665" t="s">
        <v>2652</v>
      </c>
    </row>
    <row r="5666" spans="1:4">
      <c r="A5666" t="s">
        <v>816</v>
      </c>
      <c r="B5666" t="s">
        <v>2651</v>
      </c>
      <c r="C5666">
        <v>6614000</v>
      </c>
      <c r="D5666" t="s">
        <v>2652</v>
      </c>
    </row>
    <row r="5667" spans="1:4">
      <c r="A5667" t="s">
        <v>817</v>
      </c>
      <c r="B5667" t="s">
        <v>2651</v>
      </c>
      <c r="C5667">
        <v>5261000</v>
      </c>
      <c r="D5667" t="s">
        <v>2652</v>
      </c>
    </row>
    <row r="5668" spans="1:4">
      <c r="A5668" t="s">
        <v>818</v>
      </c>
      <c r="B5668" t="s">
        <v>2651</v>
      </c>
      <c r="C5668">
        <v>4893900</v>
      </c>
      <c r="D5668" t="s">
        <v>2652</v>
      </c>
    </row>
    <row r="5669" spans="1:4">
      <c r="A5669" t="s">
        <v>819</v>
      </c>
      <c r="B5669" t="s">
        <v>2651</v>
      </c>
      <c r="C5669">
        <v>6896500</v>
      </c>
      <c r="D5669" t="s">
        <v>2652</v>
      </c>
    </row>
    <row r="5670" spans="1:4">
      <c r="A5670" t="s">
        <v>820</v>
      </c>
      <c r="B5670" t="s">
        <v>2651</v>
      </c>
      <c r="C5670">
        <v>8052400</v>
      </c>
      <c r="D5670" t="s">
        <v>2652</v>
      </c>
    </row>
    <row r="5671" spans="1:4">
      <c r="A5671" t="s">
        <v>821</v>
      </c>
      <c r="B5671" t="s">
        <v>2651</v>
      </c>
      <c r="C5671">
        <v>7594300</v>
      </c>
      <c r="D5671" t="s">
        <v>2652</v>
      </c>
    </row>
    <row r="5672" spans="1:4">
      <c r="A5672" t="s">
        <v>822</v>
      </c>
      <c r="B5672" t="s">
        <v>2651</v>
      </c>
      <c r="C5672">
        <v>5903000</v>
      </c>
      <c r="D5672" t="s">
        <v>2652</v>
      </c>
    </row>
    <row r="5673" spans="1:4">
      <c r="A5673" t="s">
        <v>823</v>
      </c>
      <c r="B5673" t="s">
        <v>2651</v>
      </c>
      <c r="C5673">
        <v>3484200</v>
      </c>
      <c r="D5673" t="s">
        <v>2652</v>
      </c>
    </row>
    <row r="5674" spans="1:4">
      <c r="A5674" t="s">
        <v>824</v>
      </c>
      <c r="B5674" t="s">
        <v>2651</v>
      </c>
      <c r="C5674">
        <v>5200200</v>
      </c>
      <c r="D5674" t="s">
        <v>2652</v>
      </c>
    </row>
    <row r="5675" spans="1:4">
      <c r="A5675" t="s">
        <v>825</v>
      </c>
      <c r="B5675" t="s">
        <v>2651</v>
      </c>
      <c r="C5675">
        <v>4525100</v>
      </c>
      <c r="D5675" t="s">
        <v>2652</v>
      </c>
    </row>
    <row r="5676" spans="1:4">
      <c r="A5676" t="s">
        <v>826</v>
      </c>
      <c r="B5676" t="s">
        <v>2651</v>
      </c>
      <c r="C5676">
        <v>6360100</v>
      </c>
      <c r="D5676" t="s">
        <v>2652</v>
      </c>
    </row>
    <row r="5677" spans="1:4">
      <c r="A5677" t="s">
        <v>827</v>
      </c>
      <c r="B5677" t="s">
        <v>2651</v>
      </c>
      <c r="C5677">
        <v>3093300</v>
      </c>
      <c r="D5677" t="s">
        <v>2652</v>
      </c>
    </row>
    <row r="5678" spans="1:4">
      <c r="A5678" t="s">
        <v>828</v>
      </c>
      <c r="B5678" t="s">
        <v>2651</v>
      </c>
      <c r="C5678">
        <v>4653900</v>
      </c>
      <c r="D5678" t="s">
        <v>2652</v>
      </c>
    </row>
    <row r="5679" spans="1:4">
      <c r="A5679" t="s">
        <v>829</v>
      </c>
      <c r="B5679" t="s">
        <v>2651</v>
      </c>
      <c r="C5679">
        <v>3545700</v>
      </c>
      <c r="D5679" t="s">
        <v>2652</v>
      </c>
    </row>
    <row r="5680" spans="1:4">
      <c r="A5680" t="s">
        <v>830</v>
      </c>
      <c r="B5680" t="s">
        <v>2651</v>
      </c>
      <c r="C5680">
        <v>3020200</v>
      </c>
      <c r="D5680" t="s">
        <v>2652</v>
      </c>
    </row>
    <row r="5681" spans="1:4">
      <c r="A5681" t="s">
        <v>831</v>
      </c>
      <c r="B5681" t="s">
        <v>2651</v>
      </c>
      <c r="C5681">
        <v>3824400</v>
      </c>
      <c r="D5681" t="s">
        <v>2652</v>
      </c>
    </row>
    <row r="5682" spans="1:4">
      <c r="A5682" t="s">
        <v>832</v>
      </c>
      <c r="B5682" t="s">
        <v>2651</v>
      </c>
      <c r="C5682">
        <v>4837600</v>
      </c>
      <c r="D5682" t="s">
        <v>2652</v>
      </c>
    </row>
    <row r="5683" spans="1:4">
      <c r="A5683" t="s">
        <v>833</v>
      </c>
      <c r="B5683" t="s">
        <v>2651</v>
      </c>
      <c r="C5683">
        <v>3066500</v>
      </c>
      <c r="D5683" t="s">
        <v>2652</v>
      </c>
    </row>
    <row r="5684" spans="1:4">
      <c r="A5684" t="s">
        <v>834</v>
      </c>
      <c r="B5684" t="s">
        <v>2651</v>
      </c>
      <c r="C5684">
        <v>3211100</v>
      </c>
      <c r="D5684" t="s">
        <v>2652</v>
      </c>
    </row>
    <row r="5685" spans="1:4">
      <c r="A5685" t="s">
        <v>835</v>
      </c>
      <c r="B5685" t="s">
        <v>2651</v>
      </c>
      <c r="C5685">
        <v>5816500</v>
      </c>
      <c r="D5685" t="s">
        <v>2652</v>
      </c>
    </row>
    <row r="5686" spans="1:4">
      <c r="A5686" t="s">
        <v>836</v>
      </c>
      <c r="B5686" t="s">
        <v>2651</v>
      </c>
      <c r="C5686">
        <v>4110000</v>
      </c>
      <c r="D5686" t="s">
        <v>2652</v>
      </c>
    </row>
    <row r="5687" spans="1:4">
      <c r="A5687" t="s">
        <v>837</v>
      </c>
      <c r="B5687" t="s">
        <v>2651</v>
      </c>
      <c r="C5687">
        <v>3346000</v>
      </c>
      <c r="D5687" t="s">
        <v>2652</v>
      </c>
    </row>
    <row r="5688" spans="1:4">
      <c r="A5688" t="s">
        <v>838</v>
      </c>
      <c r="B5688" t="s">
        <v>2651</v>
      </c>
      <c r="C5688">
        <v>3946100</v>
      </c>
      <c r="D5688" t="s">
        <v>2652</v>
      </c>
    </row>
    <row r="5689" spans="1:4">
      <c r="A5689" t="s">
        <v>839</v>
      </c>
      <c r="B5689" t="s">
        <v>2651</v>
      </c>
      <c r="C5689">
        <v>2590900</v>
      </c>
      <c r="D5689" t="s">
        <v>2652</v>
      </c>
    </row>
    <row r="5690" spans="1:4">
      <c r="A5690" t="s">
        <v>840</v>
      </c>
      <c r="B5690" t="s">
        <v>2651</v>
      </c>
      <c r="C5690">
        <v>3112700</v>
      </c>
      <c r="D5690" t="s">
        <v>2652</v>
      </c>
    </row>
    <row r="5691" spans="1:4">
      <c r="A5691" t="s">
        <v>841</v>
      </c>
      <c r="B5691" t="s">
        <v>2651</v>
      </c>
      <c r="C5691">
        <v>3711800</v>
      </c>
      <c r="D5691" t="s">
        <v>2652</v>
      </c>
    </row>
    <row r="5692" spans="1:4">
      <c r="A5692" t="s">
        <v>842</v>
      </c>
      <c r="B5692" t="s">
        <v>2651</v>
      </c>
      <c r="C5692">
        <v>4810200</v>
      </c>
      <c r="D5692" t="s">
        <v>2652</v>
      </c>
    </row>
    <row r="5693" spans="1:4">
      <c r="A5693" t="s">
        <v>843</v>
      </c>
      <c r="B5693" t="s">
        <v>2651</v>
      </c>
      <c r="C5693">
        <v>5619600</v>
      </c>
      <c r="D5693" t="s">
        <v>2652</v>
      </c>
    </row>
    <row r="5694" spans="1:4">
      <c r="A5694" t="s">
        <v>844</v>
      </c>
      <c r="B5694" t="s">
        <v>2651</v>
      </c>
      <c r="C5694">
        <v>4603400</v>
      </c>
      <c r="D5694" t="s">
        <v>2652</v>
      </c>
    </row>
    <row r="5695" spans="1:4">
      <c r="A5695" t="s">
        <v>845</v>
      </c>
      <c r="B5695" t="s">
        <v>2651</v>
      </c>
      <c r="C5695">
        <v>3217300</v>
      </c>
      <c r="D5695" t="s">
        <v>2652</v>
      </c>
    </row>
    <row r="5696" spans="1:4">
      <c r="A5696" t="s">
        <v>846</v>
      </c>
      <c r="B5696" t="s">
        <v>2651</v>
      </c>
      <c r="C5696">
        <v>2609500</v>
      </c>
      <c r="D5696" t="s">
        <v>2652</v>
      </c>
    </row>
    <row r="5697" spans="1:4">
      <c r="A5697" t="s">
        <v>847</v>
      </c>
      <c r="B5697" t="s">
        <v>2651</v>
      </c>
      <c r="C5697">
        <v>5927700</v>
      </c>
      <c r="D5697" t="s">
        <v>2652</v>
      </c>
    </row>
    <row r="5698" spans="1:4">
      <c r="A5698" t="s">
        <v>848</v>
      </c>
      <c r="B5698" t="s">
        <v>2651</v>
      </c>
      <c r="C5698">
        <v>3852300</v>
      </c>
      <c r="D5698" t="s">
        <v>2652</v>
      </c>
    </row>
    <row r="5699" spans="1:4">
      <c r="A5699" t="s">
        <v>849</v>
      </c>
      <c r="B5699" t="s">
        <v>2651</v>
      </c>
      <c r="C5699">
        <v>4122900</v>
      </c>
      <c r="D5699" t="s">
        <v>2652</v>
      </c>
    </row>
    <row r="5700" spans="1:4">
      <c r="A5700" t="s">
        <v>850</v>
      </c>
      <c r="B5700" t="s">
        <v>2651</v>
      </c>
      <c r="C5700">
        <v>3574200</v>
      </c>
      <c r="D5700" t="s">
        <v>2652</v>
      </c>
    </row>
    <row r="5701" spans="1:4">
      <c r="A5701" t="s">
        <v>851</v>
      </c>
      <c r="B5701" t="s">
        <v>2651</v>
      </c>
      <c r="C5701">
        <v>3032200</v>
      </c>
      <c r="D5701" t="s">
        <v>2652</v>
      </c>
    </row>
    <row r="5702" spans="1:4">
      <c r="A5702" t="s">
        <v>852</v>
      </c>
      <c r="B5702" t="s">
        <v>2651</v>
      </c>
      <c r="C5702">
        <v>7312700</v>
      </c>
      <c r="D5702" t="s">
        <v>2652</v>
      </c>
    </row>
    <row r="5703" spans="1:4">
      <c r="A5703" t="s">
        <v>853</v>
      </c>
      <c r="B5703" t="s">
        <v>2651</v>
      </c>
      <c r="C5703">
        <v>5000000</v>
      </c>
      <c r="D5703" t="s">
        <v>2652</v>
      </c>
    </row>
    <row r="5704" spans="1:4">
      <c r="A5704" t="s">
        <v>854</v>
      </c>
      <c r="B5704" t="s">
        <v>2651</v>
      </c>
      <c r="C5704">
        <v>8596200</v>
      </c>
      <c r="D5704" t="s">
        <v>2652</v>
      </c>
    </row>
    <row r="5705" spans="1:4">
      <c r="A5705" t="s">
        <v>855</v>
      </c>
      <c r="B5705" t="s">
        <v>2651</v>
      </c>
      <c r="C5705">
        <v>5476000</v>
      </c>
      <c r="D5705" t="s">
        <v>2652</v>
      </c>
    </row>
    <row r="5706" spans="1:4">
      <c r="A5706" t="s">
        <v>856</v>
      </c>
      <c r="B5706" t="s">
        <v>2651</v>
      </c>
      <c r="C5706">
        <v>4317600</v>
      </c>
      <c r="D5706" t="s">
        <v>2652</v>
      </c>
    </row>
    <row r="5707" spans="1:4">
      <c r="A5707" t="s">
        <v>857</v>
      </c>
      <c r="B5707" t="s">
        <v>2651</v>
      </c>
      <c r="C5707">
        <v>5073900</v>
      </c>
      <c r="D5707" t="s">
        <v>2652</v>
      </c>
    </row>
    <row r="5708" spans="1:4">
      <c r="A5708" t="s">
        <v>858</v>
      </c>
      <c r="B5708" t="s">
        <v>2651</v>
      </c>
      <c r="C5708">
        <v>7550100</v>
      </c>
      <c r="D5708" t="s">
        <v>2652</v>
      </c>
    </row>
    <row r="5709" spans="1:4">
      <c r="A5709" t="s">
        <v>859</v>
      </c>
      <c r="B5709" t="s">
        <v>2651</v>
      </c>
      <c r="C5709">
        <v>17346600</v>
      </c>
      <c r="D5709" t="s">
        <v>2652</v>
      </c>
    </row>
    <row r="5710" spans="1:4">
      <c r="A5710" t="s">
        <v>860</v>
      </c>
      <c r="B5710" t="s">
        <v>2651</v>
      </c>
      <c r="C5710">
        <v>8246300</v>
      </c>
      <c r="D5710" t="s">
        <v>2652</v>
      </c>
    </row>
    <row r="5711" spans="1:4">
      <c r="A5711" t="s">
        <v>861</v>
      </c>
      <c r="B5711" t="s">
        <v>2651</v>
      </c>
      <c r="C5711">
        <v>5984000</v>
      </c>
      <c r="D5711" t="s">
        <v>2652</v>
      </c>
    </row>
    <row r="5712" spans="1:4">
      <c r="A5712" t="s">
        <v>862</v>
      </c>
      <c r="B5712" t="s">
        <v>2651</v>
      </c>
      <c r="C5712">
        <v>6711000</v>
      </c>
      <c r="D5712" t="s">
        <v>2652</v>
      </c>
    </row>
    <row r="5713" spans="1:4">
      <c r="A5713" t="s">
        <v>863</v>
      </c>
      <c r="B5713" t="s">
        <v>2651</v>
      </c>
      <c r="C5713">
        <v>7652200</v>
      </c>
      <c r="D5713" t="s">
        <v>2652</v>
      </c>
    </row>
    <row r="5714" spans="1:4">
      <c r="A5714" t="s">
        <v>864</v>
      </c>
      <c r="B5714" t="s">
        <v>2651</v>
      </c>
      <c r="C5714">
        <v>6418900</v>
      </c>
      <c r="D5714" t="s">
        <v>2652</v>
      </c>
    </row>
    <row r="5715" spans="1:4">
      <c r="A5715" t="s">
        <v>865</v>
      </c>
      <c r="B5715" t="s">
        <v>2651</v>
      </c>
      <c r="C5715">
        <v>4017300</v>
      </c>
      <c r="D5715" t="s">
        <v>2652</v>
      </c>
    </row>
    <row r="5716" spans="1:4">
      <c r="A5716" t="s">
        <v>866</v>
      </c>
      <c r="B5716" t="s">
        <v>2651</v>
      </c>
      <c r="C5716">
        <v>7619000</v>
      </c>
      <c r="D5716" t="s">
        <v>2652</v>
      </c>
    </row>
    <row r="5717" spans="1:4">
      <c r="A5717" t="s">
        <v>867</v>
      </c>
      <c r="B5717" t="s">
        <v>2651</v>
      </c>
      <c r="C5717">
        <v>8824700</v>
      </c>
      <c r="D5717" t="s">
        <v>2652</v>
      </c>
    </row>
    <row r="5718" spans="1:4">
      <c r="A5718" t="s">
        <v>868</v>
      </c>
      <c r="B5718" t="s">
        <v>2651</v>
      </c>
      <c r="C5718">
        <v>4396700</v>
      </c>
      <c r="D5718" t="s">
        <v>2652</v>
      </c>
    </row>
    <row r="5719" spans="1:4">
      <c r="A5719" t="s">
        <v>869</v>
      </c>
      <c r="B5719" t="s">
        <v>2651</v>
      </c>
      <c r="C5719">
        <v>5668000</v>
      </c>
      <c r="D5719" t="s">
        <v>2652</v>
      </c>
    </row>
    <row r="5720" spans="1:4">
      <c r="A5720" t="s">
        <v>870</v>
      </c>
      <c r="B5720" t="s">
        <v>2651</v>
      </c>
      <c r="C5720">
        <v>4815200</v>
      </c>
      <c r="D5720" t="s">
        <v>2652</v>
      </c>
    </row>
    <row r="5721" spans="1:4">
      <c r="A5721" t="s">
        <v>871</v>
      </c>
      <c r="B5721" t="s">
        <v>2651</v>
      </c>
      <c r="C5721">
        <v>4291400</v>
      </c>
      <c r="D5721" t="s">
        <v>2652</v>
      </c>
    </row>
    <row r="5722" spans="1:4">
      <c r="A5722" t="s">
        <v>872</v>
      </c>
      <c r="B5722" t="s">
        <v>2651</v>
      </c>
      <c r="C5722">
        <v>4251900</v>
      </c>
      <c r="D5722" t="s">
        <v>2652</v>
      </c>
    </row>
    <row r="5723" spans="1:4">
      <c r="A5723" t="s">
        <v>873</v>
      </c>
      <c r="B5723" t="s">
        <v>2651</v>
      </c>
      <c r="C5723">
        <v>3502700</v>
      </c>
      <c r="D5723" t="s">
        <v>2652</v>
      </c>
    </row>
    <row r="5724" spans="1:4">
      <c r="A5724" t="s">
        <v>874</v>
      </c>
      <c r="B5724" t="s">
        <v>2651</v>
      </c>
      <c r="C5724">
        <v>4246800</v>
      </c>
      <c r="D5724" t="s">
        <v>2652</v>
      </c>
    </row>
    <row r="5725" spans="1:4">
      <c r="A5725" t="s">
        <v>875</v>
      </c>
      <c r="B5725" t="s">
        <v>2651</v>
      </c>
      <c r="C5725">
        <v>6780000</v>
      </c>
      <c r="D5725" t="s">
        <v>2652</v>
      </c>
    </row>
    <row r="5726" spans="1:4">
      <c r="A5726" t="s">
        <v>876</v>
      </c>
      <c r="B5726" t="s">
        <v>2651</v>
      </c>
      <c r="C5726">
        <v>3341000</v>
      </c>
      <c r="D5726" t="s">
        <v>2652</v>
      </c>
    </row>
    <row r="5727" spans="1:4">
      <c r="A5727" t="s">
        <v>877</v>
      </c>
      <c r="B5727" t="s">
        <v>2651</v>
      </c>
      <c r="C5727">
        <v>3926700</v>
      </c>
      <c r="D5727" t="s">
        <v>2652</v>
      </c>
    </row>
    <row r="5728" spans="1:4">
      <c r="A5728" t="s">
        <v>878</v>
      </c>
      <c r="B5728" t="s">
        <v>2651</v>
      </c>
      <c r="C5728">
        <v>5147600</v>
      </c>
      <c r="D5728" t="s">
        <v>2652</v>
      </c>
    </row>
    <row r="5729" spans="1:4">
      <c r="A5729" t="s">
        <v>879</v>
      </c>
      <c r="B5729" t="s">
        <v>2651</v>
      </c>
      <c r="C5729">
        <v>4261000</v>
      </c>
      <c r="D5729" t="s">
        <v>2652</v>
      </c>
    </row>
    <row r="5730" spans="1:4">
      <c r="A5730" t="s">
        <v>880</v>
      </c>
      <c r="B5730" t="s">
        <v>2651</v>
      </c>
      <c r="C5730">
        <v>3254500</v>
      </c>
      <c r="D5730" t="s">
        <v>2652</v>
      </c>
    </row>
    <row r="5731" spans="1:4">
      <c r="A5731" t="s">
        <v>881</v>
      </c>
      <c r="B5731" t="s">
        <v>2651</v>
      </c>
      <c r="C5731">
        <v>6191500</v>
      </c>
      <c r="D5731" t="s">
        <v>2652</v>
      </c>
    </row>
    <row r="5732" spans="1:4">
      <c r="A5732" t="s">
        <v>882</v>
      </c>
      <c r="B5732" t="s">
        <v>2651</v>
      </c>
      <c r="C5732">
        <v>3575900</v>
      </c>
      <c r="D5732" t="s">
        <v>2652</v>
      </c>
    </row>
    <row r="5733" spans="1:4">
      <c r="A5733" t="s">
        <v>883</v>
      </c>
      <c r="B5733" t="s">
        <v>2651</v>
      </c>
      <c r="C5733">
        <v>4328100</v>
      </c>
      <c r="D5733" t="s">
        <v>2652</v>
      </c>
    </row>
    <row r="5734" spans="1:4">
      <c r="A5734" t="s">
        <v>884</v>
      </c>
      <c r="B5734" t="s">
        <v>2651</v>
      </c>
      <c r="C5734">
        <v>4670700</v>
      </c>
      <c r="D5734" t="s">
        <v>2652</v>
      </c>
    </row>
    <row r="5735" spans="1:4">
      <c r="A5735" t="s">
        <v>885</v>
      </c>
      <c r="B5735" t="s">
        <v>2651</v>
      </c>
      <c r="C5735">
        <v>3438400</v>
      </c>
      <c r="D5735" t="s">
        <v>2652</v>
      </c>
    </row>
    <row r="5736" spans="1:4">
      <c r="A5736" t="s">
        <v>886</v>
      </c>
      <c r="B5736" t="s">
        <v>2651</v>
      </c>
      <c r="C5736">
        <v>3518800</v>
      </c>
      <c r="D5736" t="s">
        <v>2652</v>
      </c>
    </row>
    <row r="5737" spans="1:4">
      <c r="A5737" t="s">
        <v>887</v>
      </c>
      <c r="B5737" t="s">
        <v>2651</v>
      </c>
      <c r="C5737">
        <v>1993300</v>
      </c>
      <c r="D5737" t="s">
        <v>2652</v>
      </c>
    </row>
    <row r="5738" spans="1:4">
      <c r="A5738" t="s">
        <v>888</v>
      </c>
      <c r="B5738" t="s">
        <v>2651</v>
      </c>
      <c r="C5738">
        <v>2772100</v>
      </c>
      <c r="D5738" t="s">
        <v>2652</v>
      </c>
    </row>
    <row r="5739" spans="1:4">
      <c r="A5739" t="s">
        <v>889</v>
      </c>
      <c r="B5739" t="s">
        <v>2651</v>
      </c>
      <c r="C5739">
        <v>2380600</v>
      </c>
      <c r="D5739" t="s">
        <v>2652</v>
      </c>
    </row>
    <row r="5740" spans="1:4">
      <c r="A5740" t="s">
        <v>890</v>
      </c>
      <c r="B5740" t="s">
        <v>2651</v>
      </c>
      <c r="C5740">
        <v>3397100</v>
      </c>
      <c r="D5740" t="s">
        <v>2652</v>
      </c>
    </row>
    <row r="5741" spans="1:4">
      <c r="A5741" t="s">
        <v>891</v>
      </c>
      <c r="B5741" t="s">
        <v>2651</v>
      </c>
      <c r="C5741">
        <v>3831400</v>
      </c>
      <c r="D5741" t="s">
        <v>2652</v>
      </c>
    </row>
    <row r="5742" spans="1:4">
      <c r="A5742" t="s">
        <v>892</v>
      </c>
      <c r="B5742" t="s">
        <v>2651</v>
      </c>
      <c r="C5742">
        <v>3001100</v>
      </c>
      <c r="D5742" t="s">
        <v>2652</v>
      </c>
    </row>
    <row r="5743" spans="1:4">
      <c r="A5743" t="s">
        <v>893</v>
      </c>
      <c r="B5743" t="s">
        <v>2651</v>
      </c>
      <c r="C5743">
        <v>3472600</v>
      </c>
      <c r="D5743" t="s">
        <v>2652</v>
      </c>
    </row>
    <row r="5744" spans="1:4">
      <c r="A5744" t="s">
        <v>894</v>
      </c>
      <c r="B5744" t="s">
        <v>2651</v>
      </c>
      <c r="C5744">
        <v>2958900</v>
      </c>
      <c r="D5744" t="s">
        <v>2652</v>
      </c>
    </row>
    <row r="5745" spans="1:4">
      <c r="A5745" t="s">
        <v>895</v>
      </c>
      <c r="B5745" t="s">
        <v>2651</v>
      </c>
      <c r="C5745">
        <v>3405600</v>
      </c>
      <c r="D5745" t="s">
        <v>2652</v>
      </c>
    </row>
    <row r="5746" spans="1:4">
      <c r="A5746" t="s">
        <v>896</v>
      </c>
      <c r="B5746" t="s">
        <v>2651</v>
      </c>
      <c r="C5746">
        <v>3179100</v>
      </c>
      <c r="D5746" t="s">
        <v>2652</v>
      </c>
    </row>
    <row r="5747" spans="1:4">
      <c r="A5747" t="s">
        <v>897</v>
      </c>
      <c r="B5747" t="s">
        <v>2651</v>
      </c>
      <c r="C5747">
        <v>4161000</v>
      </c>
      <c r="D5747" t="s">
        <v>2652</v>
      </c>
    </row>
    <row r="5748" spans="1:4">
      <c r="A5748" t="s">
        <v>898</v>
      </c>
      <c r="B5748" t="s">
        <v>2651</v>
      </c>
      <c r="C5748">
        <v>5180200</v>
      </c>
      <c r="D5748" t="s">
        <v>2652</v>
      </c>
    </row>
    <row r="5749" spans="1:4">
      <c r="A5749" t="s">
        <v>899</v>
      </c>
      <c r="B5749" t="s">
        <v>2651</v>
      </c>
      <c r="C5749">
        <v>2896300</v>
      </c>
      <c r="D5749" t="s">
        <v>2652</v>
      </c>
    </row>
    <row r="5750" spans="1:4">
      <c r="A5750" t="s">
        <v>900</v>
      </c>
      <c r="B5750" t="s">
        <v>2651</v>
      </c>
      <c r="C5750">
        <v>3415900</v>
      </c>
      <c r="D5750" t="s">
        <v>2652</v>
      </c>
    </row>
    <row r="5751" spans="1:4">
      <c r="A5751" t="s">
        <v>901</v>
      </c>
      <c r="B5751" t="s">
        <v>2651</v>
      </c>
      <c r="C5751">
        <v>5504400</v>
      </c>
      <c r="D5751" t="s">
        <v>2652</v>
      </c>
    </row>
    <row r="5752" spans="1:4">
      <c r="A5752" t="s">
        <v>902</v>
      </c>
      <c r="B5752" t="s">
        <v>2651</v>
      </c>
      <c r="C5752">
        <v>3655700</v>
      </c>
      <c r="D5752" t="s">
        <v>2652</v>
      </c>
    </row>
    <row r="5753" spans="1:4">
      <c r="A5753" t="s">
        <v>903</v>
      </c>
      <c r="B5753" t="s">
        <v>2651</v>
      </c>
      <c r="C5753">
        <v>4409300</v>
      </c>
      <c r="D5753" t="s">
        <v>2652</v>
      </c>
    </row>
    <row r="5754" spans="1:4">
      <c r="A5754" t="s">
        <v>904</v>
      </c>
      <c r="B5754" t="s">
        <v>2651</v>
      </c>
      <c r="C5754">
        <v>3361600</v>
      </c>
      <c r="D5754" t="s">
        <v>2652</v>
      </c>
    </row>
    <row r="5755" spans="1:4">
      <c r="A5755" t="s">
        <v>905</v>
      </c>
      <c r="B5755" t="s">
        <v>2651</v>
      </c>
      <c r="C5755">
        <v>3781800</v>
      </c>
      <c r="D5755" t="s">
        <v>2652</v>
      </c>
    </row>
    <row r="5756" spans="1:4">
      <c r="A5756" t="s">
        <v>906</v>
      </c>
      <c r="B5756" t="s">
        <v>2651</v>
      </c>
      <c r="C5756">
        <v>3959500</v>
      </c>
      <c r="D5756" t="s">
        <v>2652</v>
      </c>
    </row>
    <row r="5757" spans="1:4">
      <c r="A5757" t="s">
        <v>907</v>
      </c>
      <c r="B5757" t="s">
        <v>2651</v>
      </c>
      <c r="C5757">
        <v>4204800</v>
      </c>
      <c r="D5757" t="s">
        <v>2652</v>
      </c>
    </row>
    <row r="5758" spans="1:4">
      <c r="A5758" t="s">
        <v>908</v>
      </c>
      <c r="B5758" t="s">
        <v>2651</v>
      </c>
      <c r="C5758">
        <v>4180100</v>
      </c>
      <c r="D5758" t="s">
        <v>2652</v>
      </c>
    </row>
    <row r="5759" spans="1:4">
      <c r="A5759" t="s">
        <v>909</v>
      </c>
      <c r="B5759" t="s">
        <v>2651</v>
      </c>
      <c r="C5759">
        <v>3142400</v>
      </c>
      <c r="D5759" t="s">
        <v>2652</v>
      </c>
    </row>
    <row r="5760" spans="1:4">
      <c r="A5760" t="s">
        <v>910</v>
      </c>
      <c r="B5760" t="s">
        <v>2651</v>
      </c>
      <c r="C5760">
        <v>2467200</v>
      </c>
      <c r="D5760" t="s">
        <v>2652</v>
      </c>
    </row>
    <row r="5761" spans="1:4">
      <c r="A5761" t="s">
        <v>911</v>
      </c>
      <c r="B5761" t="s">
        <v>2651</v>
      </c>
      <c r="C5761">
        <v>2910700</v>
      </c>
      <c r="D5761" t="s">
        <v>2652</v>
      </c>
    </row>
    <row r="5762" spans="1:4">
      <c r="A5762" t="s">
        <v>912</v>
      </c>
      <c r="B5762" t="s">
        <v>2651</v>
      </c>
      <c r="C5762">
        <v>2674100</v>
      </c>
      <c r="D5762" t="s">
        <v>2652</v>
      </c>
    </row>
    <row r="5763" spans="1:4">
      <c r="A5763" t="s">
        <v>913</v>
      </c>
      <c r="B5763" t="s">
        <v>2651</v>
      </c>
      <c r="C5763">
        <v>3025200</v>
      </c>
      <c r="D5763" t="s">
        <v>2652</v>
      </c>
    </row>
    <row r="5764" spans="1:4">
      <c r="A5764" t="s">
        <v>914</v>
      </c>
      <c r="B5764" t="s">
        <v>2651</v>
      </c>
      <c r="C5764">
        <v>2343300</v>
      </c>
      <c r="D5764" t="s">
        <v>2652</v>
      </c>
    </row>
    <row r="5765" spans="1:4">
      <c r="A5765" t="s">
        <v>915</v>
      </c>
      <c r="B5765" t="s">
        <v>2651</v>
      </c>
      <c r="C5765">
        <v>3895600</v>
      </c>
      <c r="D5765" t="s">
        <v>2652</v>
      </c>
    </row>
    <row r="5766" spans="1:4">
      <c r="A5766" t="s">
        <v>916</v>
      </c>
      <c r="B5766" t="s">
        <v>2651</v>
      </c>
      <c r="C5766">
        <v>4680400</v>
      </c>
      <c r="D5766" t="s">
        <v>2652</v>
      </c>
    </row>
    <row r="5767" spans="1:4">
      <c r="A5767" t="s">
        <v>917</v>
      </c>
      <c r="B5767" t="s">
        <v>2651</v>
      </c>
      <c r="C5767">
        <v>6191700</v>
      </c>
      <c r="D5767" t="s">
        <v>2652</v>
      </c>
    </row>
    <row r="5768" spans="1:4">
      <c r="A5768" t="s">
        <v>918</v>
      </c>
      <c r="B5768" t="s">
        <v>2651</v>
      </c>
      <c r="C5768">
        <v>6603600</v>
      </c>
      <c r="D5768" t="s">
        <v>2652</v>
      </c>
    </row>
    <row r="5769" spans="1:4">
      <c r="A5769" t="s">
        <v>919</v>
      </c>
      <c r="B5769" t="s">
        <v>2651</v>
      </c>
      <c r="C5769">
        <v>7431500</v>
      </c>
      <c r="D5769" t="s">
        <v>2652</v>
      </c>
    </row>
    <row r="5770" spans="1:4">
      <c r="A5770" t="s">
        <v>920</v>
      </c>
      <c r="B5770" t="s">
        <v>2651</v>
      </c>
      <c r="C5770">
        <v>5699300</v>
      </c>
      <c r="D5770" t="s">
        <v>2652</v>
      </c>
    </row>
    <row r="5771" spans="1:4">
      <c r="A5771" t="s">
        <v>921</v>
      </c>
      <c r="B5771" t="s">
        <v>2651</v>
      </c>
      <c r="C5771">
        <v>8030000</v>
      </c>
      <c r="D5771" t="s">
        <v>2652</v>
      </c>
    </row>
    <row r="5772" spans="1:4">
      <c r="A5772" t="s">
        <v>922</v>
      </c>
      <c r="B5772" t="s">
        <v>2651</v>
      </c>
      <c r="C5772">
        <v>19633800</v>
      </c>
      <c r="D5772" t="s">
        <v>2652</v>
      </c>
    </row>
    <row r="5773" spans="1:4">
      <c r="A5773" t="s">
        <v>923</v>
      </c>
      <c r="B5773" t="s">
        <v>2651</v>
      </c>
      <c r="C5773">
        <v>7409600</v>
      </c>
      <c r="D5773" t="s">
        <v>2652</v>
      </c>
    </row>
    <row r="5774" spans="1:4">
      <c r="A5774" t="s">
        <v>924</v>
      </c>
      <c r="B5774" t="s">
        <v>2651</v>
      </c>
      <c r="C5774">
        <v>4505200</v>
      </c>
      <c r="D5774" t="s">
        <v>2652</v>
      </c>
    </row>
    <row r="5775" spans="1:4">
      <c r="A5775" t="s">
        <v>925</v>
      </c>
      <c r="B5775" t="s">
        <v>2651</v>
      </c>
      <c r="C5775">
        <v>3940300</v>
      </c>
      <c r="D5775" t="s">
        <v>2652</v>
      </c>
    </row>
    <row r="5776" spans="1:4">
      <c r="A5776" t="s">
        <v>926</v>
      </c>
      <c r="B5776" t="s">
        <v>2651</v>
      </c>
      <c r="C5776">
        <v>3953800</v>
      </c>
      <c r="D5776" t="s">
        <v>2652</v>
      </c>
    </row>
    <row r="5777" spans="1:4">
      <c r="A5777" t="s">
        <v>927</v>
      </c>
      <c r="B5777" t="s">
        <v>2651</v>
      </c>
      <c r="C5777">
        <v>3307100</v>
      </c>
      <c r="D5777" t="s">
        <v>2652</v>
      </c>
    </row>
    <row r="5778" spans="1:4">
      <c r="A5778" t="s">
        <v>928</v>
      </c>
      <c r="B5778" t="s">
        <v>2651</v>
      </c>
      <c r="C5778">
        <v>2940500</v>
      </c>
      <c r="D5778" t="s">
        <v>2652</v>
      </c>
    </row>
    <row r="5779" spans="1:4">
      <c r="A5779" t="s">
        <v>929</v>
      </c>
      <c r="B5779" t="s">
        <v>2651</v>
      </c>
      <c r="C5779">
        <v>3469400</v>
      </c>
      <c r="D5779" t="s">
        <v>2652</v>
      </c>
    </row>
    <row r="5780" spans="1:4">
      <c r="A5780" t="s">
        <v>930</v>
      </c>
      <c r="B5780" t="s">
        <v>2651</v>
      </c>
      <c r="C5780">
        <v>3562700</v>
      </c>
      <c r="D5780" t="s">
        <v>2652</v>
      </c>
    </row>
    <row r="5781" spans="1:4">
      <c r="A5781" t="s">
        <v>931</v>
      </c>
      <c r="B5781" t="s">
        <v>2651</v>
      </c>
      <c r="C5781">
        <v>7113900</v>
      </c>
      <c r="D5781" t="s">
        <v>2652</v>
      </c>
    </row>
    <row r="5782" spans="1:4">
      <c r="A5782" t="s">
        <v>932</v>
      </c>
      <c r="B5782" t="s">
        <v>2651</v>
      </c>
      <c r="C5782">
        <v>4504900</v>
      </c>
      <c r="D5782" t="s">
        <v>2652</v>
      </c>
    </row>
    <row r="5783" spans="1:4">
      <c r="A5783" t="s">
        <v>933</v>
      </c>
      <c r="B5783" t="s">
        <v>2651</v>
      </c>
      <c r="C5783">
        <v>4614900</v>
      </c>
      <c r="D5783" t="s">
        <v>2652</v>
      </c>
    </row>
    <row r="5784" spans="1:4">
      <c r="A5784" t="s">
        <v>934</v>
      </c>
      <c r="B5784" t="s">
        <v>2651</v>
      </c>
      <c r="C5784">
        <v>4156000</v>
      </c>
      <c r="D5784" t="s">
        <v>2652</v>
      </c>
    </row>
    <row r="5785" spans="1:4">
      <c r="A5785" t="s">
        <v>935</v>
      </c>
      <c r="B5785" t="s">
        <v>2651</v>
      </c>
      <c r="C5785">
        <v>3070200</v>
      </c>
      <c r="D5785" t="s">
        <v>2652</v>
      </c>
    </row>
    <row r="5786" spans="1:4">
      <c r="A5786" t="s">
        <v>936</v>
      </c>
      <c r="B5786" t="s">
        <v>2651</v>
      </c>
      <c r="C5786">
        <v>2920500</v>
      </c>
      <c r="D5786" t="s">
        <v>2652</v>
      </c>
    </row>
    <row r="5787" spans="1:4">
      <c r="A5787" t="s">
        <v>937</v>
      </c>
      <c r="B5787" t="s">
        <v>2651</v>
      </c>
      <c r="C5787">
        <v>3756500</v>
      </c>
      <c r="D5787" t="s">
        <v>2652</v>
      </c>
    </row>
    <row r="5788" spans="1:4">
      <c r="A5788" t="s">
        <v>938</v>
      </c>
      <c r="B5788" t="s">
        <v>2651</v>
      </c>
      <c r="C5788">
        <v>3433300</v>
      </c>
      <c r="D5788" t="s">
        <v>2652</v>
      </c>
    </row>
    <row r="5789" spans="1:4">
      <c r="A5789" t="s">
        <v>939</v>
      </c>
      <c r="B5789" t="s">
        <v>2651</v>
      </c>
      <c r="C5789">
        <v>2857300</v>
      </c>
      <c r="D5789" t="s">
        <v>2652</v>
      </c>
    </row>
    <row r="5790" spans="1:4">
      <c r="A5790" t="s">
        <v>940</v>
      </c>
      <c r="B5790" t="s">
        <v>2651</v>
      </c>
      <c r="C5790">
        <v>5014100</v>
      </c>
      <c r="D5790" t="s">
        <v>2652</v>
      </c>
    </row>
    <row r="5791" spans="1:4">
      <c r="A5791" t="s">
        <v>941</v>
      </c>
      <c r="B5791" t="s">
        <v>2651</v>
      </c>
      <c r="C5791">
        <v>3218500</v>
      </c>
      <c r="D5791" t="s">
        <v>2652</v>
      </c>
    </row>
    <row r="5792" spans="1:4">
      <c r="A5792" t="s">
        <v>942</v>
      </c>
      <c r="B5792" t="s">
        <v>2651</v>
      </c>
      <c r="C5792">
        <v>3242100</v>
      </c>
      <c r="D5792" t="s">
        <v>2652</v>
      </c>
    </row>
    <row r="5793" spans="1:4">
      <c r="A5793" t="s">
        <v>943</v>
      </c>
      <c r="B5793" t="s">
        <v>2651</v>
      </c>
      <c r="C5793">
        <v>6707500</v>
      </c>
      <c r="D5793" t="s">
        <v>2652</v>
      </c>
    </row>
    <row r="5794" spans="1:4">
      <c r="A5794" t="s">
        <v>944</v>
      </c>
      <c r="B5794" t="s">
        <v>2651</v>
      </c>
      <c r="C5794">
        <v>3475700</v>
      </c>
      <c r="D5794" t="s">
        <v>2652</v>
      </c>
    </row>
    <row r="5795" spans="1:4">
      <c r="A5795" t="s">
        <v>945</v>
      </c>
      <c r="B5795" t="s">
        <v>2651</v>
      </c>
      <c r="C5795">
        <v>2949600</v>
      </c>
      <c r="D5795" t="s">
        <v>2652</v>
      </c>
    </row>
    <row r="5796" spans="1:4">
      <c r="A5796" t="s">
        <v>946</v>
      </c>
      <c r="B5796" t="s">
        <v>2651</v>
      </c>
      <c r="C5796">
        <v>3880100</v>
      </c>
      <c r="D5796" t="s">
        <v>2652</v>
      </c>
    </row>
    <row r="5797" spans="1:4">
      <c r="A5797" t="s">
        <v>947</v>
      </c>
      <c r="B5797" t="s">
        <v>2651</v>
      </c>
      <c r="C5797">
        <v>3075800</v>
      </c>
      <c r="D5797" t="s">
        <v>2652</v>
      </c>
    </row>
    <row r="5798" spans="1:4">
      <c r="A5798" t="s">
        <v>948</v>
      </c>
      <c r="B5798" t="s">
        <v>2651</v>
      </c>
      <c r="C5798">
        <v>3924000</v>
      </c>
      <c r="D5798" t="s">
        <v>2652</v>
      </c>
    </row>
    <row r="5799" spans="1:4">
      <c r="A5799" t="s">
        <v>949</v>
      </c>
      <c r="B5799" t="s">
        <v>2651</v>
      </c>
      <c r="C5799">
        <v>3154800</v>
      </c>
      <c r="D5799" t="s">
        <v>2652</v>
      </c>
    </row>
    <row r="5800" spans="1:4">
      <c r="A5800" t="s">
        <v>950</v>
      </c>
      <c r="B5800" t="s">
        <v>2651</v>
      </c>
      <c r="C5800">
        <v>4258800</v>
      </c>
      <c r="D5800" t="s">
        <v>2652</v>
      </c>
    </row>
    <row r="5801" spans="1:4">
      <c r="A5801" t="s">
        <v>951</v>
      </c>
      <c r="B5801" t="s">
        <v>2651</v>
      </c>
      <c r="C5801">
        <v>4270700</v>
      </c>
      <c r="D5801" t="s">
        <v>2652</v>
      </c>
    </row>
    <row r="5802" spans="1:4">
      <c r="A5802" t="s">
        <v>952</v>
      </c>
      <c r="B5802" t="s">
        <v>2651</v>
      </c>
      <c r="C5802">
        <v>5473200</v>
      </c>
      <c r="D5802" t="s">
        <v>2652</v>
      </c>
    </row>
    <row r="5803" spans="1:4">
      <c r="A5803" t="s">
        <v>953</v>
      </c>
      <c r="B5803" t="s">
        <v>2651</v>
      </c>
      <c r="C5803">
        <v>5075200</v>
      </c>
      <c r="D5803" t="s">
        <v>2652</v>
      </c>
    </row>
    <row r="5804" spans="1:4">
      <c r="A5804" t="s">
        <v>954</v>
      </c>
      <c r="B5804" t="s">
        <v>2651</v>
      </c>
      <c r="C5804">
        <v>3732000</v>
      </c>
      <c r="D5804" t="s">
        <v>2652</v>
      </c>
    </row>
    <row r="5805" spans="1:4">
      <c r="A5805" t="s">
        <v>955</v>
      </c>
      <c r="B5805" t="s">
        <v>2651</v>
      </c>
      <c r="C5805">
        <v>3330900</v>
      </c>
      <c r="D5805" t="s">
        <v>2652</v>
      </c>
    </row>
    <row r="5806" spans="1:4">
      <c r="A5806" t="s">
        <v>956</v>
      </c>
      <c r="B5806" t="s">
        <v>2651</v>
      </c>
      <c r="C5806">
        <v>4952600</v>
      </c>
      <c r="D5806" t="s">
        <v>2652</v>
      </c>
    </row>
    <row r="5807" spans="1:4">
      <c r="A5807" t="s">
        <v>957</v>
      </c>
      <c r="B5807" t="s">
        <v>2651</v>
      </c>
      <c r="C5807">
        <v>5091000</v>
      </c>
      <c r="D5807" t="s">
        <v>2652</v>
      </c>
    </row>
    <row r="5808" spans="1:4">
      <c r="A5808" t="s">
        <v>958</v>
      </c>
      <c r="B5808" t="s">
        <v>2651</v>
      </c>
      <c r="C5808">
        <v>5128900</v>
      </c>
      <c r="D5808" t="s">
        <v>2652</v>
      </c>
    </row>
    <row r="5809" spans="1:4">
      <c r="A5809" t="s">
        <v>959</v>
      </c>
      <c r="B5809" t="s">
        <v>2651</v>
      </c>
      <c r="C5809">
        <v>3345500</v>
      </c>
      <c r="D5809" t="s">
        <v>2652</v>
      </c>
    </row>
    <row r="5810" spans="1:4">
      <c r="A5810" t="s">
        <v>960</v>
      </c>
      <c r="B5810" t="s">
        <v>2651</v>
      </c>
      <c r="C5810">
        <v>2691700</v>
      </c>
      <c r="D5810" t="s">
        <v>2652</v>
      </c>
    </row>
    <row r="5811" spans="1:4">
      <c r="A5811" t="s">
        <v>961</v>
      </c>
      <c r="B5811" t="s">
        <v>2651</v>
      </c>
      <c r="C5811">
        <v>4191800</v>
      </c>
      <c r="D5811" t="s">
        <v>2652</v>
      </c>
    </row>
    <row r="5812" spans="1:4">
      <c r="A5812" t="s">
        <v>962</v>
      </c>
      <c r="B5812" t="s">
        <v>2651</v>
      </c>
      <c r="C5812">
        <v>4242600</v>
      </c>
      <c r="D5812" t="s">
        <v>2652</v>
      </c>
    </row>
    <row r="5813" spans="1:4">
      <c r="A5813" t="s">
        <v>963</v>
      </c>
      <c r="B5813" t="s">
        <v>2651</v>
      </c>
      <c r="C5813">
        <v>5464400</v>
      </c>
      <c r="D5813" t="s">
        <v>2652</v>
      </c>
    </row>
    <row r="5814" spans="1:4">
      <c r="A5814" t="s">
        <v>964</v>
      </c>
      <c r="B5814" t="s">
        <v>2651</v>
      </c>
      <c r="C5814">
        <v>3420200</v>
      </c>
      <c r="D5814" t="s">
        <v>2652</v>
      </c>
    </row>
    <row r="5815" spans="1:4">
      <c r="A5815" t="s">
        <v>965</v>
      </c>
      <c r="B5815" t="s">
        <v>2651</v>
      </c>
      <c r="C5815">
        <v>4517500</v>
      </c>
      <c r="D5815" t="s">
        <v>2652</v>
      </c>
    </row>
    <row r="5816" spans="1:4">
      <c r="A5816" t="s">
        <v>966</v>
      </c>
      <c r="B5816" t="s">
        <v>2651</v>
      </c>
      <c r="C5816">
        <v>5098800</v>
      </c>
      <c r="D5816" t="s">
        <v>2652</v>
      </c>
    </row>
    <row r="5817" spans="1:4">
      <c r="A5817" t="s">
        <v>967</v>
      </c>
      <c r="B5817" t="s">
        <v>2651</v>
      </c>
      <c r="C5817">
        <v>5311600</v>
      </c>
      <c r="D5817" t="s">
        <v>2652</v>
      </c>
    </row>
    <row r="5818" spans="1:4">
      <c r="A5818" t="s">
        <v>968</v>
      </c>
      <c r="B5818" t="s">
        <v>2651</v>
      </c>
      <c r="C5818">
        <v>6128800</v>
      </c>
      <c r="D5818" t="s">
        <v>2652</v>
      </c>
    </row>
    <row r="5819" spans="1:4">
      <c r="A5819" t="s">
        <v>969</v>
      </c>
      <c r="B5819" t="s">
        <v>2651</v>
      </c>
      <c r="C5819">
        <v>5353000</v>
      </c>
      <c r="D5819" t="s">
        <v>2652</v>
      </c>
    </row>
    <row r="5820" spans="1:4">
      <c r="A5820" t="s">
        <v>970</v>
      </c>
      <c r="B5820" t="s">
        <v>2651</v>
      </c>
      <c r="C5820">
        <v>5767600</v>
      </c>
      <c r="D5820" t="s">
        <v>2652</v>
      </c>
    </row>
    <row r="5821" spans="1:4">
      <c r="A5821" t="s">
        <v>971</v>
      </c>
      <c r="B5821" t="s">
        <v>2651</v>
      </c>
      <c r="C5821">
        <v>6674200</v>
      </c>
      <c r="D5821" t="s">
        <v>2652</v>
      </c>
    </row>
    <row r="5822" spans="1:4">
      <c r="A5822" t="s">
        <v>972</v>
      </c>
      <c r="B5822" t="s">
        <v>2651</v>
      </c>
      <c r="C5822">
        <v>4388600</v>
      </c>
      <c r="D5822" t="s">
        <v>2652</v>
      </c>
    </row>
    <row r="5823" spans="1:4">
      <c r="A5823" t="s">
        <v>973</v>
      </c>
      <c r="B5823" t="s">
        <v>2651</v>
      </c>
      <c r="C5823">
        <v>3637600</v>
      </c>
      <c r="D5823" t="s">
        <v>2652</v>
      </c>
    </row>
    <row r="5824" spans="1:4">
      <c r="A5824" t="s">
        <v>974</v>
      </c>
      <c r="B5824" t="s">
        <v>2651</v>
      </c>
      <c r="C5824">
        <v>3670700</v>
      </c>
      <c r="D5824" t="s">
        <v>2652</v>
      </c>
    </row>
    <row r="5825" spans="1:4">
      <c r="A5825" t="s">
        <v>975</v>
      </c>
      <c r="B5825" t="s">
        <v>2651</v>
      </c>
      <c r="C5825">
        <v>3837700</v>
      </c>
      <c r="D5825" t="s">
        <v>2652</v>
      </c>
    </row>
    <row r="5826" spans="1:4">
      <c r="A5826" t="s">
        <v>976</v>
      </c>
      <c r="B5826" t="s">
        <v>2651</v>
      </c>
      <c r="C5826">
        <v>6778300</v>
      </c>
      <c r="D5826" t="s">
        <v>2652</v>
      </c>
    </row>
    <row r="5827" spans="1:4">
      <c r="A5827" t="s">
        <v>977</v>
      </c>
      <c r="B5827" t="s">
        <v>2651</v>
      </c>
      <c r="C5827">
        <v>4477900</v>
      </c>
      <c r="D5827" t="s">
        <v>2652</v>
      </c>
    </row>
    <row r="5828" spans="1:4">
      <c r="A5828" t="s">
        <v>978</v>
      </c>
      <c r="B5828" t="s">
        <v>2651</v>
      </c>
      <c r="C5828">
        <v>3490000</v>
      </c>
      <c r="D5828" t="s">
        <v>2652</v>
      </c>
    </row>
    <row r="5829" spans="1:4">
      <c r="A5829" t="s">
        <v>979</v>
      </c>
      <c r="B5829" t="s">
        <v>2651</v>
      </c>
      <c r="C5829">
        <v>4720800</v>
      </c>
      <c r="D5829" t="s">
        <v>2652</v>
      </c>
    </row>
    <row r="5830" spans="1:4">
      <c r="A5830" t="s">
        <v>980</v>
      </c>
      <c r="B5830" t="s">
        <v>2651</v>
      </c>
      <c r="C5830">
        <v>4328400</v>
      </c>
      <c r="D5830" t="s">
        <v>2652</v>
      </c>
    </row>
    <row r="5831" spans="1:4">
      <c r="A5831" t="s">
        <v>981</v>
      </c>
      <c r="B5831" t="s">
        <v>2651</v>
      </c>
      <c r="C5831">
        <v>5625500</v>
      </c>
      <c r="D5831" t="s">
        <v>2652</v>
      </c>
    </row>
    <row r="5832" spans="1:4">
      <c r="A5832" t="s">
        <v>982</v>
      </c>
      <c r="B5832" t="s">
        <v>2651</v>
      </c>
      <c r="C5832">
        <v>7119000</v>
      </c>
      <c r="D5832" t="s">
        <v>2652</v>
      </c>
    </row>
    <row r="5833" spans="1:4">
      <c r="A5833" t="s">
        <v>983</v>
      </c>
      <c r="B5833" t="s">
        <v>2651</v>
      </c>
      <c r="C5833">
        <v>8260900</v>
      </c>
      <c r="D5833" t="s">
        <v>2652</v>
      </c>
    </row>
    <row r="5834" spans="1:4">
      <c r="A5834" t="s">
        <v>984</v>
      </c>
      <c r="B5834" t="s">
        <v>2651</v>
      </c>
      <c r="C5834">
        <v>9144000</v>
      </c>
      <c r="D5834" t="s">
        <v>2652</v>
      </c>
    </row>
    <row r="5835" spans="1:4">
      <c r="A5835" t="s">
        <v>985</v>
      </c>
      <c r="B5835" t="s">
        <v>2651</v>
      </c>
      <c r="C5835">
        <v>20866400</v>
      </c>
      <c r="D5835" t="s">
        <v>2652</v>
      </c>
    </row>
    <row r="5836" spans="1:4">
      <c r="A5836" t="s">
        <v>986</v>
      </c>
      <c r="B5836" t="s">
        <v>2651</v>
      </c>
      <c r="C5836">
        <v>11724700</v>
      </c>
      <c r="D5836" t="s">
        <v>2652</v>
      </c>
    </row>
    <row r="5837" spans="1:4">
      <c r="A5837" t="s">
        <v>987</v>
      </c>
      <c r="B5837" t="s">
        <v>2651</v>
      </c>
      <c r="C5837">
        <v>5652600</v>
      </c>
      <c r="D5837" t="s">
        <v>2652</v>
      </c>
    </row>
    <row r="5838" spans="1:4">
      <c r="A5838" t="s">
        <v>988</v>
      </c>
      <c r="B5838" t="s">
        <v>2651</v>
      </c>
      <c r="C5838">
        <v>10028800</v>
      </c>
      <c r="D5838" t="s">
        <v>2652</v>
      </c>
    </row>
    <row r="5839" spans="1:4">
      <c r="A5839" t="s">
        <v>989</v>
      </c>
      <c r="B5839" t="s">
        <v>2651</v>
      </c>
      <c r="C5839">
        <v>13392500</v>
      </c>
      <c r="D5839" t="s">
        <v>2652</v>
      </c>
    </row>
    <row r="5840" spans="1:4">
      <c r="A5840" t="s">
        <v>990</v>
      </c>
      <c r="B5840" t="s">
        <v>2651</v>
      </c>
      <c r="C5840">
        <v>8457200</v>
      </c>
      <c r="D5840" t="s">
        <v>2652</v>
      </c>
    </row>
    <row r="5841" spans="1:4">
      <c r="A5841" t="s">
        <v>991</v>
      </c>
      <c r="B5841" t="s">
        <v>2651</v>
      </c>
      <c r="C5841">
        <v>6718400</v>
      </c>
      <c r="D5841" t="s">
        <v>2652</v>
      </c>
    </row>
    <row r="5842" spans="1:4">
      <c r="A5842" t="s">
        <v>992</v>
      </c>
      <c r="B5842" t="s">
        <v>2651</v>
      </c>
      <c r="C5842">
        <v>7100400</v>
      </c>
      <c r="D5842" t="s">
        <v>2652</v>
      </c>
    </row>
    <row r="5843" spans="1:4">
      <c r="A5843" t="s">
        <v>993</v>
      </c>
      <c r="B5843" t="s">
        <v>2651</v>
      </c>
      <c r="C5843">
        <v>7747600</v>
      </c>
      <c r="D5843" t="s">
        <v>2652</v>
      </c>
    </row>
    <row r="5844" spans="1:4">
      <c r="A5844" t="s">
        <v>994</v>
      </c>
      <c r="B5844" t="s">
        <v>2651</v>
      </c>
      <c r="C5844">
        <v>9762000</v>
      </c>
      <c r="D5844" t="s">
        <v>2652</v>
      </c>
    </row>
    <row r="5845" spans="1:4">
      <c r="A5845" t="s">
        <v>995</v>
      </c>
      <c r="B5845" t="s">
        <v>2651</v>
      </c>
      <c r="C5845">
        <v>6304400</v>
      </c>
      <c r="D5845" t="s">
        <v>2652</v>
      </c>
    </row>
    <row r="5846" spans="1:4">
      <c r="A5846" t="s">
        <v>996</v>
      </c>
      <c r="B5846" t="s">
        <v>2651</v>
      </c>
      <c r="C5846">
        <v>5471500</v>
      </c>
      <c r="D5846" t="s">
        <v>2652</v>
      </c>
    </row>
    <row r="5847" spans="1:4">
      <c r="A5847" t="s">
        <v>997</v>
      </c>
      <c r="B5847" t="s">
        <v>2651</v>
      </c>
      <c r="C5847">
        <v>5750900</v>
      </c>
      <c r="D5847" t="s">
        <v>2652</v>
      </c>
    </row>
    <row r="5848" spans="1:4">
      <c r="A5848" t="s">
        <v>998</v>
      </c>
      <c r="B5848" t="s">
        <v>2651</v>
      </c>
      <c r="C5848">
        <v>5756500</v>
      </c>
      <c r="D5848" t="s">
        <v>2652</v>
      </c>
    </row>
    <row r="5849" spans="1:4">
      <c r="A5849" t="s">
        <v>999</v>
      </c>
      <c r="B5849" t="s">
        <v>2651</v>
      </c>
      <c r="C5849">
        <v>5451300</v>
      </c>
      <c r="D5849" t="s">
        <v>2652</v>
      </c>
    </row>
    <row r="5850" spans="1:4">
      <c r="A5850" t="s">
        <v>1000</v>
      </c>
      <c r="B5850" t="s">
        <v>2651</v>
      </c>
      <c r="C5850">
        <v>5866800</v>
      </c>
      <c r="D5850" t="s">
        <v>2652</v>
      </c>
    </row>
    <row r="5851" spans="1:4">
      <c r="A5851" t="s">
        <v>1001</v>
      </c>
      <c r="B5851" t="s">
        <v>2651</v>
      </c>
      <c r="C5851">
        <v>6471700</v>
      </c>
      <c r="D5851" t="s">
        <v>2652</v>
      </c>
    </row>
    <row r="5852" spans="1:4">
      <c r="A5852" t="s">
        <v>1002</v>
      </c>
      <c r="B5852" t="s">
        <v>2651</v>
      </c>
      <c r="C5852">
        <v>8576400</v>
      </c>
      <c r="D5852" t="s">
        <v>2652</v>
      </c>
    </row>
    <row r="5853" spans="1:4">
      <c r="A5853" t="s">
        <v>1003</v>
      </c>
      <c r="B5853" t="s">
        <v>2651</v>
      </c>
      <c r="C5853">
        <v>7074300</v>
      </c>
      <c r="D5853" t="s">
        <v>2652</v>
      </c>
    </row>
    <row r="5854" spans="1:4">
      <c r="A5854" t="s">
        <v>1004</v>
      </c>
      <c r="B5854" t="s">
        <v>2651</v>
      </c>
      <c r="C5854">
        <v>6705300</v>
      </c>
      <c r="D5854" t="s">
        <v>2652</v>
      </c>
    </row>
    <row r="5855" spans="1:4">
      <c r="A5855" t="s">
        <v>1005</v>
      </c>
      <c r="B5855" t="s">
        <v>2651</v>
      </c>
      <c r="C5855">
        <v>8216200</v>
      </c>
      <c r="D5855" t="s">
        <v>2652</v>
      </c>
    </row>
    <row r="5856" spans="1:4">
      <c r="A5856" t="s">
        <v>1006</v>
      </c>
      <c r="B5856" t="s">
        <v>2651</v>
      </c>
      <c r="C5856">
        <v>8825100</v>
      </c>
      <c r="D5856" t="s">
        <v>2652</v>
      </c>
    </row>
    <row r="5857" spans="1:4">
      <c r="A5857" t="s">
        <v>1007</v>
      </c>
      <c r="B5857" t="s">
        <v>2651</v>
      </c>
      <c r="C5857">
        <v>3623400</v>
      </c>
      <c r="D5857" t="s">
        <v>2652</v>
      </c>
    </row>
    <row r="5858" spans="1:4">
      <c r="A5858" t="s">
        <v>1008</v>
      </c>
      <c r="B5858" t="s">
        <v>2651</v>
      </c>
      <c r="C5858">
        <v>6157300</v>
      </c>
      <c r="D5858" t="s">
        <v>2652</v>
      </c>
    </row>
    <row r="5859" spans="1:4">
      <c r="A5859" t="s">
        <v>1009</v>
      </c>
      <c r="B5859" t="s">
        <v>2651</v>
      </c>
      <c r="C5859">
        <v>5706000</v>
      </c>
      <c r="D5859" t="s">
        <v>2652</v>
      </c>
    </row>
    <row r="5860" spans="1:4">
      <c r="A5860" t="s">
        <v>1010</v>
      </c>
      <c r="B5860" t="s">
        <v>2651</v>
      </c>
      <c r="C5860">
        <v>4193200</v>
      </c>
      <c r="D5860" t="s">
        <v>2652</v>
      </c>
    </row>
    <row r="5861" spans="1:4">
      <c r="A5861" t="s">
        <v>1011</v>
      </c>
      <c r="B5861" t="s">
        <v>2651</v>
      </c>
      <c r="C5861">
        <v>4178500</v>
      </c>
      <c r="D5861" t="s">
        <v>2652</v>
      </c>
    </row>
    <row r="5862" spans="1:4">
      <c r="A5862" t="s">
        <v>1012</v>
      </c>
      <c r="B5862" t="s">
        <v>2651</v>
      </c>
      <c r="C5862">
        <v>4549300</v>
      </c>
      <c r="D5862" t="s">
        <v>2652</v>
      </c>
    </row>
    <row r="5863" spans="1:4">
      <c r="A5863" t="s">
        <v>1013</v>
      </c>
      <c r="B5863" t="s">
        <v>2651</v>
      </c>
      <c r="C5863">
        <v>4562200</v>
      </c>
      <c r="D5863" t="s">
        <v>2652</v>
      </c>
    </row>
    <row r="5864" spans="1:4">
      <c r="A5864" t="s">
        <v>1014</v>
      </c>
      <c r="B5864" t="s">
        <v>2651</v>
      </c>
      <c r="C5864">
        <v>4825900</v>
      </c>
      <c r="D5864" t="s">
        <v>2652</v>
      </c>
    </row>
    <row r="5865" spans="1:4">
      <c r="A5865" t="s">
        <v>1015</v>
      </c>
      <c r="B5865" t="s">
        <v>2651</v>
      </c>
      <c r="C5865">
        <v>7630600</v>
      </c>
      <c r="D5865" t="s">
        <v>2652</v>
      </c>
    </row>
    <row r="5866" spans="1:4">
      <c r="A5866" t="s">
        <v>1016</v>
      </c>
      <c r="B5866" t="s">
        <v>2651</v>
      </c>
      <c r="C5866">
        <v>6756000</v>
      </c>
      <c r="D5866" t="s">
        <v>2652</v>
      </c>
    </row>
    <row r="5867" spans="1:4">
      <c r="A5867" t="s">
        <v>1017</v>
      </c>
      <c r="B5867" t="s">
        <v>2651</v>
      </c>
      <c r="C5867">
        <v>6025100</v>
      </c>
      <c r="D5867" t="s">
        <v>2652</v>
      </c>
    </row>
    <row r="5868" spans="1:4">
      <c r="A5868" t="s">
        <v>1018</v>
      </c>
      <c r="B5868" t="s">
        <v>2651</v>
      </c>
      <c r="C5868">
        <v>13913700</v>
      </c>
      <c r="D5868" t="s">
        <v>2652</v>
      </c>
    </row>
    <row r="5869" spans="1:4">
      <c r="A5869" t="s">
        <v>1019</v>
      </c>
      <c r="B5869" t="s">
        <v>2651</v>
      </c>
      <c r="C5869">
        <v>5025900</v>
      </c>
      <c r="D5869" t="s">
        <v>2652</v>
      </c>
    </row>
    <row r="5870" spans="1:4">
      <c r="A5870" t="s">
        <v>1020</v>
      </c>
      <c r="B5870" t="s">
        <v>2651</v>
      </c>
      <c r="C5870">
        <v>4568000</v>
      </c>
      <c r="D5870" t="s">
        <v>2652</v>
      </c>
    </row>
    <row r="5871" spans="1:4">
      <c r="A5871" t="s">
        <v>1021</v>
      </c>
      <c r="B5871" t="s">
        <v>2651</v>
      </c>
      <c r="C5871">
        <v>3770000</v>
      </c>
      <c r="D5871" t="s">
        <v>2652</v>
      </c>
    </row>
    <row r="5872" spans="1:4">
      <c r="A5872" t="s">
        <v>1022</v>
      </c>
      <c r="B5872" t="s">
        <v>2651</v>
      </c>
      <c r="C5872">
        <v>4888700</v>
      </c>
      <c r="D5872" t="s">
        <v>2652</v>
      </c>
    </row>
    <row r="5873" spans="1:4">
      <c r="A5873" t="s">
        <v>1023</v>
      </c>
      <c r="B5873" t="s">
        <v>2651</v>
      </c>
      <c r="C5873">
        <v>4133200</v>
      </c>
      <c r="D5873" t="s">
        <v>2652</v>
      </c>
    </row>
    <row r="5874" spans="1:4">
      <c r="A5874" t="s">
        <v>1024</v>
      </c>
      <c r="B5874" t="s">
        <v>2651</v>
      </c>
      <c r="C5874">
        <v>4484100</v>
      </c>
      <c r="D5874" t="s">
        <v>2652</v>
      </c>
    </row>
    <row r="5875" spans="1:4">
      <c r="A5875" t="s">
        <v>1025</v>
      </c>
      <c r="B5875" t="s">
        <v>2651</v>
      </c>
      <c r="C5875">
        <v>5763900</v>
      </c>
      <c r="D5875" t="s">
        <v>2652</v>
      </c>
    </row>
    <row r="5876" spans="1:4">
      <c r="A5876" t="s">
        <v>1026</v>
      </c>
      <c r="B5876" t="s">
        <v>2651</v>
      </c>
      <c r="C5876">
        <v>4446600</v>
      </c>
      <c r="D5876" t="s">
        <v>2652</v>
      </c>
    </row>
    <row r="5877" spans="1:4">
      <c r="A5877" t="s">
        <v>1027</v>
      </c>
      <c r="B5877" t="s">
        <v>2651</v>
      </c>
      <c r="C5877">
        <v>4057000</v>
      </c>
      <c r="D5877" t="s">
        <v>2652</v>
      </c>
    </row>
    <row r="5878" spans="1:4">
      <c r="A5878" t="s">
        <v>1028</v>
      </c>
      <c r="B5878" t="s">
        <v>2651</v>
      </c>
      <c r="C5878">
        <v>5544200</v>
      </c>
      <c r="D5878" t="s">
        <v>2652</v>
      </c>
    </row>
    <row r="5879" spans="1:4">
      <c r="A5879" t="s">
        <v>1029</v>
      </c>
      <c r="B5879" t="s">
        <v>2651</v>
      </c>
      <c r="C5879">
        <v>3511100</v>
      </c>
      <c r="D5879" t="s">
        <v>2652</v>
      </c>
    </row>
    <row r="5880" spans="1:4">
      <c r="A5880" t="s">
        <v>1030</v>
      </c>
      <c r="B5880" t="s">
        <v>2651</v>
      </c>
      <c r="C5880">
        <v>3320600</v>
      </c>
      <c r="D5880" t="s">
        <v>2652</v>
      </c>
    </row>
    <row r="5881" spans="1:4">
      <c r="A5881" t="s">
        <v>1031</v>
      </c>
      <c r="B5881" t="s">
        <v>2651</v>
      </c>
      <c r="C5881">
        <v>3789300</v>
      </c>
      <c r="D5881" t="s">
        <v>2652</v>
      </c>
    </row>
    <row r="5882" spans="1:4">
      <c r="A5882" t="s">
        <v>1032</v>
      </c>
      <c r="B5882" t="s">
        <v>2651</v>
      </c>
      <c r="C5882">
        <v>6699400</v>
      </c>
      <c r="D5882" t="s">
        <v>2652</v>
      </c>
    </row>
    <row r="5883" spans="1:4">
      <c r="A5883" t="s">
        <v>1033</v>
      </c>
      <c r="B5883" t="s">
        <v>2651</v>
      </c>
      <c r="C5883">
        <v>5916200</v>
      </c>
      <c r="D5883" t="s">
        <v>2652</v>
      </c>
    </row>
    <row r="5884" spans="1:4">
      <c r="A5884" t="s">
        <v>1034</v>
      </c>
      <c r="B5884" t="s">
        <v>2651</v>
      </c>
      <c r="C5884">
        <v>3622300</v>
      </c>
      <c r="D5884" t="s">
        <v>2652</v>
      </c>
    </row>
    <row r="5885" spans="1:4">
      <c r="A5885" t="s">
        <v>1035</v>
      </c>
      <c r="B5885" t="s">
        <v>2651</v>
      </c>
      <c r="C5885">
        <v>3526200</v>
      </c>
      <c r="D5885" t="s">
        <v>2652</v>
      </c>
    </row>
    <row r="5886" spans="1:4">
      <c r="A5886" t="s">
        <v>1036</v>
      </c>
      <c r="B5886" t="s">
        <v>2651</v>
      </c>
      <c r="C5886">
        <v>3399300</v>
      </c>
      <c r="D5886" t="s">
        <v>2652</v>
      </c>
    </row>
    <row r="5887" spans="1:4">
      <c r="A5887" t="s">
        <v>1037</v>
      </c>
      <c r="B5887" t="s">
        <v>2651</v>
      </c>
      <c r="C5887">
        <v>3711600</v>
      </c>
      <c r="D5887" t="s">
        <v>2652</v>
      </c>
    </row>
    <row r="5888" spans="1:4">
      <c r="A5888" t="s">
        <v>1038</v>
      </c>
      <c r="B5888" t="s">
        <v>2651</v>
      </c>
      <c r="C5888">
        <v>4146200</v>
      </c>
      <c r="D5888" t="s">
        <v>2652</v>
      </c>
    </row>
    <row r="5889" spans="1:4">
      <c r="A5889" t="s">
        <v>1039</v>
      </c>
      <c r="B5889" t="s">
        <v>2651</v>
      </c>
      <c r="C5889">
        <v>6661000</v>
      </c>
      <c r="D5889" t="s">
        <v>2652</v>
      </c>
    </row>
    <row r="5890" spans="1:4">
      <c r="A5890" t="s">
        <v>1040</v>
      </c>
      <c r="B5890" t="s">
        <v>2651</v>
      </c>
      <c r="C5890">
        <v>4505500</v>
      </c>
      <c r="D5890" t="s">
        <v>2652</v>
      </c>
    </row>
    <row r="5891" spans="1:4">
      <c r="A5891" t="s">
        <v>1041</v>
      </c>
      <c r="B5891" t="s">
        <v>2651</v>
      </c>
      <c r="C5891">
        <v>7186900</v>
      </c>
      <c r="D5891" t="s">
        <v>2652</v>
      </c>
    </row>
    <row r="5892" spans="1:4">
      <c r="A5892" t="s">
        <v>1042</v>
      </c>
      <c r="B5892" t="s">
        <v>2651</v>
      </c>
      <c r="C5892">
        <v>4624800</v>
      </c>
      <c r="D5892" t="s">
        <v>2652</v>
      </c>
    </row>
    <row r="5893" spans="1:4">
      <c r="A5893" t="s">
        <v>1043</v>
      </c>
      <c r="B5893" t="s">
        <v>2651</v>
      </c>
      <c r="C5893">
        <v>3835800</v>
      </c>
      <c r="D5893" t="s">
        <v>2652</v>
      </c>
    </row>
    <row r="5894" spans="1:4">
      <c r="A5894" t="s">
        <v>1044</v>
      </c>
      <c r="B5894" t="s">
        <v>2651</v>
      </c>
      <c r="C5894">
        <v>6868000</v>
      </c>
      <c r="D5894" t="s">
        <v>2652</v>
      </c>
    </row>
    <row r="5895" spans="1:4">
      <c r="A5895" t="s">
        <v>1045</v>
      </c>
      <c r="B5895" t="s">
        <v>2651</v>
      </c>
      <c r="C5895">
        <v>5005600</v>
      </c>
      <c r="D5895" t="s">
        <v>2652</v>
      </c>
    </row>
    <row r="5896" spans="1:4">
      <c r="A5896" t="s">
        <v>1046</v>
      </c>
      <c r="B5896" t="s">
        <v>2651</v>
      </c>
      <c r="C5896">
        <v>3985000</v>
      </c>
      <c r="D5896" t="s">
        <v>2652</v>
      </c>
    </row>
    <row r="5897" spans="1:4">
      <c r="A5897" t="s">
        <v>1047</v>
      </c>
      <c r="B5897" t="s">
        <v>2651</v>
      </c>
      <c r="C5897">
        <v>3144800</v>
      </c>
      <c r="D5897" t="s">
        <v>2652</v>
      </c>
    </row>
    <row r="5898" spans="1:4">
      <c r="A5898" t="s">
        <v>1048</v>
      </c>
      <c r="B5898" t="s">
        <v>2651</v>
      </c>
      <c r="C5898">
        <v>7782000</v>
      </c>
      <c r="D5898" t="s">
        <v>2652</v>
      </c>
    </row>
    <row r="5899" spans="1:4">
      <c r="A5899" t="s">
        <v>1049</v>
      </c>
      <c r="B5899" t="s">
        <v>2651</v>
      </c>
      <c r="C5899">
        <v>5370900</v>
      </c>
      <c r="D5899" t="s">
        <v>2652</v>
      </c>
    </row>
    <row r="5900" spans="1:4">
      <c r="A5900" t="s">
        <v>1050</v>
      </c>
      <c r="B5900" t="s">
        <v>2651</v>
      </c>
      <c r="C5900">
        <v>5164400</v>
      </c>
      <c r="D5900" t="s">
        <v>2652</v>
      </c>
    </row>
    <row r="5901" spans="1:4">
      <c r="A5901" t="s">
        <v>1051</v>
      </c>
      <c r="B5901" t="s">
        <v>2651</v>
      </c>
      <c r="C5901">
        <v>5375600</v>
      </c>
      <c r="D5901" t="s">
        <v>2652</v>
      </c>
    </row>
    <row r="5902" spans="1:4">
      <c r="A5902" t="s">
        <v>1052</v>
      </c>
      <c r="B5902" t="s">
        <v>2651</v>
      </c>
      <c r="C5902">
        <v>6833800</v>
      </c>
      <c r="D5902" t="s">
        <v>2652</v>
      </c>
    </row>
    <row r="5903" spans="1:4">
      <c r="A5903" t="s">
        <v>1053</v>
      </c>
      <c r="B5903" t="s">
        <v>2651</v>
      </c>
      <c r="C5903">
        <v>7383800</v>
      </c>
      <c r="D5903" t="s">
        <v>2652</v>
      </c>
    </row>
    <row r="5904" spans="1:4">
      <c r="A5904" t="s">
        <v>1054</v>
      </c>
      <c r="B5904" t="s">
        <v>2651</v>
      </c>
      <c r="C5904">
        <v>17015100</v>
      </c>
      <c r="D5904" t="s">
        <v>2652</v>
      </c>
    </row>
    <row r="5905" spans="1:4">
      <c r="A5905" t="s">
        <v>1055</v>
      </c>
      <c r="B5905" t="s">
        <v>2651</v>
      </c>
      <c r="C5905">
        <v>7874200</v>
      </c>
      <c r="D5905" t="s">
        <v>2652</v>
      </c>
    </row>
    <row r="5906" spans="1:4">
      <c r="A5906" t="s">
        <v>1056</v>
      </c>
      <c r="B5906" t="s">
        <v>2651</v>
      </c>
      <c r="C5906">
        <v>5617900</v>
      </c>
      <c r="D5906" t="s">
        <v>2652</v>
      </c>
    </row>
    <row r="5907" spans="1:4">
      <c r="A5907" t="s">
        <v>1057</v>
      </c>
      <c r="B5907" t="s">
        <v>2651</v>
      </c>
      <c r="C5907">
        <v>4581900</v>
      </c>
      <c r="D5907" t="s">
        <v>2652</v>
      </c>
    </row>
    <row r="5908" spans="1:4">
      <c r="A5908" t="s">
        <v>1058</v>
      </c>
      <c r="B5908" t="s">
        <v>2651</v>
      </c>
      <c r="C5908">
        <v>3435900</v>
      </c>
      <c r="D5908" t="s">
        <v>2652</v>
      </c>
    </row>
    <row r="5909" spans="1:4">
      <c r="A5909" t="s">
        <v>1059</v>
      </c>
      <c r="B5909" t="s">
        <v>2651</v>
      </c>
      <c r="C5909">
        <v>3646200</v>
      </c>
      <c r="D5909" t="s">
        <v>2652</v>
      </c>
    </row>
    <row r="5910" spans="1:4">
      <c r="A5910" t="s">
        <v>1060</v>
      </c>
      <c r="B5910" t="s">
        <v>2651</v>
      </c>
      <c r="C5910">
        <v>3796600</v>
      </c>
      <c r="D5910" t="s">
        <v>2652</v>
      </c>
    </row>
    <row r="5911" spans="1:4">
      <c r="A5911" t="s">
        <v>1061</v>
      </c>
      <c r="B5911" t="s">
        <v>2651</v>
      </c>
      <c r="C5911">
        <v>3779500</v>
      </c>
      <c r="D5911" t="s">
        <v>2652</v>
      </c>
    </row>
    <row r="5912" spans="1:4">
      <c r="A5912" t="s">
        <v>1062</v>
      </c>
      <c r="B5912" t="s">
        <v>2651</v>
      </c>
      <c r="C5912">
        <v>5274100</v>
      </c>
      <c r="D5912" t="s">
        <v>2652</v>
      </c>
    </row>
    <row r="5913" spans="1:4">
      <c r="A5913" t="s">
        <v>1063</v>
      </c>
      <c r="B5913" t="s">
        <v>2651</v>
      </c>
      <c r="C5913">
        <v>3923500</v>
      </c>
      <c r="D5913" t="s">
        <v>2652</v>
      </c>
    </row>
    <row r="5914" spans="1:4">
      <c r="A5914" t="s">
        <v>1064</v>
      </c>
      <c r="B5914" t="s">
        <v>2651</v>
      </c>
      <c r="C5914">
        <v>4192300</v>
      </c>
      <c r="D5914" t="s">
        <v>2652</v>
      </c>
    </row>
    <row r="5915" spans="1:4">
      <c r="A5915" t="s">
        <v>1065</v>
      </c>
      <c r="B5915" t="s">
        <v>2651</v>
      </c>
      <c r="C5915">
        <v>4325300</v>
      </c>
      <c r="D5915" t="s">
        <v>2652</v>
      </c>
    </row>
    <row r="5916" spans="1:4">
      <c r="A5916" t="s">
        <v>1066</v>
      </c>
      <c r="B5916" t="s">
        <v>2651</v>
      </c>
      <c r="C5916">
        <v>5322000</v>
      </c>
      <c r="D5916" t="s">
        <v>2652</v>
      </c>
    </row>
    <row r="5917" spans="1:4">
      <c r="A5917" t="s">
        <v>1067</v>
      </c>
      <c r="B5917" t="s">
        <v>2651</v>
      </c>
      <c r="C5917">
        <v>3174500</v>
      </c>
      <c r="D5917" t="s">
        <v>2652</v>
      </c>
    </row>
    <row r="5918" spans="1:4">
      <c r="A5918" t="s">
        <v>1068</v>
      </c>
      <c r="B5918" t="s">
        <v>2651</v>
      </c>
      <c r="C5918">
        <v>2911400</v>
      </c>
      <c r="D5918" t="s">
        <v>2652</v>
      </c>
    </row>
    <row r="5919" spans="1:4">
      <c r="A5919" t="s">
        <v>1069</v>
      </c>
      <c r="B5919" t="s">
        <v>2651</v>
      </c>
      <c r="C5919">
        <v>3493600</v>
      </c>
      <c r="D5919" t="s">
        <v>2652</v>
      </c>
    </row>
    <row r="5920" spans="1:4">
      <c r="A5920" t="s">
        <v>1070</v>
      </c>
      <c r="B5920" t="s">
        <v>2651</v>
      </c>
      <c r="C5920">
        <v>3609400</v>
      </c>
      <c r="D5920" t="s">
        <v>2652</v>
      </c>
    </row>
    <row r="5921" spans="1:4">
      <c r="A5921" t="s">
        <v>1071</v>
      </c>
      <c r="B5921" t="s">
        <v>2651</v>
      </c>
      <c r="C5921">
        <v>5394100</v>
      </c>
      <c r="D5921" t="s">
        <v>2652</v>
      </c>
    </row>
    <row r="5922" spans="1:4">
      <c r="A5922" t="s">
        <v>1072</v>
      </c>
      <c r="B5922" t="s">
        <v>2651</v>
      </c>
      <c r="C5922">
        <v>3886600</v>
      </c>
      <c r="D5922" t="s">
        <v>2652</v>
      </c>
    </row>
    <row r="5923" spans="1:4">
      <c r="A5923" t="s">
        <v>1073</v>
      </c>
      <c r="B5923" t="s">
        <v>2651</v>
      </c>
      <c r="C5923">
        <v>4733900</v>
      </c>
      <c r="D5923" t="s">
        <v>2652</v>
      </c>
    </row>
    <row r="5924" spans="1:4">
      <c r="A5924" t="s">
        <v>1074</v>
      </c>
      <c r="B5924" t="s">
        <v>2651</v>
      </c>
      <c r="C5924">
        <v>2909200</v>
      </c>
      <c r="D5924" t="s">
        <v>2652</v>
      </c>
    </row>
    <row r="5925" spans="1:4">
      <c r="A5925" t="s">
        <v>1075</v>
      </c>
      <c r="B5925" t="s">
        <v>2651</v>
      </c>
      <c r="C5925">
        <v>3251700</v>
      </c>
      <c r="D5925" t="s">
        <v>2652</v>
      </c>
    </row>
    <row r="5926" spans="1:4">
      <c r="A5926" t="s">
        <v>1076</v>
      </c>
      <c r="B5926" t="s">
        <v>2651</v>
      </c>
      <c r="C5926">
        <v>4396200</v>
      </c>
      <c r="D5926" t="s">
        <v>2652</v>
      </c>
    </row>
    <row r="5927" spans="1:4">
      <c r="A5927" t="s">
        <v>1077</v>
      </c>
      <c r="B5927" t="s">
        <v>2651</v>
      </c>
      <c r="C5927">
        <v>4234600</v>
      </c>
      <c r="D5927" t="s">
        <v>2652</v>
      </c>
    </row>
    <row r="5928" spans="1:4">
      <c r="A5928" t="s">
        <v>1078</v>
      </c>
      <c r="B5928" t="s">
        <v>2651</v>
      </c>
      <c r="C5928">
        <v>4609000</v>
      </c>
      <c r="D5928" t="s">
        <v>2652</v>
      </c>
    </row>
    <row r="5929" spans="1:4">
      <c r="A5929" t="s">
        <v>1079</v>
      </c>
      <c r="B5929" t="s">
        <v>2651</v>
      </c>
      <c r="C5929">
        <v>4863800</v>
      </c>
      <c r="D5929" t="s">
        <v>2652</v>
      </c>
    </row>
    <row r="5930" spans="1:4">
      <c r="A5930" t="s">
        <v>1080</v>
      </c>
      <c r="B5930" t="s">
        <v>2651</v>
      </c>
      <c r="C5930">
        <v>2265400</v>
      </c>
      <c r="D5930" t="s">
        <v>2652</v>
      </c>
    </row>
    <row r="5931" spans="1:4">
      <c r="A5931" t="s">
        <v>1081</v>
      </c>
      <c r="B5931" t="s">
        <v>2651</v>
      </c>
      <c r="C5931">
        <v>2627800</v>
      </c>
      <c r="D5931" t="s">
        <v>2652</v>
      </c>
    </row>
    <row r="5932" spans="1:4">
      <c r="A5932" t="s">
        <v>1082</v>
      </c>
      <c r="B5932" t="s">
        <v>2651</v>
      </c>
      <c r="C5932">
        <v>3517200</v>
      </c>
      <c r="D5932" t="s">
        <v>2652</v>
      </c>
    </row>
    <row r="5933" spans="1:4">
      <c r="A5933" t="s">
        <v>1083</v>
      </c>
      <c r="B5933" t="s">
        <v>2651</v>
      </c>
      <c r="C5933">
        <v>3306200</v>
      </c>
      <c r="D5933" t="s">
        <v>2652</v>
      </c>
    </row>
    <row r="5934" spans="1:4">
      <c r="A5934" t="s">
        <v>1084</v>
      </c>
      <c r="B5934" t="s">
        <v>2651</v>
      </c>
      <c r="C5934">
        <v>2663600</v>
      </c>
      <c r="D5934" t="s">
        <v>2652</v>
      </c>
    </row>
    <row r="5935" spans="1:4">
      <c r="A5935" t="s">
        <v>1085</v>
      </c>
      <c r="B5935" t="s">
        <v>2651</v>
      </c>
      <c r="C5935">
        <v>3045000</v>
      </c>
      <c r="D5935" t="s">
        <v>2652</v>
      </c>
    </row>
    <row r="5936" spans="1:4">
      <c r="A5936" t="s">
        <v>1086</v>
      </c>
      <c r="B5936" t="s">
        <v>2651</v>
      </c>
      <c r="C5936">
        <v>3162700</v>
      </c>
      <c r="D5936" t="s">
        <v>2652</v>
      </c>
    </row>
    <row r="5937" spans="1:4">
      <c r="A5937" t="s">
        <v>1087</v>
      </c>
      <c r="B5937" t="s">
        <v>2651</v>
      </c>
      <c r="C5937">
        <v>3331200</v>
      </c>
      <c r="D5937" t="s">
        <v>2652</v>
      </c>
    </row>
    <row r="5938" spans="1:4">
      <c r="A5938" t="s">
        <v>1088</v>
      </c>
      <c r="B5938" t="s">
        <v>2651</v>
      </c>
      <c r="C5938">
        <v>6238500</v>
      </c>
      <c r="D5938" t="s">
        <v>2652</v>
      </c>
    </row>
    <row r="5939" spans="1:4">
      <c r="A5939" t="s">
        <v>1089</v>
      </c>
      <c r="B5939" t="s">
        <v>2651</v>
      </c>
      <c r="C5939">
        <v>2660000</v>
      </c>
      <c r="D5939" t="s">
        <v>2652</v>
      </c>
    </row>
    <row r="5940" spans="1:4">
      <c r="A5940" t="s">
        <v>1090</v>
      </c>
      <c r="B5940" t="s">
        <v>2651</v>
      </c>
      <c r="C5940">
        <v>3797000</v>
      </c>
      <c r="D5940" t="s">
        <v>2652</v>
      </c>
    </row>
    <row r="5941" spans="1:4">
      <c r="A5941" t="s">
        <v>1091</v>
      </c>
      <c r="B5941" t="s">
        <v>2651</v>
      </c>
      <c r="C5941">
        <v>12352800</v>
      </c>
      <c r="D5941" t="s">
        <v>2652</v>
      </c>
    </row>
    <row r="5942" spans="1:4">
      <c r="A5942" t="s">
        <v>1092</v>
      </c>
      <c r="B5942" t="s">
        <v>2651</v>
      </c>
      <c r="C5942">
        <v>9097000</v>
      </c>
      <c r="D5942" t="s">
        <v>2652</v>
      </c>
    </row>
    <row r="5943" spans="1:4">
      <c r="A5943" t="s">
        <v>1093</v>
      </c>
      <c r="B5943" t="s">
        <v>2651</v>
      </c>
      <c r="C5943">
        <v>5339800</v>
      </c>
      <c r="D5943" t="s">
        <v>2652</v>
      </c>
    </row>
    <row r="5944" spans="1:4">
      <c r="A5944" t="s">
        <v>1094</v>
      </c>
      <c r="B5944" t="s">
        <v>2651</v>
      </c>
      <c r="C5944">
        <v>5463200</v>
      </c>
      <c r="D5944" t="s">
        <v>2652</v>
      </c>
    </row>
    <row r="5945" spans="1:4">
      <c r="A5945" t="s">
        <v>1095</v>
      </c>
      <c r="B5945" t="s">
        <v>2651</v>
      </c>
      <c r="C5945">
        <v>4456300</v>
      </c>
      <c r="D5945" t="s">
        <v>2652</v>
      </c>
    </row>
    <row r="5946" spans="1:4">
      <c r="A5946" t="s">
        <v>1096</v>
      </c>
      <c r="B5946" t="s">
        <v>2651</v>
      </c>
      <c r="C5946">
        <v>5774300</v>
      </c>
      <c r="D5946" t="s">
        <v>2652</v>
      </c>
    </row>
    <row r="5947" spans="1:4">
      <c r="A5947" t="s">
        <v>1097</v>
      </c>
      <c r="B5947" t="s">
        <v>2651</v>
      </c>
      <c r="C5947">
        <v>4008600</v>
      </c>
      <c r="D5947" t="s">
        <v>2652</v>
      </c>
    </row>
    <row r="5948" spans="1:4">
      <c r="A5948" t="s">
        <v>1098</v>
      </c>
      <c r="B5948" t="s">
        <v>2651</v>
      </c>
      <c r="C5948">
        <v>4437200</v>
      </c>
      <c r="D5948" t="s">
        <v>2652</v>
      </c>
    </row>
    <row r="5949" spans="1:4">
      <c r="A5949" t="s">
        <v>1099</v>
      </c>
      <c r="B5949" t="s">
        <v>2651</v>
      </c>
      <c r="C5949">
        <v>3997700</v>
      </c>
      <c r="D5949" t="s">
        <v>2652</v>
      </c>
    </row>
    <row r="5950" spans="1:4">
      <c r="A5950" t="s">
        <v>1100</v>
      </c>
      <c r="B5950" t="s">
        <v>2651</v>
      </c>
      <c r="C5950">
        <v>4549300</v>
      </c>
      <c r="D5950" t="s">
        <v>2652</v>
      </c>
    </row>
    <row r="5951" spans="1:4">
      <c r="A5951" t="s">
        <v>1101</v>
      </c>
      <c r="B5951" t="s">
        <v>2651</v>
      </c>
      <c r="C5951">
        <v>5200300</v>
      </c>
      <c r="D5951" t="s">
        <v>2652</v>
      </c>
    </row>
    <row r="5952" spans="1:4">
      <c r="A5952" t="s">
        <v>1102</v>
      </c>
      <c r="B5952" t="s">
        <v>2651</v>
      </c>
      <c r="C5952">
        <v>6055200</v>
      </c>
      <c r="D5952" t="s">
        <v>2652</v>
      </c>
    </row>
    <row r="5953" spans="1:4">
      <c r="A5953" t="s">
        <v>1103</v>
      </c>
      <c r="B5953" t="s">
        <v>2651</v>
      </c>
      <c r="C5953">
        <v>8063100</v>
      </c>
      <c r="D5953" t="s">
        <v>2652</v>
      </c>
    </row>
    <row r="5954" spans="1:4">
      <c r="A5954" t="s">
        <v>1104</v>
      </c>
      <c r="B5954" t="s">
        <v>2651</v>
      </c>
      <c r="C5954">
        <v>5578900</v>
      </c>
      <c r="D5954" t="s">
        <v>2652</v>
      </c>
    </row>
    <row r="5955" spans="1:4">
      <c r="A5955" t="s">
        <v>1105</v>
      </c>
      <c r="B5955" t="s">
        <v>2651</v>
      </c>
      <c r="C5955">
        <v>4476200</v>
      </c>
      <c r="D5955" t="s">
        <v>2652</v>
      </c>
    </row>
    <row r="5956" spans="1:4">
      <c r="A5956" t="s">
        <v>1106</v>
      </c>
      <c r="B5956" t="s">
        <v>2651</v>
      </c>
      <c r="C5956">
        <v>3891200</v>
      </c>
      <c r="D5956" t="s">
        <v>2652</v>
      </c>
    </row>
    <row r="5957" spans="1:4">
      <c r="A5957" t="s">
        <v>1107</v>
      </c>
      <c r="B5957" t="s">
        <v>2651</v>
      </c>
      <c r="C5957">
        <v>5750100</v>
      </c>
      <c r="D5957" t="s">
        <v>2652</v>
      </c>
    </row>
    <row r="5958" spans="1:4">
      <c r="A5958" t="s">
        <v>1108</v>
      </c>
      <c r="B5958" t="s">
        <v>2651</v>
      </c>
      <c r="C5958">
        <v>7705900</v>
      </c>
      <c r="D5958" t="s">
        <v>2652</v>
      </c>
    </row>
    <row r="5959" spans="1:4">
      <c r="A5959" t="s">
        <v>1109</v>
      </c>
      <c r="B5959" t="s">
        <v>2651</v>
      </c>
      <c r="C5959">
        <v>20777800</v>
      </c>
      <c r="D5959" t="s">
        <v>2652</v>
      </c>
    </row>
    <row r="5960" spans="1:4">
      <c r="A5960" t="s">
        <v>1110</v>
      </c>
      <c r="B5960" t="s">
        <v>2651</v>
      </c>
      <c r="C5960">
        <v>11619600</v>
      </c>
      <c r="D5960" t="s">
        <v>2652</v>
      </c>
    </row>
    <row r="5961" spans="1:4">
      <c r="A5961" t="s">
        <v>1111</v>
      </c>
      <c r="B5961" t="s">
        <v>2651</v>
      </c>
      <c r="C5961">
        <v>7851700</v>
      </c>
      <c r="D5961" t="s">
        <v>2652</v>
      </c>
    </row>
    <row r="5962" spans="1:4">
      <c r="A5962" t="s">
        <v>1112</v>
      </c>
      <c r="B5962" t="s">
        <v>2651</v>
      </c>
      <c r="C5962">
        <v>6522700</v>
      </c>
      <c r="D5962" t="s">
        <v>2652</v>
      </c>
    </row>
    <row r="5963" spans="1:4">
      <c r="A5963" t="s">
        <v>1113</v>
      </c>
      <c r="B5963" t="s">
        <v>2651</v>
      </c>
      <c r="C5963">
        <v>5772200</v>
      </c>
      <c r="D5963" t="s">
        <v>2652</v>
      </c>
    </row>
    <row r="5964" spans="1:4">
      <c r="A5964" t="s">
        <v>1114</v>
      </c>
      <c r="B5964" t="s">
        <v>2651</v>
      </c>
      <c r="C5964">
        <v>3996900</v>
      </c>
      <c r="D5964" t="s">
        <v>2652</v>
      </c>
    </row>
    <row r="5965" spans="1:4">
      <c r="A5965" t="s">
        <v>1115</v>
      </c>
      <c r="B5965" t="s">
        <v>2651</v>
      </c>
      <c r="C5965">
        <v>4137000</v>
      </c>
      <c r="D5965" t="s">
        <v>2652</v>
      </c>
    </row>
    <row r="5966" spans="1:4">
      <c r="A5966" t="s">
        <v>1116</v>
      </c>
      <c r="B5966" t="s">
        <v>2651</v>
      </c>
      <c r="C5966">
        <v>7071800</v>
      </c>
      <c r="D5966" t="s">
        <v>2652</v>
      </c>
    </row>
    <row r="5967" spans="1:4">
      <c r="A5967" t="s">
        <v>1117</v>
      </c>
      <c r="B5967" t="s">
        <v>2651</v>
      </c>
      <c r="C5967">
        <v>7952700</v>
      </c>
      <c r="D5967" t="s">
        <v>2652</v>
      </c>
    </row>
    <row r="5968" spans="1:4">
      <c r="A5968" t="s">
        <v>1118</v>
      </c>
      <c r="B5968" t="s">
        <v>2651</v>
      </c>
      <c r="C5968">
        <v>6744500</v>
      </c>
      <c r="D5968" t="s">
        <v>2652</v>
      </c>
    </row>
    <row r="5969" spans="1:4">
      <c r="A5969" t="s">
        <v>1119</v>
      </c>
      <c r="B5969" t="s">
        <v>2651</v>
      </c>
      <c r="C5969">
        <v>4558400</v>
      </c>
      <c r="D5969" t="s">
        <v>2652</v>
      </c>
    </row>
    <row r="5970" spans="1:4">
      <c r="A5970" t="s">
        <v>1120</v>
      </c>
      <c r="B5970" t="s">
        <v>2651</v>
      </c>
      <c r="C5970">
        <v>5214100</v>
      </c>
      <c r="D5970" t="s">
        <v>2652</v>
      </c>
    </row>
    <row r="5971" spans="1:4">
      <c r="A5971" t="s">
        <v>1121</v>
      </c>
      <c r="B5971" t="s">
        <v>2651</v>
      </c>
      <c r="C5971">
        <v>3019500</v>
      </c>
      <c r="D5971" t="s">
        <v>2652</v>
      </c>
    </row>
    <row r="5972" spans="1:4">
      <c r="A5972" t="s">
        <v>1122</v>
      </c>
      <c r="B5972" t="s">
        <v>2651</v>
      </c>
      <c r="C5972">
        <v>4285000</v>
      </c>
      <c r="D5972" t="s">
        <v>2652</v>
      </c>
    </row>
    <row r="5973" spans="1:4">
      <c r="A5973" t="s">
        <v>1123</v>
      </c>
      <c r="B5973" t="s">
        <v>2651</v>
      </c>
      <c r="C5973">
        <v>3650900</v>
      </c>
      <c r="D5973" t="s">
        <v>2652</v>
      </c>
    </row>
    <row r="5974" spans="1:4">
      <c r="A5974" t="s">
        <v>1124</v>
      </c>
      <c r="B5974" t="s">
        <v>2651</v>
      </c>
      <c r="C5974">
        <v>3200300</v>
      </c>
      <c r="D5974" t="s">
        <v>2652</v>
      </c>
    </row>
    <row r="5975" spans="1:4">
      <c r="A5975" t="s">
        <v>1125</v>
      </c>
      <c r="B5975" t="s">
        <v>2651</v>
      </c>
      <c r="C5975">
        <v>4300800</v>
      </c>
      <c r="D5975" t="s">
        <v>2652</v>
      </c>
    </row>
    <row r="5976" spans="1:4">
      <c r="A5976" t="s">
        <v>1126</v>
      </c>
      <c r="B5976" t="s">
        <v>2651</v>
      </c>
      <c r="C5976">
        <v>4194500</v>
      </c>
      <c r="D5976" t="s">
        <v>2652</v>
      </c>
    </row>
    <row r="5977" spans="1:4">
      <c r="A5977" t="s">
        <v>1127</v>
      </c>
      <c r="B5977" t="s">
        <v>2651</v>
      </c>
      <c r="C5977">
        <v>4389100</v>
      </c>
      <c r="D5977" t="s">
        <v>2652</v>
      </c>
    </row>
    <row r="5978" spans="1:4">
      <c r="A5978" t="s">
        <v>1128</v>
      </c>
      <c r="B5978" t="s">
        <v>2651</v>
      </c>
      <c r="C5978">
        <v>4088200</v>
      </c>
      <c r="D5978" t="s">
        <v>2652</v>
      </c>
    </row>
    <row r="5979" spans="1:4">
      <c r="A5979" t="s">
        <v>1129</v>
      </c>
      <c r="B5979" t="s">
        <v>2651</v>
      </c>
      <c r="C5979">
        <v>3814800</v>
      </c>
      <c r="D5979" t="s">
        <v>2652</v>
      </c>
    </row>
    <row r="5980" spans="1:4">
      <c r="A5980" t="s">
        <v>1130</v>
      </c>
      <c r="B5980" t="s">
        <v>2651</v>
      </c>
      <c r="C5980">
        <v>7847600</v>
      </c>
      <c r="D5980" t="s">
        <v>2652</v>
      </c>
    </row>
    <row r="5981" spans="1:4">
      <c r="A5981" t="s">
        <v>1131</v>
      </c>
      <c r="B5981" t="s">
        <v>2651</v>
      </c>
      <c r="C5981">
        <v>3059000</v>
      </c>
      <c r="D5981" t="s">
        <v>2652</v>
      </c>
    </row>
    <row r="5982" spans="1:4">
      <c r="A5982" t="s">
        <v>1132</v>
      </c>
      <c r="B5982" t="s">
        <v>2651</v>
      </c>
      <c r="C5982">
        <v>5061300</v>
      </c>
      <c r="D5982" t="s">
        <v>2652</v>
      </c>
    </row>
    <row r="5983" spans="1:4">
      <c r="A5983" t="s">
        <v>1133</v>
      </c>
      <c r="B5983" t="s">
        <v>2651</v>
      </c>
      <c r="C5983">
        <v>2978100</v>
      </c>
      <c r="D5983" t="s">
        <v>2652</v>
      </c>
    </row>
    <row r="5984" spans="1:4">
      <c r="A5984" t="s">
        <v>1134</v>
      </c>
      <c r="B5984" t="s">
        <v>2651</v>
      </c>
      <c r="C5984">
        <v>2941600</v>
      </c>
      <c r="D5984" t="s">
        <v>2652</v>
      </c>
    </row>
    <row r="5985" spans="1:4">
      <c r="A5985" t="s">
        <v>1135</v>
      </c>
      <c r="B5985" t="s">
        <v>2651</v>
      </c>
      <c r="C5985">
        <v>5284100</v>
      </c>
      <c r="D5985" t="s">
        <v>2652</v>
      </c>
    </row>
    <row r="5986" spans="1:4">
      <c r="A5986" t="s">
        <v>1136</v>
      </c>
      <c r="B5986" t="s">
        <v>2651</v>
      </c>
      <c r="C5986">
        <v>4780700</v>
      </c>
      <c r="D5986" t="s">
        <v>2652</v>
      </c>
    </row>
    <row r="5987" spans="1:4">
      <c r="A5987" t="s">
        <v>1137</v>
      </c>
      <c r="B5987" t="s">
        <v>2651</v>
      </c>
      <c r="C5987">
        <v>2323600</v>
      </c>
      <c r="D5987" t="s">
        <v>2652</v>
      </c>
    </row>
    <row r="5988" spans="1:4">
      <c r="A5988" t="s">
        <v>1138</v>
      </c>
      <c r="B5988" t="s">
        <v>2651</v>
      </c>
      <c r="C5988">
        <v>1532900</v>
      </c>
      <c r="D5988" t="s">
        <v>2652</v>
      </c>
    </row>
    <row r="5989" spans="1:4">
      <c r="A5989" t="s">
        <v>1139</v>
      </c>
      <c r="B5989" t="s">
        <v>2651</v>
      </c>
      <c r="C5989">
        <v>2032000</v>
      </c>
      <c r="D5989" t="s">
        <v>2652</v>
      </c>
    </row>
    <row r="5990" spans="1:4">
      <c r="A5990" t="s">
        <v>1140</v>
      </c>
      <c r="B5990" t="s">
        <v>2651</v>
      </c>
      <c r="C5990">
        <v>4734400</v>
      </c>
      <c r="D5990" t="s">
        <v>2652</v>
      </c>
    </row>
    <row r="5991" spans="1:4">
      <c r="A5991" t="s">
        <v>1141</v>
      </c>
      <c r="B5991" t="s">
        <v>2651</v>
      </c>
      <c r="C5991">
        <v>3986900</v>
      </c>
      <c r="D5991" t="s">
        <v>2652</v>
      </c>
    </row>
    <row r="5992" spans="1:4">
      <c r="A5992" t="s">
        <v>1142</v>
      </c>
      <c r="B5992" t="s">
        <v>2651</v>
      </c>
      <c r="C5992">
        <v>5638400</v>
      </c>
      <c r="D5992" t="s">
        <v>2652</v>
      </c>
    </row>
    <row r="5993" spans="1:4">
      <c r="A5993" t="s">
        <v>1143</v>
      </c>
      <c r="B5993" t="s">
        <v>2651</v>
      </c>
      <c r="C5993">
        <v>5307700</v>
      </c>
      <c r="D5993" t="s">
        <v>2652</v>
      </c>
    </row>
    <row r="5994" spans="1:4">
      <c r="A5994" t="s">
        <v>1144</v>
      </c>
      <c r="B5994" t="s">
        <v>2651</v>
      </c>
      <c r="C5994">
        <v>4732000</v>
      </c>
      <c r="D5994" t="s">
        <v>2652</v>
      </c>
    </row>
    <row r="5995" spans="1:4">
      <c r="A5995" t="s">
        <v>1145</v>
      </c>
      <c r="B5995" t="s">
        <v>2651</v>
      </c>
      <c r="C5995">
        <v>3174200</v>
      </c>
      <c r="D5995" t="s">
        <v>2652</v>
      </c>
    </row>
    <row r="5996" spans="1:4">
      <c r="A5996" t="s">
        <v>1146</v>
      </c>
      <c r="B5996" t="s">
        <v>2651</v>
      </c>
      <c r="C5996">
        <v>5276900</v>
      </c>
      <c r="D5996" t="s">
        <v>2652</v>
      </c>
    </row>
    <row r="5997" spans="1:4">
      <c r="A5997" t="s">
        <v>1147</v>
      </c>
      <c r="B5997" t="s">
        <v>2651</v>
      </c>
      <c r="C5997">
        <v>3671100</v>
      </c>
      <c r="D5997" t="s">
        <v>2652</v>
      </c>
    </row>
    <row r="5998" spans="1:4">
      <c r="A5998" t="s">
        <v>1148</v>
      </c>
      <c r="B5998" t="s">
        <v>2651</v>
      </c>
      <c r="C5998">
        <v>3847300</v>
      </c>
      <c r="D5998" t="s">
        <v>2652</v>
      </c>
    </row>
    <row r="5999" spans="1:4">
      <c r="A5999" t="s">
        <v>1149</v>
      </c>
      <c r="B5999" t="s">
        <v>2651</v>
      </c>
      <c r="C5999">
        <v>3420400</v>
      </c>
      <c r="D5999" t="s">
        <v>2652</v>
      </c>
    </row>
    <row r="6000" spans="1:4">
      <c r="A6000" t="s">
        <v>1150</v>
      </c>
      <c r="B6000" t="s">
        <v>2651</v>
      </c>
      <c r="C6000">
        <v>2850200</v>
      </c>
      <c r="D6000" t="s">
        <v>2652</v>
      </c>
    </row>
    <row r="6001" spans="1:4">
      <c r="A6001" t="s">
        <v>1151</v>
      </c>
      <c r="B6001" t="s">
        <v>2651</v>
      </c>
      <c r="C6001">
        <v>4304000</v>
      </c>
      <c r="D6001" t="s">
        <v>2652</v>
      </c>
    </row>
    <row r="6002" spans="1:4">
      <c r="A6002" t="s">
        <v>1152</v>
      </c>
      <c r="B6002" t="s">
        <v>2651</v>
      </c>
      <c r="C6002">
        <v>3204700</v>
      </c>
      <c r="D6002" t="s">
        <v>2652</v>
      </c>
    </row>
    <row r="6003" spans="1:4">
      <c r="A6003" t="s">
        <v>1153</v>
      </c>
      <c r="B6003" t="s">
        <v>2651</v>
      </c>
      <c r="C6003">
        <v>3603500</v>
      </c>
      <c r="D6003" t="s">
        <v>2652</v>
      </c>
    </row>
    <row r="6004" spans="1:4">
      <c r="A6004" t="s">
        <v>1154</v>
      </c>
      <c r="B6004" t="s">
        <v>2651</v>
      </c>
      <c r="C6004">
        <v>5315900</v>
      </c>
      <c r="D6004" t="s">
        <v>2652</v>
      </c>
    </row>
    <row r="6005" spans="1:4">
      <c r="A6005" t="s">
        <v>1155</v>
      </c>
      <c r="B6005" t="s">
        <v>2651</v>
      </c>
      <c r="C6005">
        <v>3328800</v>
      </c>
      <c r="D6005" t="s">
        <v>2652</v>
      </c>
    </row>
    <row r="6006" spans="1:4">
      <c r="A6006" t="s">
        <v>1156</v>
      </c>
      <c r="B6006" t="s">
        <v>2651</v>
      </c>
      <c r="C6006">
        <v>2733400</v>
      </c>
      <c r="D6006" t="s">
        <v>2652</v>
      </c>
    </row>
    <row r="6007" spans="1:4">
      <c r="A6007" t="s">
        <v>1157</v>
      </c>
      <c r="B6007" t="s">
        <v>2651</v>
      </c>
      <c r="C6007">
        <v>4470600</v>
      </c>
      <c r="D6007" t="s">
        <v>2652</v>
      </c>
    </row>
    <row r="6008" spans="1:4">
      <c r="A6008" t="s">
        <v>1158</v>
      </c>
      <c r="B6008" t="s">
        <v>2651</v>
      </c>
      <c r="C6008">
        <v>7100500</v>
      </c>
      <c r="D6008" t="s">
        <v>2652</v>
      </c>
    </row>
    <row r="6009" spans="1:4">
      <c r="A6009" t="s">
        <v>1159</v>
      </c>
      <c r="B6009" t="s">
        <v>2651</v>
      </c>
      <c r="C6009">
        <v>5134500</v>
      </c>
      <c r="D6009" t="s">
        <v>2652</v>
      </c>
    </row>
    <row r="6010" spans="1:4">
      <c r="A6010" t="s">
        <v>1160</v>
      </c>
      <c r="B6010" t="s">
        <v>2651</v>
      </c>
      <c r="C6010">
        <v>7255600</v>
      </c>
      <c r="D6010" t="s">
        <v>2652</v>
      </c>
    </row>
    <row r="6011" spans="1:4">
      <c r="A6011" t="s">
        <v>1161</v>
      </c>
      <c r="B6011" t="s">
        <v>2651</v>
      </c>
      <c r="C6011">
        <v>5546300</v>
      </c>
      <c r="D6011" t="s">
        <v>2652</v>
      </c>
    </row>
    <row r="6012" spans="1:4">
      <c r="A6012" t="s">
        <v>1162</v>
      </c>
      <c r="B6012" t="s">
        <v>2651</v>
      </c>
      <c r="C6012">
        <v>4762100</v>
      </c>
      <c r="D6012" t="s">
        <v>2652</v>
      </c>
    </row>
    <row r="6013" spans="1:4">
      <c r="A6013" t="s">
        <v>1163</v>
      </c>
      <c r="B6013" t="s">
        <v>2651</v>
      </c>
      <c r="C6013">
        <v>4464100</v>
      </c>
      <c r="D6013" t="s">
        <v>2652</v>
      </c>
    </row>
    <row r="6014" spans="1:4">
      <c r="A6014" t="s">
        <v>1164</v>
      </c>
      <c r="B6014" t="s">
        <v>2651</v>
      </c>
      <c r="C6014">
        <v>4966300</v>
      </c>
      <c r="D6014" t="s">
        <v>2652</v>
      </c>
    </row>
    <row r="6015" spans="1:4">
      <c r="A6015" t="s">
        <v>1165</v>
      </c>
      <c r="B6015" t="s">
        <v>2651</v>
      </c>
      <c r="C6015">
        <v>5194200</v>
      </c>
      <c r="D6015" t="s">
        <v>2652</v>
      </c>
    </row>
    <row r="6016" spans="1:4">
      <c r="A6016" t="s">
        <v>1166</v>
      </c>
      <c r="B6016" t="s">
        <v>2651</v>
      </c>
      <c r="C6016">
        <v>8412100</v>
      </c>
      <c r="D6016" t="s">
        <v>2652</v>
      </c>
    </row>
    <row r="6017" spans="1:4">
      <c r="A6017" t="s">
        <v>1167</v>
      </c>
      <c r="B6017" t="s">
        <v>2651</v>
      </c>
      <c r="C6017">
        <v>7011500</v>
      </c>
      <c r="D6017" t="s">
        <v>2652</v>
      </c>
    </row>
    <row r="6018" spans="1:4">
      <c r="A6018" t="s">
        <v>1168</v>
      </c>
      <c r="B6018" t="s">
        <v>2651</v>
      </c>
      <c r="C6018">
        <v>5389000</v>
      </c>
      <c r="D6018" t="s">
        <v>2652</v>
      </c>
    </row>
    <row r="6019" spans="1:4">
      <c r="A6019" t="s">
        <v>1169</v>
      </c>
      <c r="B6019" t="s">
        <v>2651</v>
      </c>
      <c r="C6019">
        <v>4861100</v>
      </c>
      <c r="D6019" t="s">
        <v>2652</v>
      </c>
    </row>
    <row r="6020" spans="1:4">
      <c r="A6020" t="s">
        <v>1170</v>
      </c>
      <c r="B6020" t="s">
        <v>2651</v>
      </c>
      <c r="C6020">
        <v>7353800</v>
      </c>
      <c r="D6020" t="s">
        <v>2652</v>
      </c>
    </row>
    <row r="6021" spans="1:4">
      <c r="A6021" t="s">
        <v>1171</v>
      </c>
      <c r="B6021" t="s">
        <v>2651</v>
      </c>
      <c r="C6021">
        <v>8797200</v>
      </c>
      <c r="D6021" t="s">
        <v>2652</v>
      </c>
    </row>
    <row r="6022" spans="1:4">
      <c r="A6022" t="s">
        <v>1172</v>
      </c>
      <c r="B6022" t="s">
        <v>2651</v>
      </c>
      <c r="C6022">
        <v>41449400</v>
      </c>
      <c r="D6022" t="s">
        <v>2652</v>
      </c>
    </row>
    <row r="6023" spans="1:4">
      <c r="A6023" t="s">
        <v>1173</v>
      </c>
      <c r="B6023" t="s">
        <v>2651</v>
      </c>
      <c r="C6023">
        <v>17105700</v>
      </c>
      <c r="D6023" t="s">
        <v>2652</v>
      </c>
    </row>
    <row r="6024" spans="1:4">
      <c r="A6024" t="s">
        <v>1174</v>
      </c>
      <c r="B6024" t="s">
        <v>2651</v>
      </c>
      <c r="C6024">
        <v>8989600</v>
      </c>
      <c r="D6024" t="s">
        <v>2652</v>
      </c>
    </row>
    <row r="6025" spans="1:4">
      <c r="A6025" t="s">
        <v>1175</v>
      </c>
      <c r="B6025" t="s">
        <v>2651</v>
      </c>
      <c r="C6025">
        <v>5583100</v>
      </c>
      <c r="D6025" t="s">
        <v>2652</v>
      </c>
    </row>
    <row r="6026" spans="1:4">
      <c r="A6026" t="s">
        <v>1176</v>
      </c>
      <c r="B6026" t="s">
        <v>2651</v>
      </c>
      <c r="C6026">
        <v>5319900</v>
      </c>
      <c r="D6026" t="s">
        <v>2652</v>
      </c>
    </row>
    <row r="6027" spans="1:4">
      <c r="A6027" t="s">
        <v>1177</v>
      </c>
      <c r="B6027" t="s">
        <v>2651</v>
      </c>
      <c r="C6027">
        <v>6641000</v>
      </c>
      <c r="D6027" t="s">
        <v>2652</v>
      </c>
    </row>
    <row r="6028" spans="1:4">
      <c r="A6028" t="s">
        <v>1178</v>
      </c>
      <c r="B6028" t="s">
        <v>2651</v>
      </c>
      <c r="C6028">
        <v>5196600</v>
      </c>
      <c r="D6028" t="s">
        <v>2652</v>
      </c>
    </row>
    <row r="6029" spans="1:4">
      <c r="A6029" t="s">
        <v>1179</v>
      </c>
      <c r="B6029" t="s">
        <v>2651</v>
      </c>
      <c r="C6029">
        <v>5309000</v>
      </c>
      <c r="D6029" t="s">
        <v>2652</v>
      </c>
    </row>
    <row r="6030" spans="1:4">
      <c r="A6030" t="s">
        <v>1180</v>
      </c>
      <c r="B6030" t="s">
        <v>2651</v>
      </c>
      <c r="C6030">
        <v>3992100</v>
      </c>
      <c r="D6030" t="s">
        <v>2652</v>
      </c>
    </row>
    <row r="6031" spans="1:4">
      <c r="A6031" t="s">
        <v>1181</v>
      </c>
      <c r="B6031" t="s">
        <v>2651</v>
      </c>
      <c r="C6031">
        <v>3963700</v>
      </c>
      <c r="D6031" t="s">
        <v>2652</v>
      </c>
    </row>
    <row r="6032" spans="1:4">
      <c r="A6032" t="s">
        <v>1182</v>
      </c>
      <c r="B6032" t="s">
        <v>2651</v>
      </c>
      <c r="C6032">
        <v>4144400</v>
      </c>
      <c r="D6032" t="s">
        <v>2652</v>
      </c>
    </row>
    <row r="6033" spans="1:4">
      <c r="A6033" t="s">
        <v>1183</v>
      </c>
      <c r="B6033" t="s">
        <v>2651</v>
      </c>
      <c r="C6033">
        <v>5274400</v>
      </c>
      <c r="D6033" t="s">
        <v>2652</v>
      </c>
    </row>
    <row r="6034" spans="1:4">
      <c r="A6034" t="s">
        <v>1184</v>
      </c>
      <c r="B6034" t="s">
        <v>2651</v>
      </c>
      <c r="C6034">
        <v>5005500</v>
      </c>
      <c r="D6034" t="s">
        <v>2652</v>
      </c>
    </row>
    <row r="6035" spans="1:4">
      <c r="A6035" t="s">
        <v>1185</v>
      </c>
      <c r="B6035" t="s">
        <v>2651</v>
      </c>
      <c r="C6035">
        <v>3949200</v>
      </c>
      <c r="D6035" t="s">
        <v>2652</v>
      </c>
    </row>
    <row r="6036" spans="1:4">
      <c r="A6036" t="s">
        <v>1186</v>
      </c>
      <c r="B6036" t="s">
        <v>2651</v>
      </c>
      <c r="C6036">
        <v>3704700</v>
      </c>
      <c r="D6036" t="s">
        <v>2652</v>
      </c>
    </row>
    <row r="6037" spans="1:4">
      <c r="A6037" t="s">
        <v>1187</v>
      </c>
      <c r="B6037" t="s">
        <v>2651</v>
      </c>
      <c r="C6037">
        <v>3185700</v>
      </c>
      <c r="D6037" t="s">
        <v>2652</v>
      </c>
    </row>
    <row r="6038" spans="1:4">
      <c r="A6038" t="s">
        <v>1188</v>
      </c>
      <c r="B6038" t="s">
        <v>2651</v>
      </c>
      <c r="C6038">
        <v>2508300</v>
      </c>
      <c r="D6038" t="s">
        <v>2652</v>
      </c>
    </row>
    <row r="6039" spans="1:4">
      <c r="A6039" t="s">
        <v>1189</v>
      </c>
      <c r="B6039" t="s">
        <v>2651</v>
      </c>
      <c r="C6039">
        <v>4642500</v>
      </c>
      <c r="D6039" t="s">
        <v>2652</v>
      </c>
    </row>
    <row r="6040" spans="1:4">
      <c r="A6040" t="s">
        <v>1190</v>
      </c>
      <c r="B6040" t="s">
        <v>2651</v>
      </c>
      <c r="C6040">
        <v>4325800</v>
      </c>
      <c r="D6040" t="s">
        <v>2652</v>
      </c>
    </row>
    <row r="6041" spans="1:4">
      <c r="A6041" t="s">
        <v>1191</v>
      </c>
      <c r="B6041" t="s">
        <v>2651</v>
      </c>
      <c r="C6041">
        <v>2950900</v>
      </c>
      <c r="D6041" t="s">
        <v>2652</v>
      </c>
    </row>
    <row r="6042" spans="1:4">
      <c r="A6042" t="s">
        <v>1192</v>
      </c>
      <c r="B6042" t="s">
        <v>2651</v>
      </c>
      <c r="C6042">
        <v>2938700</v>
      </c>
      <c r="D6042" t="s">
        <v>2652</v>
      </c>
    </row>
    <row r="6043" spans="1:4">
      <c r="A6043" t="s">
        <v>1193</v>
      </c>
      <c r="B6043" t="s">
        <v>2651</v>
      </c>
      <c r="C6043">
        <v>4199800</v>
      </c>
      <c r="D6043" t="s">
        <v>2652</v>
      </c>
    </row>
    <row r="6044" spans="1:4">
      <c r="A6044" t="s">
        <v>1194</v>
      </c>
      <c r="B6044" t="s">
        <v>2651</v>
      </c>
      <c r="C6044">
        <v>4945300</v>
      </c>
      <c r="D6044" t="s">
        <v>2652</v>
      </c>
    </row>
    <row r="6045" spans="1:4">
      <c r="A6045" t="s">
        <v>1195</v>
      </c>
      <c r="B6045" t="s">
        <v>2651</v>
      </c>
      <c r="C6045">
        <v>5397700</v>
      </c>
      <c r="D6045" t="s">
        <v>2652</v>
      </c>
    </row>
    <row r="6046" spans="1:4">
      <c r="A6046" t="s">
        <v>1196</v>
      </c>
      <c r="B6046" t="s">
        <v>2651</v>
      </c>
      <c r="C6046">
        <v>3934100</v>
      </c>
      <c r="D6046" t="s">
        <v>2652</v>
      </c>
    </row>
    <row r="6047" spans="1:4">
      <c r="A6047" t="s">
        <v>1197</v>
      </c>
      <c r="B6047" t="s">
        <v>2651</v>
      </c>
      <c r="C6047">
        <v>5166600</v>
      </c>
      <c r="D6047" t="s">
        <v>2652</v>
      </c>
    </row>
    <row r="6048" spans="1:4">
      <c r="A6048" t="s">
        <v>1198</v>
      </c>
      <c r="B6048" t="s">
        <v>2651</v>
      </c>
      <c r="C6048">
        <v>3188600</v>
      </c>
      <c r="D6048" t="s">
        <v>2652</v>
      </c>
    </row>
    <row r="6049" spans="1:4">
      <c r="A6049" t="s">
        <v>1199</v>
      </c>
      <c r="B6049" t="s">
        <v>2651</v>
      </c>
      <c r="C6049">
        <v>3639000</v>
      </c>
      <c r="D6049" t="s">
        <v>2652</v>
      </c>
    </row>
    <row r="6050" spans="1:4">
      <c r="A6050" t="s">
        <v>1200</v>
      </c>
      <c r="B6050" t="s">
        <v>2651</v>
      </c>
      <c r="C6050">
        <v>3557400</v>
      </c>
      <c r="D6050" t="s">
        <v>2652</v>
      </c>
    </row>
    <row r="6051" spans="1:4">
      <c r="A6051" t="s">
        <v>1201</v>
      </c>
      <c r="B6051" t="s">
        <v>2651</v>
      </c>
      <c r="C6051">
        <v>5637600</v>
      </c>
      <c r="D6051" t="s">
        <v>2652</v>
      </c>
    </row>
    <row r="6052" spans="1:4">
      <c r="A6052" t="s">
        <v>1202</v>
      </c>
      <c r="B6052" t="s">
        <v>2651</v>
      </c>
      <c r="C6052">
        <v>3512600</v>
      </c>
      <c r="D6052" t="s">
        <v>2652</v>
      </c>
    </row>
    <row r="6053" spans="1:4">
      <c r="A6053" t="s">
        <v>1203</v>
      </c>
      <c r="B6053" t="s">
        <v>2651</v>
      </c>
      <c r="C6053">
        <v>4116400</v>
      </c>
      <c r="D6053" t="s">
        <v>2652</v>
      </c>
    </row>
    <row r="6054" spans="1:4">
      <c r="A6054" t="s">
        <v>1204</v>
      </c>
      <c r="B6054" t="s">
        <v>2651</v>
      </c>
      <c r="C6054">
        <v>3755600</v>
      </c>
      <c r="D6054" t="s">
        <v>2652</v>
      </c>
    </row>
    <row r="6055" spans="1:4">
      <c r="A6055" t="s">
        <v>1205</v>
      </c>
      <c r="B6055" t="s">
        <v>2651</v>
      </c>
      <c r="C6055">
        <v>4339800</v>
      </c>
      <c r="D6055" t="s">
        <v>2652</v>
      </c>
    </row>
    <row r="6056" spans="1:4">
      <c r="A6056" t="s">
        <v>1206</v>
      </c>
      <c r="B6056" t="s">
        <v>2651</v>
      </c>
      <c r="C6056">
        <v>5832000</v>
      </c>
      <c r="D6056" t="s">
        <v>2652</v>
      </c>
    </row>
    <row r="6057" spans="1:4">
      <c r="A6057" t="s">
        <v>1207</v>
      </c>
      <c r="B6057" t="s">
        <v>2651</v>
      </c>
      <c r="C6057">
        <v>3647000</v>
      </c>
      <c r="D6057" t="s">
        <v>2652</v>
      </c>
    </row>
    <row r="6058" spans="1:4">
      <c r="A6058" t="s">
        <v>1208</v>
      </c>
      <c r="B6058" t="s">
        <v>2651</v>
      </c>
      <c r="C6058">
        <v>4563100</v>
      </c>
      <c r="D6058" t="s">
        <v>2652</v>
      </c>
    </row>
    <row r="6059" spans="1:4">
      <c r="A6059" t="s">
        <v>1209</v>
      </c>
      <c r="B6059" t="s">
        <v>2651</v>
      </c>
      <c r="C6059">
        <v>2356300</v>
      </c>
      <c r="D6059" t="s">
        <v>2652</v>
      </c>
    </row>
    <row r="6060" spans="1:4">
      <c r="A6060" t="s">
        <v>1210</v>
      </c>
      <c r="B6060" t="s">
        <v>2651</v>
      </c>
      <c r="C6060">
        <v>2706100</v>
      </c>
      <c r="D6060" t="s">
        <v>2652</v>
      </c>
    </row>
    <row r="6061" spans="1:4">
      <c r="A6061" t="s">
        <v>1211</v>
      </c>
      <c r="B6061" t="s">
        <v>2651</v>
      </c>
      <c r="C6061">
        <v>2315700</v>
      </c>
      <c r="D6061" t="s">
        <v>2652</v>
      </c>
    </row>
    <row r="6062" spans="1:4">
      <c r="A6062" t="s">
        <v>1212</v>
      </c>
      <c r="B6062" t="s">
        <v>2651</v>
      </c>
      <c r="C6062">
        <v>4100800</v>
      </c>
      <c r="D6062" t="s">
        <v>2652</v>
      </c>
    </row>
    <row r="6063" spans="1:4">
      <c r="A6063" t="s">
        <v>1213</v>
      </c>
      <c r="B6063" t="s">
        <v>2651</v>
      </c>
      <c r="C6063">
        <v>3887700</v>
      </c>
      <c r="D6063" t="s">
        <v>2652</v>
      </c>
    </row>
    <row r="6064" spans="1:4">
      <c r="A6064" t="s">
        <v>1214</v>
      </c>
      <c r="B6064" t="s">
        <v>2651</v>
      </c>
      <c r="C6064">
        <v>2886500</v>
      </c>
      <c r="D6064" t="s">
        <v>2652</v>
      </c>
    </row>
    <row r="6065" spans="1:4">
      <c r="A6065" t="s">
        <v>1215</v>
      </c>
      <c r="B6065" t="s">
        <v>2651</v>
      </c>
      <c r="C6065">
        <v>3509100</v>
      </c>
      <c r="D6065" t="s">
        <v>2652</v>
      </c>
    </row>
    <row r="6066" spans="1:4">
      <c r="A6066" t="s">
        <v>1216</v>
      </c>
      <c r="B6066" t="s">
        <v>2651</v>
      </c>
      <c r="C6066">
        <v>5157800</v>
      </c>
      <c r="D6066" t="s">
        <v>2652</v>
      </c>
    </row>
    <row r="6067" spans="1:4">
      <c r="A6067" t="s">
        <v>1217</v>
      </c>
      <c r="B6067" t="s">
        <v>2651</v>
      </c>
      <c r="C6067">
        <v>3840100</v>
      </c>
      <c r="D6067" t="s">
        <v>2652</v>
      </c>
    </row>
    <row r="6068" spans="1:4">
      <c r="A6068" t="s">
        <v>1218</v>
      </c>
      <c r="B6068" t="s">
        <v>2651</v>
      </c>
      <c r="C6068">
        <v>5659700</v>
      </c>
      <c r="D6068" t="s">
        <v>2652</v>
      </c>
    </row>
    <row r="6069" spans="1:4">
      <c r="A6069" t="s">
        <v>1219</v>
      </c>
      <c r="B6069" t="s">
        <v>2651</v>
      </c>
      <c r="C6069">
        <v>4448200</v>
      </c>
      <c r="D6069" t="s">
        <v>2652</v>
      </c>
    </row>
    <row r="6070" spans="1:4">
      <c r="A6070" t="s">
        <v>1220</v>
      </c>
      <c r="B6070" t="s">
        <v>2651</v>
      </c>
      <c r="C6070">
        <v>3004700</v>
      </c>
      <c r="D6070" t="s">
        <v>2652</v>
      </c>
    </row>
    <row r="6071" spans="1:4">
      <c r="A6071" t="s">
        <v>1221</v>
      </c>
      <c r="B6071" t="s">
        <v>2651</v>
      </c>
      <c r="C6071">
        <v>3567800</v>
      </c>
      <c r="D6071" t="s">
        <v>2652</v>
      </c>
    </row>
    <row r="6072" spans="1:4">
      <c r="A6072" t="s">
        <v>1222</v>
      </c>
      <c r="B6072" t="s">
        <v>2651</v>
      </c>
      <c r="C6072">
        <v>6467400</v>
      </c>
      <c r="D6072" t="s">
        <v>2652</v>
      </c>
    </row>
    <row r="6073" spans="1:4">
      <c r="A6073" t="s">
        <v>1223</v>
      </c>
      <c r="B6073" t="s">
        <v>2651</v>
      </c>
      <c r="C6073">
        <v>3104000</v>
      </c>
      <c r="D6073" t="s">
        <v>2652</v>
      </c>
    </row>
    <row r="6074" spans="1:4">
      <c r="A6074" t="s">
        <v>1224</v>
      </c>
      <c r="B6074" t="s">
        <v>2651</v>
      </c>
      <c r="C6074">
        <v>3195600</v>
      </c>
      <c r="D6074" t="s">
        <v>2652</v>
      </c>
    </row>
    <row r="6075" spans="1:4">
      <c r="A6075" t="s">
        <v>1225</v>
      </c>
      <c r="B6075" t="s">
        <v>2651</v>
      </c>
      <c r="C6075">
        <v>3292400</v>
      </c>
      <c r="D6075" t="s">
        <v>2652</v>
      </c>
    </row>
    <row r="6076" spans="1:4">
      <c r="A6076" t="s">
        <v>1226</v>
      </c>
      <c r="B6076" t="s">
        <v>2651</v>
      </c>
      <c r="C6076">
        <v>3234400</v>
      </c>
      <c r="D6076" t="s">
        <v>2652</v>
      </c>
    </row>
    <row r="6077" spans="1:4">
      <c r="A6077" t="s">
        <v>1227</v>
      </c>
      <c r="B6077" t="s">
        <v>2651</v>
      </c>
      <c r="C6077">
        <v>3494300</v>
      </c>
      <c r="D6077" t="s">
        <v>2652</v>
      </c>
    </row>
    <row r="6078" spans="1:4">
      <c r="A6078" t="s">
        <v>1228</v>
      </c>
      <c r="B6078" t="s">
        <v>2651</v>
      </c>
      <c r="C6078">
        <v>2805400</v>
      </c>
      <c r="D6078" t="s">
        <v>2652</v>
      </c>
    </row>
    <row r="6079" spans="1:4">
      <c r="A6079" t="s">
        <v>1229</v>
      </c>
      <c r="B6079" t="s">
        <v>2651</v>
      </c>
      <c r="C6079">
        <v>3082700</v>
      </c>
      <c r="D6079" t="s">
        <v>2652</v>
      </c>
    </row>
    <row r="6080" spans="1:4">
      <c r="A6080" t="s">
        <v>1230</v>
      </c>
      <c r="B6080" t="s">
        <v>2651</v>
      </c>
      <c r="C6080">
        <v>5429600</v>
      </c>
      <c r="D6080" t="s">
        <v>2652</v>
      </c>
    </row>
    <row r="6081" spans="1:4">
      <c r="A6081" t="s">
        <v>1231</v>
      </c>
      <c r="B6081" t="s">
        <v>2651</v>
      </c>
      <c r="C6081">
        <v>3653900</v>
      </c>
      <c r="D6081" t="s">
        <v>2652</v>
      </c>
    </row>
    <row r="6082" spans="1:4">
      <c r="A6082" t="s">
        <v>1232</v>
      </c>
      <c r="B6082" t="s">
        <v>2651</v>
      </c>
      <c r="C6082">
        <v>5968400</v>
      </c>
      <c r="D6082" t="s">
        <v>2652</v>
      </c>
    </row>
    <row r="6083" spans="1:4">
      <c r="A6083" t="s">
        <v>1233</v>
      </c>
      <c r="B6083" t="s">
        <v>2651</v>
      </c>
      <c r="C6083">
        <v>5340300</v>
      </c>
      <c r="D6083" t="s">
        <v>2652</v>
      </c>
    </row>
    <row r="6084" spans="1:4">
      <c r="A6084" t="s">
        <v>1234</v>
      </c>
      <c r="B6084" t="s">
        <v>2651</v>
      </c>
      <c r="C6084">
        <v>6898000</v>
      </c>
      <c r="D6084" t="s">
        <v>2652</v>
      </c>
    </row>
    <row r="6085" spans="1:4">
      <c r="A6085" t="s">
        <v>1235</v>
      </c>
      <c r="B6085" t="s">
        <v>2651</v>
      </c>
      <c r="C6085">
        <v>7377500</v>
      </c>
      <c r="D6085" t="s">
        <v>2652</v>
      </c>
    </row>
    <row r="6086" spans="1:4">
      <c r="A6086" t="s">
        <v>1236</v>
      </c>
      <c r="B6086" t="s">
        <v>2651</v>
      </c>
      <c r="C6086">
        <v>32365500</v>
      </c>
      <c r="D6086" t="s">
        <v>2652</v>
      </c>
    </row>
    <row r="6087" spans="1:4">
      <c r="A6087" t="s">
        <v>1237</v>
      </c>
      <c r="B6087" t="s">
        <v>2651</v>
      </c>
      <c r="C6087">
        <v>10804300</v>
      </c>
      <c r="D6087" t="s">
        <v>2652</v>
      </c>
    </row>
    <row r="6088" spans="1:4">
      <c r="A6088" t="s">
        <v>1238</v>
      </c>
      <c r="B6088" t="s">
        <v>2651</v>
      </c>
      <c r="C6088">
        <v>7537100</v>
      </c>
      <c r="D6088" t="s">
        <v>2652</v>
      </c>
    </row>
    <row r="6089" spans="1:4">
      <c r="A6089" t="s">
        <v>1239</v>
      </c>
      <c r="B6089" t="s">
        <v>2651</v>
      </c>
      <c r="C6089">
        <v>8365300</v>
      </c>
      <c r="D6089" t="s">
        <v>2652</v>
      </c>
    </row>
    <row r="6090" spans="1:4">
      <c r="A6090" t="s">
        <v>1240</v>
      </c>
      <c r="B6090" t="s">
        <v>2651</v>
      </c>
      <c r="C6090">
        <v>7581400</v>
      </c>
      <c r="D6090" t="s">
        <v>2652</v>
      </c>
    </row>
    <row r="6091" spans="1:4">
      <c r="A6091" t="s">
        <v>1241</v>
      </c>
      <c r="B6091" t="s">
        <v>2651</v>
      </c>
      <c r="C6091">
        <v>3430400</v>
      </c>
      <c r="D6091" t="s">
        <v>2652</v>
      </c>
    </row>
    <row r="6092" spans="1:4">
      <c r="A6092" t="s">
        <v>1242</v>
      </c>
      <c r="B6092" t="s">
        <v>2651</v>
      </c>
      <c r="C6092">
        <v>2660000</v>
      </c>
      <c r="D6092" t="s">
        <v>2652</v>
      </c>
    </row>
    <row r="6093" spans="1:4">
      <c r="A6093" t="s">
        <v>1243</v>
      </c>
      <c r="B6093" t="s">
        <v>2651</v>
      </c>
      <c r="C6093">
        <v>4194400</v>
      </c>
      <c r="D6093" t="s">
        <v>2652</v>
      </c>
    </row>
    <row r="6094" spans="1:4">
      <c r="A6094" t="s">
        <v>1244</v>
      </c>
      <c r="B6094" t="s">
        <v>2651</v>
      </c>
      <c r="C6094">
        <v>4237200</v>
      </c>
      <c r="D6094" t="s">
        <v>2652</v>
      </c>
    </row>
    <row r="6095" spans="1:4">
      <c r="A6095" t="s">
        <v>1245</v>
      </c>
      <c r="B6095" t="s">
        <v>2651</v>
      </c>
      <c r="C6095">
        <v>3935200</v>
      </c>
      <c r="D6095" t="s">
        <v>2652</v>
      </c>
    </row>
    <row r="6096" spans="1:4">
      <c r="A6096" t="s">
        <v>1246</v>
      </c>
      <c r="B6096" t="s">
        <v>2651</v>
      </c>
      <c r="C6096">
        <v>2614100</v>
      </c>
      <c r="D6096" t="s">
        <v>2652</v>
      </c>
    </row>
    <row r="6097" spans="1:4">
      <c r="A6097" t="s">
        <v>1247</v>
      </c>
      <c r="B6097" t="s">
        <v>2651</v>
      </c>
      <c r="C6097">
        <v>4305300</v>
      </c>
      <c r="D6097" t="s">
        <v>2652</v>
      </c>
    </row>
    <row r="6098" spans="1:4">
      <c r="A6098" t="s">
        <v>1248</v>
      </c>
      <c r="B6098" t="s">
        <v>2651</v>
      </c>
      <c r="C6098">
        <v>3508700</v>
      </c>
      <c r="D6098" t="s">
        <v>2652</v>
      </c>
    </row>
    <row r="6099" spans="1:4">
      <c r="A6099" t="s">
        <v>1249</v>
      </c>
      <c r="B6099" t="s">
        <v>2651</v>
      </c>
      <c r="C6099">
        <v>3573800</v>
      </c>
      <c r="D6099" t="s">
        <v>2652</v>
      </c>
    </row>
    <row r="6100" spans="1:4">
      <c r="A6100" t="s">
        <v>1250</v>
      </c>
      <c r="B6100" t="s">
        <v>2651</v>
      </c>
      <c r="C6100">
        <v>2816200</v>
      </c>
      <c r="D6100" t="s">
        <v>2652</v>
      </c>
    </row>
    <row r="6101" spans="1:4">
      <c r="A6101" t="s">
        <v>1251</v>
      </c>
      <c r="B6101" t="s">
        <v>2651</v>
      </c>
      <c r="C6101">
        <v>3677400</v>
      </c>
      <c r="D6101" t="s">
        <v>2652</v>
      </c>
    </row>
    <row r="6102" spans="1:4">
      <c r="A6102" t="s">
        <v>1252</v>
      </c>
      <c r="B6102" t="s">
        <v>2651</v>
      </c>
      <c r="C6102">
        <v>2970000</v>
      </c>
      <c r="D6102" t="s">
        <v>2652</v>
      </c>
    </row>
    <row r="6103" spans="1:4">
      <c r="A6103" t="s">
        <v>1253</v>
      </c>
      <c r="B6103" t="s">
        <v>2651</v>
      </c>
      <c r="C6103">
        <v>4488100</v>
      </c>
      <c r="D6103" t="s">
        <v>2652</v>
      </c>
    </row>
    <row r="6104" spans="1:4">
      <c r="A6104" t="s">
        <v>1254</v>
      </c>
      <c r="B6104" t="s">
        <v>2651</v>
      </c>
      <c r="C6104">
        <v>5617300</v>
      </c>
      <c r="D6104" t="s">
        <v>2652</v>
      </c>
    </row>
    <row r="6105" spans="1:4">
      <c r="A6105" t="s">
        <v>1255</v>
      </c>
      <c r="B6105" t="s">
        <v>2651</v>
      </c>
      <c r="C6105">
        <v>3940200</v>
      </c>
      <c r="D6105" t="s">
        <v>2652</v>
      </c>
    </row>
    <row r="6106" spans="1:4">
      <c r="A6106" t="s">
        <v>1256</v>
      </c>
      <c r="B6106" t="s">
        <v>2651</v>
      </c>
      <c r="C6106">
        <v>3292700</v>
      </c>
      <c r="D6106" t="s">
        <v>2652</v>
      </c>
    </row>
    <row r="6107" spans="1:4">
      <c r="A6107" t="s">
        <v>1257</v>
      </c>
      <c r="B6107" t="s">
        <v>2651</v>
      </c>
      <c r="C6107">
        <v>6224900</v>
      </c>
      <c r="D6107" t="s">
        <v>2652</v>
      </c>
    </row>
    <row r="6108" spans="1:4">
      <c r="A6108" t="s">
        <v>1258</v>
      </c>
      <c r="B6108" t="s">
        <v>2651</v>
      </c>
      <c r="C6108">
        <v>4051800</v>
      </c>
      <c r="D6108" t="s">
        <v>2652</v>
      </c>
    </row>
    <row r="6109" spans="1:4">
      <c r="A6109" t="s">
        <v>1259</v>
      </c>
      <c r="B6109" t="s">
        <v>2651</v>
      </c>
      <c r="C6109">
        <v>1643400</v>
      </c>
      <c r="D6109" t="s">
        <v>2652</v>
      </c>
    </row>
    <row r="6110" spans="1:4">
      <c r="A6110" t="s">
        <v>1260</v>
      </c>
      <c r="B6110" t="s">
        <v>2651</v>
      </c>
      <c r="C6110">
        <v>2197900</v>
      </c>
      <c r="D6110" t="s">
        <v>2652</v>
      </c>
    </row>
    <row r="6111" spans="1:4">
      <c r="A6111" t="s">
        <v>1261</v>
      </c>
      <c r="B6111" t="s">
        <v>2651</v>
      </c>
      <c r="C6111">
        <v>2233600</v>
      </c>
      <c r="D6111" t="s">
        <v>2652</v>
      </c>
    </row>
    <row r="6112" spans="1:4">
      <c r="A6112" t="s">
        <v>1262</v>
      </c>
      <c r="B6112" t="s">
        <v>2651</v>
      </c>
      <c r="C6112">
        <v>2546500</v>
      </c>
      <c r="D6112" t="s">
        <v>2652</v>
      </c>
    </row>
    <row r="6113" spans="1:4">
      <c r="A6113" t="s">
        <v>1263</v>
      </c>
      <c r="B6113" t="s">
        <v>2651</v>
      </c>
      <c r="C6113">
        <v>4059800</v>
      </c>
      <c r="D6113" t="s">
        <v>2652</v>
      </c>
    </row>
    <row r="6114" spans="1:4">
      <c r="A6114" t="s">
        <v>1264</v>
      </c>
      <c r="B6114" t="s">
        <v>2651</v>
      </c>
      <c r="C6114">
        <v>5149800</v>
      </c>
      <c r="D6114" t="s">
        <v>2652</v>
      </c>
    </row>
    <row r="6115" spans="1:4">
      <c r="A6115" t="s">
        <v>1265</v>
      </c>
      <c r="B6115" t="s">
        <v>2651</v>
      </c>
      <c r="C6115">
        <v>5018500</v>
      </c>
      <c r="D6115" t="s">
        <v>2652</v>
      </c>
    </row>
    <row r="6116" spans="1:4">
      <c r="A6116" t="s">
        <v>1266</v>
      </c>
      <c r="B6116" t="s">
        <v>2651</v>
      </c>
      <c r="C6116">
        <v>4226900</v>
      </c>
      <c r="D6116" t="s">
        <v>2652</v>
      </c>
    </row>
    <row r="6117" spans="1:4">
      <c r="A6117" t="s">
        <v>1267</v>
      </c>
      <c r="B6117" t="s">
        <v>2651</v>
      </c>
      <c r="C6117">
        <v>3641600</v>
      </c>
      <c r="D6117" t="s">
        <v>2652</v>
      </c>
    </row>
    <row r="6118" spans="1:4">
      <c r="A6118" t="s">
        <v>1268</v>
      </c>
      <c r="B6118" t="s">
        <v>2651</v>
      </c>
      <c r="C6118">
        <v>5731600</v>
      </c>
      <c r="D6118" t="s">
        <v>2652</v>
      </c>
    </row>
    <row r="6119" spans="1:4">
      <c r="A6119" t="s">
        <v>1269</v>
      </c>
      <c r="B6119" t="s">
        <v>2651</v>
      </c>
      <c r="C6119">
        <v>5369700</v>
      </c>
      <c r="D6119" t="s">
        <v>2652</v>
      </c>
    </row>
    <row r="6120" spans="1:4">
      <c r="A6120" t="s">
        <v>1270</v>
      </c>
      <c r="B6120" t="s">
        <v>2651</v>
      </c>
      <c r="C6120">
        <v>4678000</v>
      </c>
      <c r="D6120" t="s">
        <v>2652</v>
      </c>
    </row>
    <row r="6121" spans="1:4">
      <c r="A6121" t="s">
        <v>1271</v>
      </c>
      <c r="B6121" t="s">
        <v>2651</v>
      </c>
      <c r="C6121">
        <v>3632800</v>
      </c>
      <c r="D6121" t="s">
        <v>2652</v>
      </c>
    </row>
    <row r="6122" spans="1:4">
      <c r="A6122" t="s">
        <v>1272</v>
      </c>
      <c r="B6122" t="s">
        <v>2651</v>
      </c>
      <c r="C6122">
        <v>3291900</v>
      </c>
      <c r="D6122" t="s">
        <v>2652</v>
      </c>
    </row>
    <row r="6123" spans="1:4">
      <c r="A6123" t="s">
        <v>1273</v>
      </c>
      <c r="B6123" t="s">
        <v>2651</v>
      </c>
      <c r="C6123">
        <v>26743400</v>
      </c>
      <c r="D6123" t="s">
        <v>2652</v>
      </c>
    </row>
    <row r="6124" spans="1:4">
      <c r="A6124" t="s">
        <v>1274</v>
      </c>
      <c r="B6124" t="s">
        <v>2651</v>
      </c>
      <c r="C6124">
        <v>9361600</v>
      </c>
      <c r="D6124" t="s">
        <v>2652</v>
      </c>
    </row>
    <row r="6125" spans="1:4">
      <c r="A6125" t="s">
        <v>1275</v>
      </c>
      <c r="B6125" t="s">
        <v>2651</v>
      </c>
      <c r="C6125">
        <v>7303800</v>
      </c>
      <c r="D6125" t="s">
        <v>2652</v>
      </c>
    </row>
    <row r="6126" spans="1:4">
      <c r="A6126" t="s">
        <v>1276</v>
      </c>
      <c r="B6126" t="s">
        <v>2651</v>
      </c>
      <c r="C6126">
        <v>8188000</v>
      </c>
      <c r="D6126" t="s">
        <v>2652</v>
      </c>
    </row>
    <row r="6127" spans="1:4">
      <c r="A6127" t="s">
        <v>1277</v>
      </c>
      <c r="B6127" t="s">
        <v>2651</v>
      </c>
      <c r="C6127">
        <v>5070600</v>
      </c>
      <c r="D6127" t="s">
        <v>2652</v>
      </c>
    </row>
    <row r="6128" spans="1:4">
      <c r="A6128" t="s">
        <v>1278</v>
      </c>
      <c r="B6128" t="s">
        <v>2651</v>
      </c>
      <c r="C6128">
        <v>4641500</v>
      </c>
      <c r="D6128" t="s">
        <v>2652</v>
      </c>
    </row>
    <row r="6129" spans="1:4">
      <c r="A6129" t="s">
        <v>1279</v>
      </c>
      <c r="B6129" t="s">
        <v>2651</v>
      </c>
      <c r="C6129">
        <v>4338900</v>
      </c>
      <c r="D6129" t="s">
        <v>2652</v>
      </c>
    </row>
    <row r="6130" spans="1:4">
      <c r="A6130" t="s">
        <v>1280</v>
      </c>
      <c r="B6130" t="s">
        <v>2651</v>
      </c>
      <c r="C6130">
        <v>6779200</v>
      </c>
      <c r="D6130" t="s">
        <v>2652</v>
      </c>
    </row>
    <row r="6131" spans="1:4">
      <c r="A6131" t="s">
        <v>1281</v>
      </c>
      <c r="B6131" t="s">
        <v>2651</v>
      </c>
      <c r="C6131">
        <v>3865100</v>
      </c>
      <c r="D6131" t="s">
        <v>2652</v>
      </c>
    </row>
    <row r="6132" spans="1:4">
      <c r="A6132" t="s">
        <v>1282</v>
      </c>
      <c r="B6132" t="s">
        <v>2651</v>
      </c>
      <c r="C6132">
        <v>5250600</v>
      </c>
      <c r="D6132" t="s">
        <v>2652</v>
      </c>
    </row>
    <row r="6133" spans="1:4">
      <c r="A6133" t="s">
        <v>1283</v>
      </c>
      <c r="B6133" t="s">
        <v>2651</v>
      </c>
      <c r="C6133">
        <v>4466400</v>
      </c>
      <c r="D6133" t="s">
        <v>2652</v>
      </c>
    </row>
    <row r="6134" spans="1:4">
      <c r="A6134" t="s">
        <v>1284</v>
      </c>
      <c r="B6134" t="s">
        <v>2651</v>
      </c>
      <c r="C6134">
        <v>6961900</v>
      </c>
      <c r="D6134" t="s">
        <v>2652</v>
      </c>
    </row>
    <row r="6135" spans="1:4">
      <c r="A6135" t="s">
        <v>1285</v>
      </c>
      <c r="B6135" t="s">
        <v>2651</v>
      </c>
      <c r="C6135">
        <v>5186000</v>
      </c>
      <c r="D6135" t="s">
        <v>2652</v>
      </c>
    </row>
    <row r="6136" spans="1:4">
      <c r="A6136" t="s">
        <v>1286</v>
      </c>
      <c r="B6136" t="s">
        <v>2651</v>
      </c>
      <c r="C6136">
        <v>3626000</v>
      </c>
      <c r="D6136" t="s">
        <v>2652</v>
      </c>
    </row>
    <row r="6137" spans="1:4">
      <c r="A6137" t="s">
        <v>1287</v>
      </c>
      <c r="B6137" t="s">
        <v>2651</v>
      </c>
      <c r="C6137">
        <v>3636700</v>
      </c>
      <c r="D6137" t="s">
        <v>2652</v>
      </c>
    </row>
    <row r="6138" spans="1:4">
      <c r="A6138" t="s">
        <v>1288</v>
      </c>
      <c r="B6138" t="s">
        <v>2651</v>
      </c>
      <c r="C6138">
        <v>4024800</v>
      </c>
      <c r="D6138" t="s">
        <v>2652</v>
      </c>
    </row>
    <row r="6139" spans="1:4">
      <c r="A6139" t="s">
        <v>1289</v>
      </c>
      <c r="B6139" t="s">
        <v>2651</v>
      </c>
      <c r="C6139">
        <v>2970800</v>
      </c>
      <c r="D6139" t="s">
        <v>2652</v>
      </c>
    </row>
    <row r="6140" spans="1:4">
      <c r="A6140" t="s">
        <v>1290</v>
      </c>
      <c r="B6140" t="s">
        <v>2651</v>
      </c>
      <c r="C6140">
        <v>3862000</v>
      </c>
      <c r="D6140" t="s">
        <v>2652</v>
      </c>
    </row>
    <row r="6141" spans="1:4">
      <c r="A6141" t="s">
        <v>1291</v>
      </c>
      <c r="B6141" t="s">
        <v>2651</v>
      </c>
      <c r="C6141">
        <v>3065100</v>
      </c>
      <c r="D6141" t="s">
        <v>2652</v>
      </c>
    </row>
    <row r="6142" spans="1:4">
      <c r="A6142" t="s">
        <v>1292</v>
      </c>
      <c r="B6142" t="s">
        <v>2651</v>
      </c>
      <c r="C6142">
        <v>3764800</v>
      </c>
      <c r="D6142" t="s">
        <v>2652</v>
      </c>
    </row>
    <row r="6143" spans="1:4">
      <c r="A6143" t="s">
        <v>1293</v>
      </c>
      <c r="B6143" t="s">
        <v>2651</v>
      </c>
      <c r="C6143">
        <v>2654900</v>
      </c>
      <c r="D6143" t="s">
        <v>2652</v>
      </c>
    </row>
    <row r="6144" spans="1:4">
      <c r="A6144" t="s">
        <v>1294</v>
      </c>
      <c r="B6144" t="s">
        <v>2651</v>
      </c>
      <c r="C6144">
        <v>3289100</v>
      </c>
      <c r="D6144" t="s">
        <v>2652</v>
      </c>
    </row>
    <row r="6145" spans="1:4">
      <c r="A6145" t="s">
        <v>1295</v>
      </c>
      <c r="B6145" t="s">
        <v>2651</v>
      </c>
      <c r="C6145">
        <v>3122500</v>
      </c>
      <c r="D6145" t="s">
        <v>2652</v>
      </c>
    </row>
    <row r="6146" spans="1:4">
      <c r="A6146" t="s">
        <v>1296</v>
      </c>
      <c r="B6146" t="s">
        <v>2651</v>
      </c>
      <c r="C6146">
        <v>2866700</v>
      </c>
      <c r="D6146" t="s">
        <v>2652</v>
      </c>
    </row>
    <row r="6147" spans="1:4">
      <c r="A6147" t="s">
        <v>1297</v>
      </c>
      <c r="B6147" t="s">
        <v>2651</v>
      </c>
      <c r="C6147">
        <v>2659300</v>
      </c>
      <c r="D6147" t="s">
        <v>2652</v>
      </c>
    </row>
    <row r="6148" spans="1:4">
      <c r="A6148" t="s">
        <v>1298</v>
      </c>
      <c r="B6148" t="s">
        <v>2651</v>
      </c>
      <c r="C6148">
        <v>3856500</v>
      </c>
      <c r="D6148" t="s">
        <v>2652</v>
      </c>
    </row>
    <row r="6149" spans="1:4">
      <c r="A6149" t="s">
        <v>1299</v>
      </c>
      <c r="B6149" t="s">
        <v>2651</v>
      </c>
      <c r="C6149">
        <v>5304900</v>
      </c>
      <c r="D6149" t="s">
        <v>2652</v>
      </c>
    </row>
    <row r="6150" spans="1:4">
      <c r="A6150" t="s">
        <v>1300</v>
      </c>
      <c r="B6150" t="s">
        <v>2651</v>
      </c>
      <c r="C6150">
        <v>5095900</v>
      </c>
      <c r="D6150" t="s">
        <v>2652</v>
      </c>
    </row>
    <row r="6151" spans="1:4">
      <c r="A6151" t="s">
        <v>1301</v>
      </c>
      <c r="B6151" t="s">
        <v>2651</v>
      </c>
      <c r="C6151">
        <v>4318300</v>
      </c>
      <c r="D6151" t="s">
        <v>2652</v>
      </c>
    </row>
    <row r="6152" spans="1:4">
      <c r="A6152" t="s">
        <v>1302</v>
      </c>
      <c r="B6152" t="s">
        <v>2651</v>
      </c>
      <c r="C6152">
        <v>6713400</v>
      </c>
      <c r="D6152" t="s">
        <v>2652</v>
      </c>
    </row>
    <row r="6153" spans="1:4">
      <c r="A6153" t="s">
        <v>1303</v>
      </c>
      <c r="B6153" t="s">
        <v>2651</v>
      </c>
      <c r="C6153">
        <v>9174100</v>
      </c>
      <c r="D6153" t="s">
        <v>2652</v>
      </c>
    </row>
    <row r="6154" spans="1:4">
      <c r="A6154" t="s">
        <v>1304</v>
      </c>
      <c r="B6154" t="s">
        <v>2651</v>
      </c>
      <c r="C6154">
        <v>9691100</v>
      </c>
      <c r="D6154" t="s">
        <v>2652</v>
      </c>
    </row>
    <row r="6155" spans="1:4">
      <c r="A6155" t="s">
        <v>1305</v>
      </c>
      <c r="B6155" t="s">
        <v>2651</v>
      </c>
      <c r="C6155">
        <v>10927400</v>
      </c>
      <c r="D6155" t="s">
        <v>2652</v>
      </c>
    </row>
    <row r="6156" spans="1:4">
      <c r="A6156" t="s">
        <v>1306</v>
      </c>
      <c r="B6156" t="s">
        <v>2651</v>
      </c>
      <c r="C6156">
        <v>6834800</v>
      </c>
      <c r="D6156" t="s">
        <v>2652</v>
      </c>
    </row>
    <row r="6157" spans="1:4">
      <c r="A6157" t="s">
        <v>1307</v>
      </c>
      <c r="B6157" t="s">
        <v>2651</v>
      </c>
      <c r="C6157">
        <v>5294900</v>
      </c>
      <c r="D6157" t="s">
        <v>2652</v>
      </c>
    </row>
    <row r="6158" spans="1:4">
      <c r="A6158" t="s">
        <v>1308</v>
      </c>
      <c r="B6158" t="s">
        <v>2651</v>
      </c>
      <c r="C6158">
        <v>5370800</v>
      </c>
      <c r="D6158" t="s">
        <v>2652</v>
      </c>
    </row>
    <row r="6159" spans="1:4">
      <c r="A6159" t="s">
        <v>1309</v>
      </c>
      <c r="B6159" t="s">
        <v>2651</v>
      </c>
      <c r="C6159">
        <v>7346600</v>
      </c>
      <c r="D6159" t="s">
        <v>2652</v>
      </c>
    </row>
    <row r="6160" spans="1:4">
      <c r="A6160" t="s">
        <v>1310</v>
      </c>
      <c r="B6160" t="s">
        <v>2651</v>
      </c>
      <c r="C6160">
        <v>7461000</v>
      </c>
      <c r="D6160" t="s">
        <v>2652</v>
      </c>
    </row>
    <row r="6161" spans="1:4">
      <c r="A6161" t="s">
        <v>1311</v>
      </c>
      <c r="B6161" t="s">
        <v>2651</v>
      </c>
      <c r="C6161">
        <v>6102500</v>
      </c>
      <c r="D6161" t="s">
        <v>2652</v>
      </c>
    </row>
    <row r="6162" spans="1:4">
      <c r="A6162" t="s">
        <v>1312</v>
      </c>
      <c r="B6162" t="s">
        <v>2651</v>
      </c>
      <c r="C6162">
        <v>10208800</v>
      </c>
      <c r="D6162" t="s">
        <v>2652</v>
      </c>
    </row>
    <row r="6163" spans="1:4">
      <c r="A6163" t="s">
        <v>1313</v>
      </c>
      <c r="B6163" t="s">
        <v>2651</v>
      </c>
      <c r="C6163">
        <v>9267200</v>
      </c>
      <c r="D6163" t="s">
        <v>2652</v>
      </c>
    </row>
    <row r="6164" spans="1:4">
      <c r="A6164" t="s">
        <v>1314</v>
      </c>
      <c r="B6164" t="s">
        <v>2651</v>
      </c>
      <c r="C6164">
        <v>6963700</v>
      </c>
      <c r="D6164" t="s">
        <v>2652</v>
      </c>
    </row>
    <row r="6165" spans="1:4">
      <c r="A6165" t="s">
        <v>1315</v>
      </c>
      <c r="B6165" t="s">
        <v>2651</v>
      </c>
      <c r="C6165">
        <v>10586400</v>
      </c>
      <c r="D6165" t="s">
        <v>2652</v>
      </c>
    </row>
    <row r="6166" spans="1:4">
      <c r="A6166" t="s">
        <v>1316</v>
      </c>
      <c r="B6166" t="s">
        <v>2651</v>
      </c>
      <c r="C6166">
        <v>8845700</v>
      </c>
      <c r="D6166" t="s">
        <v>2652</v>
      </c>
    </row>
    <row r="6167" spans="1:4">
      <c r="A6167" t="s">
        <v>1317</v>
      </c>
      <c r="B6167" t="s">
        <v>2651</v>
      </c>
      <c r="C6167">
        <v>7414200</v>
      </c>
      <c r="D6167" t="s">
        <v>2652</v>
      </c>
    </row>
    <row r="6168" spans="1:4">
      <c r="A6168" t="s">
        <v>1318</v>
      </c>
      <c r="B6168" t="s">
        <v>2651</v>
      </c>
      <c r="C6168">
        <v>8057200</v>
      </c>
      <c r="D6168" t="s">
        <v>2652</v>
      </c>
    </row>
    <row r="6169" spans="1:4">
      <c r="A6169" t="s">
        <v>1319</v>
      </c>
      <c r="B6169" t="s">
        <v>2651</v>
      </c>
      <c r="C6169">
        <v>7104300</v>
      </c>
      <c r="D6169" t="s">
        <v>2652</v>
      </c>
    </row>
    <row r="6170" spans="1:4">
      <c r="A6170" t="s">
        <v>1320</v>
      </c>
      <c r="B6170" t="s">
        <v>2651</v>
      </c>
      <c r="C6170">
        <v>6498600</v>
      </c>
      <c r="D6170" t="s">
        <v>2652</v>
      </c>
    </row>
    <row r="6171" spans="1:4">
      <c r="A6171" t="s">
        <v>1321</v>
      </c>
      <c r="B6171" t="s">
        <v>2651</v>
      </c>
      <c r="C6171">
        <v>12563200</v>
      </c>
      <c r="D6171" t="s">
        <v>2652</v>
      </c>
    </row>
    <row r="6172" spans="1:4">
      <c r="A6172" t="s">
        <v>1322</v>
      </c>
      <c r="B6172" t="s">
        <v>2651</v>
      </c>
      <c r="C6172">
        <v>7014000</v>
      </c>
      <c r="D6172" t="s">
        <v>2652</v>
      </c>
    </row>
    <row r="6173" spans="1:4">
      <c r="A6173" t="s">
        <v>1323</v>
      </c>
      <c r="B6173" t="s">
        <v>2651</v>
      </c>
      <c r="C6173">
        <v>4902800</v>
      </c>
      <c r="D6173" t="s">
        <v>2652</v>
      </c>
    </row>
    <row r="6174" spans="1:4">
      <c r="A6174" t="s">
        <v>1324</v>
      </c>
      <c r="B6174" t="s">
        <v>2651</v>
      </c>
      <c r="C6174">
        <v>4485600</v>
      </c>
      <c r="D6174" t="s">
        <v>2652</v>
      </c>
    </row>
    <row r="6175" spans="1:4">
      <c r="A6175" t="s">
        <v>1325</v>
      </c>
      <c r="B6175" t="s">
        <v>2651</v>
      </c>
      <c r="C6175">
        <v>6388400</v>
      </c>
      <c r="D6175" t="s">
        <v>2652</v>
      </c>
    </row>
    <row r="6176" spans="1:4">
      <c r="A6176" t="s">
        <v>1326</v>
      </c>
      <c r="B6176" t="s">
        <v>2651</v>
      </c>
      <c r="C6176">
        <v>8581000</v>
      </c>
      <c r="D6176" t="s">
        <v>2652</v>
      </c>
    </row>
    <row r="6177" spans="1:4">
      <c r="A6177" t="s">
        <v>1327</v>
      </c>
      <c r="B6177" t="s">
        <v>2651</v>
      </c>
      <c r="C6177">
        <v>5929200</v>
      </c>
      <c r="D6177" t="s">
        <v>2652</v>
      </c>
    </row>
    <row r="6178" spans="1:4">
      <c r="A6178" t="s">
        <v>1328</v>
      </c>
      <c r="B6178" t="s">
        <v>2651</v>
      </c>
      <c r="C6178">
        <v>6815300</v>
      </c>
      <c r="D6178" t="s">
        <v>2652</v>
      </c>
    </row>
    <row r="6179" spans="1:4">
      <c r="A6179" t="s">
        <v>1329</v>
      </c>
      <c r="B6179" t="s">
        <v>2651</v>
      </c>
      <c r="C6179">
        <v>7107800</v>
      </c>
      <c r="D6179" t="s">
        <v>2652</v>
      </c>
    </row>
    <row r="6180" spans="1:4">
      <c r="A6180" t="s">
        <v>1330</v>
      </c>
      <c r="B6180" t="s">
        <v>2651</v>
      </c>
      <c r="C6180">
        <v>6599300</v>
      </c>
      <c r="D6180" t="s">
        <v>2652</v>
      </c>
    </row>
    <row r="6181" spans="1:4">
      <c r="A6181" t="s">
        <v>1331</v>
      </c>
      <c r="B6181" t="s">
        <v>2651</v>
      </c>
      <c r="C6181">
        <v>7542900</v>
      </c>
      <c r="D6181" t="s">
        <v>2652</v>
      </c>
    </row>
    <row r="6182" spans="1:4">
      <c r="A6182" t="s">
        <v>1332</v>
      </c>
      <c r="B6182" t="s">
        <v>2651</v>
      </c>
      <c r="C6182">
        <v>7069200</v>
      </c>
      <c r="D6182" t="s">
        <v>2652</v>
      </c>
    </row>
    <row r="6183" spans="1:4">
      <c r="A6183" t="s">
        <v>1333</v>
      </c>
      <c r="B6183" t="s">
        <v>2651</v>
      </c>
      <c r="C6183">
        <v>3235500</v>
      </c>
      <c r="D6183" t="s">
        <v>2652</v>
      </c>
    </row>
    <row r="6184" spans="1:4">
      <c r="A6184" t="s">
        <v>1334</v>
      </c>
      <c r="B6184" t="s">
        <v>2651</v>
      </c>
      <c r="C6184">
        <v>5032300</v>
      </c>
      <c r="D6184" t="s">
        <v>2652</v>
      </c>
    </row>
    <row r="6185" spans="1:4">
      <c r="A6185" t="s">
        <v>1335</v>
      </c>
      <c r="B6185" t="s">
        <v>2651</v>
      </c>
      <c r="C6185">
        <v>4225600</v>
      </c>
      <c r="D6185" t="s">
        <v>2652</v>
      </c>
    </row>
    <row r="6186" spans="1:4">
      <c r="A6186" t="s">
        <v>1336</v>
      </c>
      <c r="B6186" t="s">
        <v>2651</v>
      </c>
      <c r="C6186">
        <v>5950300</v>
      </c>
      <c r="D6186" t="s">
        <v>2652</v>
      </c>
    </row>
    <row r="6187" spans="1:4">
      <c r="A6187" t="s">
        <v>1337</v>
      </c>
      <c r="B6187" t="s">
        <v>2651</v>
      </c>
      <c r="C6187">
        <v>7617500</v>
      </c>
      <c r="D6187" t="s">
        <v>2652</v>
      </c>
    </row>
    <row r="6188" spans="1:4">
      <c r="A6188" t="s">
        <v>1338</v>
      </c>
      <c r="B6188" t="s">
        <v>2651</v>
      </c>
      <c r="C6188">
        <v>5329600</v>
      </c>
      <c r="D6188" t="s">
        <v>2652</v>
      </c>
    </row>
    <row r="6189" spans="1:4">
      <c r="A6189" t="s">
        <v>1339</v>
      </c>
      <c r="B6189" t="s">
        <v>2651</v>
      </c>
      <c r="C6189">
        <v>4519700</v>
      </c>
      <c r="D6189" t="s">
        <v>2652</v>
      </c>
    </row>
    <row r="6190" spans="1:4">
      <c r="A6190" t="s">
        <v>1340</v>
      </c>
      <c r="B6190" t="s">
        <v>2651</v>
      </c>
      <c r="C6190">
        <v>2954600</v>
      </c>
      <c r="D6190" t="s">
        <v>2652</v>
      </c>
    </row>
    <row r="6191" spans="1:4">
      <c r="A6191" t="s">
        <v>1341</v>
      </c>
      <c r="B6191" t="s">
        <v>2651</v>
      </c>
      <c r="C6191">
        <v>16508000</v>
      </c>
      <c r="D6191" t="s">
        <v>2652</v>
      </c>
    </row>
    <row r="6192" spans="1:4">
      <c r="A6192" t="s">
        <v>1342</v>
      </c>
      <c r="B6192" t="s">
        <v>2651</v>
      </c>
      <c r="C6192">
        <v>6088600</v>
      </c>
      <c r="D6192" t="s">
        <v>2652</v>
      </c>
    </row>
    <row r="6193" spans="1:4">
      <c r="A6193" t="s">
        <v>1343</v>
      </c>
      <c r="B6193" t="s">
        <v>2651</v>
      </c>
      <c r="C6193">
        <v>4340700</v>
      </c>
      <c r="D6193" t="s">
        <v>2652</v>
      </c>
    </row>
    <row r="6194" spans="1:4">
      <c r="A6194" t="s">
        <v>1344</v>
      </c>
      <c r="B6194" t="s">
        <v>2651</v>
      </c>
      <c r="C6194">
        <v>4904700</v>
      </c>
      <c r="D6194" t="s">
        <v>2652</v>
      </c>
    </row>
    <row r="6195" spans="1:4">
      <c r="A6195" t="s">
        <v>1345</v>
      </c>
      <c r="B6195" t="s">
        <v>2651</v>
      </c>
      <c r="C6195">
        <v>4929800</v>
      </c>
      <c r="D6195" t="s">
        <v>2652</v>
      </c>
    </row>
    <row r="6196" spans="1:4">
      <c r="A6196" t="s">
        <v>1346</v>
      </c>
      <c r="B6196" t="s">
        <v>2651</v>
      </c>
      <c r="C6196">
        <v>4769600</v>
      </c>
      <c r="D6196" t="s">
        <v>2652</v>
      </c>
    </row>
    <row r="6197" spans="1:4">
      <c r="A6197" t="s">
        <v>1347</v>
      </c>
      <c r="B6197" t="s">
        <v>2651</v>
      </c>
      <c r="C6197">
        <v>4590500</v>
      </c>
      <c r="D6197" t="s">
        <v>2652</v>
      </c>
    </row>
    <row r="6198" spans="1:4">
      <c r="A6198" t="s">
        <v>1348</v>
      </c>
      <c r="B6198" t="s">
        <v>2651</v>
      </c>
      <c r="C6198">
        <v>4578300</v>
      </c>
      <c r="D6198" t="s">
        <v>2652</v>
      </c>
    </row>
    <row r="6199" spans="1:4">
      <c r="A6199" t="s">
        <v>1349</v>
      </c>
      <c r="B6199" t="s">
        <v>2651</v>
      </c>
      <c r="C6199">
        <v>4201100</v>
      </c>
      <c r="D6199" t="s">
        <v>2652</v>
      </c>
    </row>
    <row r="6200" spans="1:4">
      <c r="A6200" t="s">
        <v>1350</v>
      </c>
      <c r="B6200" t="s">
        <v>2651</v>
      </c>
      <c r="C6200">
        <v>4913900</v>
      </c>
      <c r="D6200" t="s">
        <v>2652</v>
      </c>
    </row>
    <row r="6201" spans="1:4">
      <c r="A6201" t="s">
        <v>1351</v>
      </c>
      <c r="B6201" t="s">
        <v>2651</v>
      </c>
      <c r="C6201">
        <v>3689800</v>
      </c>
      <c r="D6201" t="s">
        <v>2652</v>
      </c>
    </row>
    <row r="6202" spans="1:4">
      <c r="A6202" t="s">
        <v>1352</v>
      </c>
      <c r="B6202" t="s">
        <v>2651</v>
      </c>
      <c r="C6202">
        <v>4266900</v>
      </c>
      <c r="D6202" t="s">
        <v>2652</v>
      </c>
    </row>
    <row r="6203" spans="1:4">
      <c r="A6203" t="s">
        <v>1353</v>
      </c>
      <c r="B6203" t="s">
        <v>2651</v>
      </c>
      <c r="C6203">
        <v>5996300</v>
      </c>
      <c r="D6203" t="s">
        <v>2652</v>
      </c>
    </row>
    <row r="6204" spans="1:4">
      <c r="A6204" t="s">
        <v>1354</v>
      </c>
      <c r="B6204" t="s">
        <v>2651</v>
      </c>
      <c r="C6204">
        <v>4897000</v>
      </c>
      <c r="D6204" t="s">
        <v>2652</v>
      </c>
    </row>
    <row r="6205" spans="1:4">
      <c r="A6205" t="s">
        <v>1355</v>
      </c>
      <c r="B6205" t="s">
        <v>2651</v>
      </c>
      <c r="C6205">
        <v>4677900</v>
      </c>
      <c r="D6205" t="s">
        <v>2652</v>
      </c>
    </row>
    <row r="6206" spans="1:4">
      <c r="A6206" t="s">
        <v>1356</v>
      </c>
      <c r="B6206" t="s">
        <v>2651</v>
      </c>
      <c r="C6206">
        <v>5635600</v>
      </c>
      <c r="D6206" t="s">
        <v>2652</v>
      </c>
    </row>
    <row r="6207" spans="1:4">
      <c r="A6207" t="s">
        <v>1357</v>
      </c>
      <c r="B6207" t="s">
        <v>2651</v>
      </c>
      <c r="C6207">
        <v>8354200</v>
      </c>
      <c r="D6207" t="s">
        <v>2652</v>
      </c>
    </row>
    <row r="6208" spans="1:4">
      <c r="A6208" t="s">
        <v>1358</v>
      </c>
      <c r="B6208" t="s">
        <v>2651</v>
      </c>
      <c r="C6208">
        <v>6320900</v>
      </c>
      <c r="D6208" t="s">
        <v>2652</v>
      </c>
    </row>
    <row r="6209" spans="1:4">
      <c r="A6209" t="s">
        <v>1359</v>
      </c>
      <c r="B6209" t="s">
        <v>2651</v>
      </c>
      <c r="C6209">
        <v>7914900</v>
      </c>
      <c r="D6209" t="s">
        <v>2652</v>
      </c>
    </row>
    <row r="6210" spans="1:4">
      <c r="A6210" t="s">
        <v>1360</v>
      </c>
      <c r="B6210" t="s">
        <v>2651</v>
      </c>
      <c r="C6210">
        <v>12897000</v>
      </c>
      <c r="D6210" t="s">
        <v>2652</v>
      </c>
    </row>
    <row r="6211" spans="1:4">
      <c r="A6211" t="s">
        <v>1361</v>
      </c>
      <c r="B6211" t="s">
        <v>2651</v>
      </c>
      <c r="C6211">
        <v>7620700</v>
      </c>
      <c r="D6211" t="s">
        <v>2652</v>
      </c>
    </row>
    <row r="6212" spans="1:4">
      <c r="A6212" t="s">
        <v>1362</v>
      </c>
      <c r="B6212" t="s">
        <v>2651</v>
      </c>
      <c r="C6212">
        <v>4902900</v>
      </c>
      <c r="D6212" t="s">
        <v>2652</v>
      </c>
    </row>
    <row r="6213" spans="1:4">
      <c r="A6213" t="s">
        <v>1363</v>
      </c>
      <c r="B6213" t="s">
        <v>2651</v>
      </c>
      <c r="C6213">
        <v>7274600</v>
      </c>
      <c r="D6213" t="s">
        <v>2652</v>
      </c>
    </row>
    <row r="6214" spans="1:4">
      <c r="A6214" t="s">
        <v>1364</v>
      </c>
      <c r="B6214" t="s">
        <v>2651</v>
      </c>
      <c r="C6214">
        <v>8260300</v>
      </c>
      <c r="D6214" t="s">
        <v>2652</v>
      </c>
    </row>
    <row r="6215" spans="1:4">
      <c r="A6215" t="s">
        <v>1365</v>
      </c>
      <c r="B6215" t="s">
        <v>2651</v>
      </c>
      <c r="C6215">
        <v>6137300</v>
      </c>
      <c r="D6215" t="s">
        <v>2652</v>
      </c>
    </row>
    <row r="6216" spans="1:4">
      <c r="A6216" t="s">
        <v>1366</v>
      </c>
      <c r="B6216" t="s">
        <v>2651</v>
      </c>
      <c r="C6216">
        <v>8705900</v>
      </c>
      <c r="D6216" t="s">
        <v>2652</v>
      </c>
    </row>
    <row r="6217" spans="1:4">
      <c r="A6217" t="s">
        <v>1367</v>
      </c>
      <c r="B6217" t="s">
        <v>2651</v>
      </c>
      <c r="C6217">
        <v>6020100</v>
      </c>
      <c r="D6217" t="s">
        <v>2652</v>
      </c>
    </row>
    <row r="6218" spans="1:4">
      <c r="A6218" t="s">
        <v>1368</v>
      </c>
      <c r="B6218" t="s">
        <v>2651</v>
      </c>
      <c r="C6218">
        <v>5144600</v>
      </c>
      <c r="D6218" t="s">
        <v>2652</v>
      </c>
    </row>
    <row r="6219" spans="1:4">
      <c r="A6219" t="s">
        <v>1369</v>
      </c>
      <c r="B6219" t="s">
        <v>2651</v>
      </c>
      <c r="C6219">
        <v>5815800</v>
      </c>
      <c r="D6219" t="s">
        <v>2652</v>
      </c>
    </row>
    <row r="6220" spans="1:4">
      <c r="A6220" t="s">
        <v>1370</v>
      </c>
      <c r="B6220" t="s">
        <v>2651</v>
      </c>
      <c r="C6220">
        <v>3963600</v>
      </c>
      <c r="D6220" t="s">
        <v>2652</v>
      </c>
    </row>
    <row r="6221" spans="1:4">
      <c r="A6221" t="s">
        <v>1371</v>
      </c>
      <c r="B6221" t="s">
        <v>2651</v>
      </c>
      <c r="C6221">
        <v>4578800</v>
      </c>
      <c r="D6221" t="s">
        <v>2652</v>
      </c>
    </row>
    <row r="6222" spans="1:4">
      <c r="A6222" t="s">
        <v>1372</v>
      </c>
      <c r="B6222" t="s">
        <v>2651</v>
      </c>
      <c r="C6222">
        <v>3578400</v>
      </c>
      <c r="D6222" t="s">
        <v>2652</v>
      </c>
    </row>
    <row r="6223" spans="1:4">
      <c r="A6223" t="s">
        <v>1373</v>
      </c>
      <c r="B6223" t="s">
        <v>2651</v>
      </c>
      <c r="C6223">
        <v>2923500</v>
      </c>
      <c r="D6223" t="s">
        <v>2652</v>
      </c>
    </row>
    <row r="6224" spans="1:4">
      <c r="A6224" t="s">
        <v>1374</v>
      </c>
      <c r="B6224" t="s">
        <v>2651</v>
      </c>
      <c r="C6224">
        <v>3653700</v>
      </c>
      <c r="D6224" t="s">
        <v>2652</v>
      </c>
    </row>
    <row r="6225" spans="1:4">
      <c r="A6225" t="s">
        <v>1375</v>
      </c>
      <c r="B6225" t="s">
        <v>2651</v>
      </c>
      <c r="C6225">
        <v>5005100</v>
      </c>
      <c r="D6225" t="s">
        <v>2652</v>
      </c>
    </row>
    <row r="6226" spans="1:4">
      <c r="A6226" t="s">
        <v>1376</v>
      </c>
      <c r="B6226" t="s">
        <v>2651</v>
      </c>
      <c r="C6226">
        <v>4953400</v>
      </c>
      <c r="D6226" t="s">
        <v>2652</v>
      </c>
    </row>
    <row r="6227" spans="1:4">
      <c r="A6227" t="s">
        <v>1377</v>
      </c>
      <c r="B6227" t="s">
        <v>2651</v>
      </c>
      <c r="C6227">
        <v>4593800</v>
      </c>
      <c r="D6227" t="s">
        <v>2652</v>
      </c>
    </row>
    <row r="6228" spans="1:4">
      <c r="A6228" t="s">
        <v>1378</v>
      </c>
      <c r="B6228" t="s">
        <v>2651</v>
      </c>
      <c r="C6228">
        <v>5138000</v>
      </c>
      <c r="D6228" t="s">
        <v>2652</v>
      </c>
    </row>
    <row r="6229" spans="1:4">
      <c r="A6229" t="s">
        <v>1379</v>
      </c>
      <c r="B6229" t="s">
        <v>2651</v>
      </c>
      <c r="C6229">
        <v>3808600</v>
      </c>
      <c r="D6229" t="s">
        <v>2652</v>
      </c>
    </row>
    <row r="6230" spans="1:4">
      <c r="A6230" t="s">
        <v>1380</v>
      </c>
      <c r="B6230" t="s">
        <v>2651</v>
      </c>
      <c r="C6230">
        <v>3261100</v>
      </c>
      <c r="D6230" t="s">
        <v>2652</v>
      </c>
    </row>
    <row r="6231" spans="1:4">
      <c r="A6231" t="s">
        <v>1381</v>
      </c>
      <c r="B6231" t="s">
        <v>2651</v>
      </c>
      <c r="C6231">
        <v>12611200</v>
      </c>
      <c r="D6231" t="s">
        <v>2652</v>
      </c>
    </row>
    <row r="6232" spans="1:4">
      <c r="A6232" t="s">
        <v>1382</v>
      </c>
      <c r="B6232" t="s">
        <v>2651</v>
      </c>
      <c r="C6232">
        <v>4671200</v>
      </c>
      <c r="D6232" t="s">
        <v>2652</v>
      </c>
    </row>
    <row r="6233" spans="1:4">
      <c r="A6233" t="s">
        <v>1383</v>
      </c>
      <c r="B6233" t="s">
        <v>2651</v>
      </c>
      <c r="C6233">
        <v>4307000</v>
      </c>
      <c r="D6233" t="s">
        <v>2652</v>
      </c>
    </row>
    <row r="6234" spans="1:4">
      <c r="A6234" t="s">
        <v>1384</v>
      </c>
      <c r="B6234" t="s">
        <v>2651</v>
      </c>
      <c r="C6234">
        <v>4181600</v>
      </c>
      <c r="D6234" t="s">
        <v>2652</v>
      </c>
    </row>
    <row r="6235" spans="1:4">
      <c r="A6235" t="s">
        <v>1385</v>
      </c>
      <c r="B6235" t="s">
        <v>2651</v>
      </c>
      <c r="C6235">
        <v>2759500</v>
      </c>
      <c r="D6235" t="s">
        <v>2652</v>
      </c>
    </row>
    <row r="6236" spans="1:4">
      <c r="A6236" t="s">
        <v>1386</v>
      </c>
      <c r="B6236" t="s">
        <v>2651</v>
      </c>
      <c r="C6236">
        <v>6670800</v>
      </c>
      <c r="D6236" t="s">
        <v>2652</v>
      </c>
    </row>
    <row r="6237" spans="1:4">
      <c r="A6237" t="s">
        <v>1387</v>
      </c>
      <c r="B6237" t="s">
        <v>2651</v>
      </c>
      <c r="C6237">
        <v>3258900</v>
      </c>
      <c r="D6237" t="s">
        <v>2652</v>
      </c>
    </row>
    <row r="6238" spans="1:4">
      <c r="A6238" t="s">
        <v>1388</v>
      </c>
      <c r="B6238" t="s">
        <v>2651</v>
      </c>
      <c r="C6238">
        <v>3633900</v>
      </c>
      <c r="D6238" t="s">
        <v>2652</v>
      </c>
    </row>
    <row r="6239" spans="1:4">
      <c r="A6239" t="s">
        <v>1389</v>
      </c>
      <c r="B6239" t="s">
        <v>2651</v>
      </c>
      <c r="C6239">
        <v>2836400</v>
      </c>
      <c r="D6239" t="s">
        <v>2652</v>
      </c>
    </row>
    <row r="6240" spans="1:4">
      <c r="A6240" t="s">
        <v>1390</v>
      </c>
      <c r="B6240" t="s">
        <v>2651</v>
      </c>
      <c r="C6240">
        <v>2216100</v>
      </c>
      <c r="D6240" t="s">
        <v>2652</v>
      </c>
    </row>
    <row r="6241" spans="1:4">
      <c r="A6241" t="s">
        <v>1391</v>
      </c>
      <c r="B6241" t="s">
        <v>2651</v>
      </c>
      <c r="C6241">
        <v>3766400</v>
      </c>
      <c r="D6241" t="s">
        <v>2652</v>
      </c>
    </row>
    <row r="6242" spans="1:4">
      <c r="A6242" t="s">
        <v>1392</v>
      </c>
      <c r="B6242" t="s">
        <v>2651</v>
      </c>
      <c r="C6242">
        <v>3908300</v>
      </c>
      <c r="D6242" t="s">
        <v>2652</v>
      </c>
    </row>
    <row r="6243" spans="1:4">
      <c r="A6243" t="s">
        <v>1393</v>
      </c>
      <c r="B6243" t="s">
        <v>2651</v>
      </c>
      <c r="C6243">
        <v>2845100</v>
      </c>
      <c r="D6243" t="s">
        <v>2652</v>
      </c>
    </row>
    <row r="6244" spans="1:4">
      <c r="A6244" t="s">
        <v>1394</v>
      </c>
      <c r="B6244" t="s">
        <v>2651</v>
      </c>
      <c r="C6244">
        <v>2861000</v>
      </c>
      <c r="D6244" t="s">
        <v>2652</v>
      </c>
    </row>
    <row r="6245" spans="1:4">
      <c r="A6245" t="s">
        <v>1395</v>
      </c>
      <c r="B6245" t="s">
        <v>2651</v>
      </c>
      <c r="C6245">
        <v>2033500</v>
      </c>
      <c r="D6245" t="s">
        <v>2652</v>
      </c>
    </row>
    <row r="6246" spans="1:4">
      <c r="A6246" t="s">
        <v>1396</v>
      </c>
      <c r="B6246" t="s">
        <v>2651</v>
      </c>
      <c r="C6246">
        <v>3469700</v>
      </c>
      <c r="D6246" t="s">
        <v>2652</v>
      </c>
    </row>
    <row r="6247" spans="1:4">
      <c r="A6247" t="s">
        <v>1397</v>
      </c>
      <c r="B6247" t="s">
        <v>2651</v>
      </c>
      <c r="C6247">
        <v>2578200</v>
      </c>
      <c r="D6247" t="s">
        <v>2652</v>
      </c>
    </row>
    <row r="6248" spans="1:4">
      <c r="A6248" t="s">
        <v>1398</v>
      </c>
      <c r="B6248" t="s">
        <v>2651</v>
      </c>
      <c r="C6248">
        <v>3533900</v>
      </c>
      <c r="D6248" t="s">
        <v>2652</v>
      </c>
    </row>
    <row r="6249" spans="1:4">
      <c r="A6249" t="s">
        <v>1399</v>
      </c>
      <c r="B6249" t="s">
        <v>2651</v>
      </c>
      <c r="C6249">
        <v>3109900</v>
      </c>
      <c r="D6249" t="s">
        <v>2652</v>
      </c>
    </row>
    <row r="6250" spans="1:4">
      <c r="A6250" t="s">
        <v>1400</v>
      </c>
      <c r="B6250" t="s">
        <v>2651</v>
      </c>
      <c r="C6250">
        <v>2715500</v>
      </c>
      <c r="D6250" t="s">
        <v>2652</v>
      </c>
    </row>
    <row r="6251" spans="1:4">
      <c r="A6251" t="s">
        <v>1401</v>
      </c>
      <c r="B6251" t="s">
        <v>2651</v>
      </c>
      <c r="C6251">
        <v>3825900</v>
      </c>
      <c r="D6251" t="s">
        <v>2652</v>
      </c>
    </row>
    <row r="6252" spans="1:4">
      <c r="A6252" t="s">
        <v>1402</v>
      </c>
      <c r="B6252" t="s">
        <v>2651</v>
      </c>
      <c r="C6252">
        <v>3195400</v>
      </c>
      <c r="D6252" t="s">
        <v>2652</v>
      </c>
    </row>
    <row r="6253" spans="1:4">
      <c r="A6253" t="s">
        <v>1403</v>
      </c>
      <c r="B6253" t="s">
        <v>2651</v>
      </c>
      <c r="C6253">
        <v>3876600</v>
      </c>
      <c r="D6253" t="s">
        <v>2652</v>
      </c>
    </row>
    <row r="6254" spans="1:4">
      <c r="A6254" t="s">
        <v>1404</v>
      </c>
      <c r="B6254" t="s">
        <v>2651</v>
      </c>
      <c r="C6254">
        <v>3267500</v>
      </c>
      <c r="D6254" t="s">
        <v>2652</v>
      </c>
    </row>
    <row r="6255" spans="1:4">
      <c r="A6255" t="s">
        <v>1405</v>
      </c>
      <c r="B6255" t="s">
        <v>2651</v>
      </c>
      <c r="C6255">
        <v>3832900</v>
      </c>
      <c r="D6255" t="s">
        <v>2652</v>
      </c>
    </row>
    <row r="6256" spans="1:4">
      <c r="A6256" t="s">
        <v>1406</v>
      </c>
      <c r="B6256" t="s">
        <v>2651</v>
      </c>
      <c r="C6256">
        <v>2423400</v>
      </c>
      <c r="D6256" t="s">
        <v>2652</v>
      </c>
    </row>
    <row r="6257" spans="1:4">
      <c r="A6257" t="s">
        <v>1407</v>
      </c>
      <c r="B6257" t="s">
        <v>2651</v>
      </c>
      <c r="C6257">
        <v>2337000</v>
      </c>
      <c r="D6257" t="s">
        <v>2652</v>
      </c>
    </row>
    <row r="6258" spans="1:4">
      <c r="A6258" t="s">
        <v>1408</v>
      </c>
      <c r="B6258" t="s">
        <v>2651</v>
      </c>
      <c r="C6258">
        <v>2095800</v>
      </c>
      <c r="D6258" t="s">
        <v>2652</v>
      </c>
    </row>
    <row r="6259" spans="1:4">
      <c r="A6259" t="s">
        <v>1409</v>
      </c>
      <c r="B6259" t="s">
        <v>2651</v>
      </c>
      <c r="C6259">
        <v>3606300</v>
      </c>
      <c r="D6259" t="s">
        <v>2652</v>
      </c>
    </row>
    <row r="6260" spans="1:4">
      <c r="A6260" t="s">
        <v>1410</v>
      </c>
      <c r="B6260" t="s">
        <v>2651</v>
      </c>
      <c r="C6260">
        <v>3267100</v>
      </c>
      <c r="D6260" t="s">
        <v>2652</v>
      </c>
    </row>
    <row r="6261" spans="1:4">
      <c r="A6261" t="s">
        <v>1411</v>
      </c>
      <c r="B6261" t="s">
        <v>2651</v>
      </c>
      <c r="C6261">
        <v>3319200</v>
      </c>
      <c r="D6261" t="s">
        <v>2652</v>
      </c>
    </row>
    <row r="6262" spans="1:4">
      <c r="A6262" t="s">
        <v>1412</v>
      </c>
      <c r="B6262" t="s">
        <v>2651</v>
      </c>
      <c r="C6262">
        <v>3924500</v>
      </c>
      <c r="D6262" t="s">
        <v>2652</v>
      </c>
    </row>
    <row r="6263" spans="1:4">
      <c r="A6263" t="s">
        <v>1413</v>
      </c>
      <c r="B6263" t="s">
        <v>2651</v>
      </c>
      <c r="C6263">
        <v>3688800</v>
      </c>
      <c r="D6263" t="s">
        <v>2652</v>
      </c>
    </row>
    <row r="6264" spans="1:4">
      <c r="A6264" t="s">
        <v>1414</v>
      </c>
      <c r="B6264" t="s">
        <v>2651</v>
      </c>
      <c r="C6264">
        <v>1979900</v>
      </c>
      <c r="D6264" t="s">
        <v>2652</v>
      </c>
    </row>
    <row r="6265" spans="1:4">
      <c r="A6265" t="s">
        <v>1415</v>
      </c>
      <c r="B6265" t="s">
        <v>2651</v>
      </c>
      <c r="C6265">
        <v>2303100</v>
      </c>
      <c r="D6265" t="s">
        <v>2652</v>
      </c>
    </row>
    <row r="6266" spans="1:4">
      <c r="A6266" t="s">
        <v>1416</v>
      </c>
      <c r="B6266" t="s">
        <v>2651</v>
      </c>
      <c r="C6266">
        <v>3002900</v>
      </c>
      <c r="D6266" t="s">
        <v>2652</v>
      </c>
    </row>
    <row r="6267" spans="1:4">
      <c r="A6267" t="s">
        <v>1417</v>
      </c>
      <c r="B6267" t="s">
        <v>2651</v>
      </c>
      <c r="C6267">
        <v>3915900</v>
      </c>
      <c r="D6267" t="s">
        <v>2652</v>
      </c>
    </row>
    <row r="6268" spans="1:4">
      <c r="A6268" t="s">
        <v>1418</v>
      </c>
      <c r="B6268" t="s">
        <v>2651</v>
      </c>
      <c r="C6268">
        <v>4860900</v>
      </c>
      <c r="D6268" t="s">
        <v>2652</v>
      </c>
    </row>
    <row r="6269" spans="1:4">
      <c r="A6269" t="s">
        <v>1419</v>
      </c>
      <c r="B6269" t="s">
        <v>2651</v>
      </c>
      <c r="C6269">
        <v>2324800</v>
      </c>
      <c r="D6269" t="s">
        <v>2652</v>
      </c>
    </row>
    <row r="6270" spans="1:4">
      <c r="A6270" t="s">
        <v>1420</v>
      </c>
      <c r="B6270" t="s">
        <v>2651</v>
      </c>
      <c r="C6270">
        <v>3180900</v>
      </c>
      <c r="D6270" t="s">
        <v>2652</v>
      </c>
    </row>
    <row r="6271" spans="1:4">
      <c r="A6271" t="s">
        <v>1421</v>
      </c>
      <c r="B6271" t="s">
        <v>2651</v>
      </c>
      <c r="C6271">
        <v>4632300</v>
      </c>
      <c r="D6271" t="s">
        <v>2652</v>
      </c>
    </row>
    <row r="6272" spans="1:4">
      <c r="A6272" t="s">
        <v>1422</v>
      </c>
      <c r="B6272" t="s">
        <v>2651</v>
      </c>
      <c r="C6272">
        <v>5756800</v>
      </c>
      <c r="D6272" t="s">
        <v>2652</v>
      </c>
    </row>
    <row r="6273" spans="1:4">
      <c r="A6273" t="s">
        <v>1423</v>
      </c>
      <c r="B6273" t="s">
        <v>2651</v>
      </c>
      <c r="C6273">
        <v>40211800</v>
      </c>
      <c r="D6273" t="s">
        <v>2652</v>
      </c>
    </row>
    <row r="6274" spans="1:4">
      <c r="A6274" t="s">
        <v>1424</v>
      </c>
      <c r="B6274" t="s">
        <v>2651</v>
      </c>
      <c r="C6274">
        <v>12046000</v>
      </c>
      <c r="D6274" t="s">
        <v>2652</v>
      </c>
    </row>
    <row r="6275" spans="1:4">
      <c r="A6275" t="s">
        <v>1425</v>
      </c>
      <c r="B6275" t="s">
        <v>2651</v>
      </c>
      <c r="C6275">
        <v>7061400</v>
      </c>
      <c r="D6275" t="s">
        <v>2652</v>
      </c>
    </row>
    <row r="6276" spans="1:4">
      <c r="A6276" t="s">
        <v>1426</v>
      </c>
      <c r="B6276" t="s">
        <v>2651</v>
      </c>
      <c r="C6276">
        <v>4355300</v>
      </c>
      <c r="D6276" t="s">
        <v>2652</v>
      </c>
    </row>
    <row r="6277" spans="1:4">
      <c r="A6277" t="s">
        <v>1427</v>
      </c>
      <c r="B6277" t="s">
        <v>2651</v>
      </c>
      <c r="C6277">
        <v>2984400</v>
      </c>
      <c r="D6277" t="s">
        <v>2652</v>
      </c>
    </row>
    <row r="6278" spans="1:4">
      <c r="A6278" t="s">
        <v>1428</v>
      </c>
      <c r="B6278" t="s">
        <v>2651</v>
      </c>
      <c r="C6278">
        <v>3061600</v>
      </c>
      <c r="D6278" t="s">
        <v>2652</v>
      </c>
    </row>
    <row r="6279" spans="1:4">
      <c r="A6279" t="s">
        <v>1429</v>
      </c>
      <c r="B6279" t="s">
        <v>2651</v>
      </c>
      <c r="C6279">
        <v>3773100</v>
      </c>
      <c r="D6279" t="s">
        <v>2652</v>
      </c>
    </row>
    <row r="6280" spans="1:4">
      <c r="A6280" t="s">
        <v>1430</v>
      </c>
      <c r="B6280" t="s">
        <v>2651</v>
      </c>
      <c r="C6280">
        <v>2835600</v>
      </c>
      <c r="D6280" t="s">
        <v>2652</v>
      </c>
    </row>
    <row r="6281" spans="1:4">
      <c r="A6281" t="s">
        <v>1431</v>
      </c>
      <c r="B6281" t="s">
        <v>2651</v>
      </c>
      <c r="C6281">
        <v>3025600</v>
      </c>
      <c r="D6281" t="s">
        <v>2652</v>
      </c>
    </row>
    <row r="6282" spans="1:4">
      <c r="A6282" t="s">
        <v>1432</v>
      </c>
      <c r="B6282" t="s">
        <v>2651</v>
      </c>
      <c r="C6282">
        <v>3603500</v>
      </c>
      <c r="D6282" t="s">
        <v>2652</v>
      </c>
    </row>
    <row r="6283" spans="1:4">
      <c r="A6283" t="s">
        <v>1433</v>
      </c>
      <c r="B6283" t="s">
        <v>2651</v>
      </c>
      <c r="C6283">
        <v>4128200</v>
      </c>
      <c r="D6283" t="s">
        <v>2652</v>
      </c>
    </row>
    <row r="6284" spans="1:4">
      <c r="A6284" t="s">
        <v>1434</v>
      </c>
      <c r="B6284" t="s">
        <v>2651</v>
      </c>
      <c r="C6284">
        <v>4135300</v>
      </c>
      <c r="D6284" t="s">
        <v>2652</v>
      </c>
    </row>
    <row r="6285" spans="1:4">
      <c r="A6285" t="s">
        <v>1435</v>
      </c>
      <c r="B6285" t="s">
        <v>2651</v>
      </c>
      <c r="C6285">
        <v>4742100</v>
      </c>
      <c r="D6285" t="s">
        <v>2652</v>
      </c>
    </row>
    <row r="6286" spans="1:4">
      <c r="A6286" t="s">
        <v>1436</v>
      </c>
      <c r="B6286" t="s">
        <v>2651</v>
      </c>
      <c r="C6286">
        <v>3503200</v>
      </c>
      <c r="D6286" t="s">
        <v>2652</v>
      </c>
    </row>
    <row r="6287" spans="1:4">
      <c r="A6287" t="s">
        <v>1437</v>
      </c>
      <c r="B6287" t="s">
        <v>2651</v>
      </c>
      <c r="C6287">
        <v>3279300</v>
      </c>
      <c r="D6287" t="s">
        <v>2652</v>
      </c>
    </row>
    <row r="6288" spans="1:4">
      <c r="A6288" t="s">
        <v>1438</v>
      </c>
      <c r="B6288" t="s">
        <v>2651</v>
      </c>
      <c r="C6288">
        <v>2828100</v>
      </c>
      <c r="D6288" t="s">
        <v>2652</v>
      </c>
    </row>
    <row r="6289" spans="1:4">
      <c r="A6289" t="s">
        <v>1439</v>
      </c>
      <c r="B6289" t="s">
        <v>2651</v>
      </c>
      <c r="C6289">
        <v>2356400</v>
      </c>
      <c r="D6289" t="s">
        <v>2652</v>
      </c>
    </row>
    <row r="6290" spans="1:4">
      <c r="A6290" t="s">
        <v>1440</v>
      </c>
      <c r="B6290" t="s">
        <v>2651</v>
      </c>
      <c r="C6290">
        <v>2706900</v>
      </c>
      <c r="D6290" t="s">
        <v>2652</v>
      </c>
    </row>
    <row r="6291" spans="1:4">
      <c r="A6291" t="s">
        <v>1441</v>
      </c>
      <c r="B6291" t="s">
        <v>2651</v>
      </c>
      <c r="C6291">
        <v>2206200</v>
      </c>
      <c r="D6291" t="s">
        <v>2652</v>
      </c>
    </row>
    <row r="6292" spans="1:4">
      <c r="A6292" t="s">
        <v>1442</v>
      </c>
      <c r="B6292" t="s">
        <v>2651</v>
      </c>
      <c r="C6292">
        <v>2072500</v>
      </c>
      <c r="D6292" t="s">
        <v>2652</v>
      </c>
    </row>
    <row r="6293" spans="1:4">
      <c r="A6293" t="s">
        <v>1443</v>
      </c>
      <c r="B6293" t="s">
        <v>2651</v>
      </c>
      <c r="C6293">
        <v>2391200</v>
      </c>
      <c r="D6293" t="s">
        <v>2652</v>
      </c>
    </row>
    <row r="6294" spans="1:4">
      <c r="A6294" t="s">
        <v>1444</v>
      </c>
      <c r="B6294" t="s">
        <v>2651</v>
      </c>
      <c r="C6294">
        <v>3614800</v>
      </c>
      <c r="D6294" t="s">
        <v>2652</v>
      </c>
    </row>
    <row r="6295" spans="1:4">
      <c r="A6295" t="s">
        <v>1445</v>
      </c>
      <c r="B6295" t="s">
        <v>2651</v>
      </c>
      <c r="C6295">
        <v>3360000</v>
      </c>
      <c r="D6295" t="s">
        <v>2652</v>
      </c>
    </row>
    <row r="6296" spans="1:4">
      <c r="A6296" t="s">
        <v>1446</v>
      </c>
      <c r="B6296" t="s">
        <v>2651</v>
      </c>
      <c r="C6296">
        <v>4334500</v>
      </c>
      <c r="D6296" t="s">
        <v>2652</v>
      </c>
    </row>
    <row r="6297" spans="1:4">
      <c r="A6297" t="s">
        <v>1447</v>
      </c>
      <c r="B6297" t="s">
        <v>2651</v>
      </c>
      <c r="C6297">
        <v>2801300</v>
      </c>
      <c r="D6297" t="s">
        <v>2652</v>
      </c>
    </row>
    <row r="6298" spans="1:4">
      <c r="A6298" t="s">
        <v>1448</v>
      </c>
      <c r="B6298" t="s">
        <v>2651</v>
      </c>
      <c r="C6298">
        <v>3223100</v>
      </c>
      <c r="D6298" t="s">
        <v>2652</v>
      </c>
    </row>
    <row r="6299" spans="1:4">
      <c r="A6299" t="s">
        <v>1449</v>
      </c>
      <c r="B6299" t="s">
        <v>2651</v>
      </c>
      <c r="C6299">
        <v>2743300</v>
      </c>
      <c r="D6299" t="s">
        <v>2652</v>
      </c>
    </row>
    <row r="6300" spans="1:4">
      <c r="A6300" t="s">
        <v>1450</v>
      </c>
      <c r="B6300" t="s">
        <v>2651</v>
      </c>
      <c r="C6300">
        <v>3627600</v>
      </c>
      <c r="D6300" t="s">
        <v>2652</v>
      </c>
    </row>
    <row r="6301" spans="1:4">
      <c r="A6301" t="s">
        <v>1451</v>
      </c>
      <c r="B6301" t="s">
        <v>2651</v>
      </c>
      <c r="C6301">
        <v>2784200</v>
      </c>
      <c r="D6301" t="s">
        <v>2652</v>
      </c>
    </row>
    <row r="6302" spans="1:4">
      <c r="A6302" t="s">
        <v>1452</v>
      </c>
      <c r="B6302" t="s">
        <v>2651</v>
      </c>
      <c r="C6302">
        <v>2806000</v>
      </c>
      <c r="D6302" t="s">
        <v>2652</v>
      </c>
    </row>
    <row r="6303" spans="1:4">
      <c r="A6303" t="s">
        <v>1453</v>
      </c>
      <c r="B6303" t="s">
        <v>2651</v>
      </c>
      <c r="C6303">
        <v>3866000</v>
      </c>
      <c r="D6303" t="s">
        <v>2652</v>
      </c>
    </row>
    <row r="6304" spans="1:4">
      <c r="A6304" t="s">
        <v>1454</v>
      </c>
      <c r="B6304" t="s">
        <v>2651</v>
      </c>
      <c r="C6304">
        <v>1978700</v>
      </c>
      <c r="D6304" t="s">
        <v>2652</v>
      </c>
    </row>
    <row r="6305" spans="1:4">
      <c r="A6305" t="s">
        <v>1455</v>
      </c>
      <c r="B6305" t="s">
        <v>2651</v>
      </c>
      <c r="C6305">
        <v>2268600</v>
      </c>
      <c r="D6305" t="s">
        <v>2652</v>
      </c>
    </row>
    <row r="6306" spans="1:4">
      <c r="A6306" t="s">
        <v>1456</v>
      </c>
      <c r="B6306" t="s">
        <v>2651</v>
      </c>
      <c r="C6306">
        <v>2932600</v>
      </c>
      <c r="D6306" t="s">
        <v>2652</v>
      </c>
    </row>
    <row r="6307" spans="1:4">
      <c r="A6307" t="s">
        <v>1457</v>
      </c>
      <c r="B6307" t="s">
        <v>2651</v>
      </c>
      <c r="C6307">
        <v>2927000</v>
      </c>
      <c r="D6307" t="s">
        <v>2652</v>
      </c>
    </row>
    <row r="6308" spans="1:4">
      <c r="A6308" t="s">
        <v>1458</v>
      </c>
      <c r="B6308" t="s">
        <v>2651</v>
      </c>
      <c r="C6308">
        <v>2189200</v>
      </c>
      <c r="D6308" t="s">
        <v>2652</v>
      </c>
    </row>
    <row r="6309" spans="1:4">
      <c r="A6309" t="s">
        <v>1459</v>
      </c>
      <c r="B6309" t="s">
        <v>2651</v>
      </c>
      <c r="C6309">
        <v>2582700</v>
      </c>
      <c r="D6309" t="s">
        <v>2652</v>
      </c>
    </row>
    <row r="6310" spans="1:4">
      <c r="A6310" t="s">
        <v>1460</v>
      </c>
      <c r="B6310" t="s">
        <v>2651</v>
      </c>
      <c r="C6310">
        <v>2436300</v>
      </c>
      <c r="D6310" t="s">
        <v>2652</v>
      </c>
    </row>
    <row r="6311" spans="1:4">
      <c r="A6311" t="s">
        <v>1461</v>
      </c>
      <c r="B6311" t="s">
        <v>2651</v>
      </c>
      <c r="C6311">
        <v>2015200</v>
      </c>
      <c r="D6311" t="s">
        <v>2652</v>
      </c>
    </row>
    <row r="6312" spans="1:4">
      <c r="A6312" t="s">
        <v>1462</v>
      </c>
      <c r="B6312" t="s">
        <v>2651</v>
      </c>
      <c r="C6312">
        <v>2284700</v>
      </c>
      <c r="D6312" t="s">
        <v>2652</v>
      </c>
    </row>
    <row r="6313" spans="1:4">
      <c r="A6313" t="s">
        <v>1463</v>
      </c>
      <c r="B6313" t="s">
        <v>2651</v>
      </c>
      <c r="C6313">
        <v>1859000</v>
      </c>
      <c r="D6313" t="s">
        <v>2652</v>
      </c>
    </row>
    <row r="6314" spans="1:4">
      <c r="A6314" t="s">
        <v>1464</v>
      </c>
      <c r="B6314" t="s">
        <v>2651</v>
      </c>
      <c r="C6314">
        <v>5047900</v>
      </c>
      <c r="D6314" t="s">
        <v>2652</v>
      </c>
    </row>
    <row r="6315" spans="1:4">
      <c r="A6315" t="s">
        <v>1465</v>
      </c>
      <c r="B6315" t="s">
        <v>2651</v>
      </c>
      <c r="C6315">
        <v>2322500</v>
      </c>
      <c r="D6315" t="s">
        <v>2652</v>
      </c>
    </row>
    <row r="6316" spans="1:4">
      <c r="A6316" t="s">
        <v>1466</v>
      </c>
      <c r="B6316" t="s">
        <v>2651</v>
      </c>
      <c r="C6316">
        <v>2698500</v>
      </c>
      <c r="D6316" t="s">
        <v>2652</v>
      </c>
    </row>
    <row r="6317" spans="1:4">
      <c r="A6317" t="s">
        <v>1467</v>
      </c>
      <c r="B6317" t="s">
        <v>2651</v>
      </c>
      <c r="C6317">
        <v>3033500</v>
      </c>
      <c r="D6317" t="s">
        <v>2652</v>
      </c>
    </row>
    <row r="6318" spans="1:4">
      <c r="A6318" t="s">
        <v>1468</v>
      </c>
      <c r="B6318" t="s">
        <v>2651</v>
      </c>
      <c r="C6318">
        <v>3647400</v>
      </c>
      <c r="D6318" t="s">
        <v>2652</v>
      </c>
    </row>
    <row r="6319" spans="1:4">
      <c r="A6319" t="s">
        <v>1469</v>
      </c>
      <c r="B6319" t="s">
        <v>2651</v>
      </c>
      <c r="C6319">
        <v>1816800</v>
      </c>
      <c r="D6319" t="s">
        <v>2652</v>
      </c>
    </row>
    <row r="6320" spans="1:4">
      <c r="A6320" t="s">
        <v>1470</v>
      </c>
      <c r="B6320" t="s">
        <v>2651</v>
      </c>
      <c r="C6320">
        <v>2310600</v>
      </c>
      <c r="D6320" t="s">
        <v>2652</v>
      </c>
    </row>
    <row r="6321" spans="1:4">
      <c r="A6321" t="s">
        <v>1471</v>
      </c>
      <c r="B6321" t="s">
        <v>2651</v>
      </c>
      <c r="C6321">
        <v>2406100</v>
      </c>
      <c r="D6321" t="s">
        <v>2652</v>
      </c>
    </row>
    <row r="6322" spans="1:4">
      <c r="A6322" t="s">
        <v>1472</v>
      </c>
      <c r="B6322" t="s">
        <v>2651</v>
      </c>
      <c r="C6322">
        <v>2655700</v>
      </c>
      <c r="D6322" t="s">
        <v>2652</v>
      </c>
    </row>
    <row r="6323" spans="1:4">
      <c r="A6323" t="s">
        <v>1473</v>
      </c>
      <c r="B6323" t="s">
        <v>2651</v>
      </c>
      <c r="C6323">
        <v>2157700</v>
      </c>
      <c r="D6323" t="s">
        <v>2652</v>
      </c>
    </row>
    <row r="6324" spans="1:4">
      <c r="A6324" t="s">
        <v>1474</v>
      </c>
      <c r="B6324" t="s">
        <v>2651</v>
      </c>
      <c r="C6324">
        <v>3694100</v>
      </c>
      <c r="D6324" t="s">
        <v>2652</v>
      </c>
    </row>
    <row r="6325" spans="1:4">
      <c r="A6325" t="s">
        <v>1475</v>
      </c>
      <c r="B6325" t="s">
        <v>2651</v>
      </c>
      <c r="C6325">
        <v>2674300</v>
      </c>
      <c r="D6325" t="s">
        <v>2652</v>
      </c>
    </row>
    <row r="6326" spans="1:4">
      <c r="A6326" t="s">
        <v>1476</v>
      </c>
      <c r="B6326" t="s">
        <v>2651</v>
      </c>
      <c r="C6326">
        <v>2545400</v>
      </c>
      <c r="D6326" t="s">
        <v>2652</v>
      </c>
    </row>
    <row r="6327" spans="1:4">
      <c r="A6327" t="s">
        <v>1477</v>
      </c>
      <c r="B6327" t="s">
        <v>2651</v>
      </c>
      <c r="C6327">
        <v>3156600</v>
      </c>
      <c r="D6327" t="s">
        <v>2652</v>
      </c>
    </row>
    <row r="6328" spans="1:4">
      <c r="A6328" t="s">
        <v>1478</v>
      </c>
      <c r="B6328" t="s">
        <v>2651</v>
      </c>
      <c r="C6328">
        <v>3114900</v>
      </c>
      <c r="D6328" t="s">
        <v>2652</v>
      </c>
    </row>
    <row r="6329" spans="1:4">
      <c r="A6329" t="s">
        <v>1479</v>
      </c>
      <c r="B6329" t="s">
        <v>2651</v>
      </c>
      <c r="C6329">
        <v>3498000</v>
      </c>
      <c r="D6329" t="s">
        <v>2652</v>
      </c>
    </row>
    <row r="6330" spans="1:4">
      <c r="A6330" t="s">
        <v>1480</v>
      </c>
      <c r="B6330" t="s">
        <v>2651</v>
      </c>
      <c r="C6330">
        <v>5092800</v>
      </c>
      <c r="D6330" t="s">
        <v>2652</v>
      </c>
    </row>
    <row r="6331" spans="1:4">
      <c r="A6331" t="s">
        <v>1481</v>
      </c>
      <c r="B6331" t="s">
        <v>2651</v>
      </c>
      <c r="C6331">
        <v>3577900</v>
      </c>
      <c r="D6331" t="s">
        <v>2652</v>
      </c>
    </row>
    <row r="6332" spans="1:4">
      <c r="A6332" t="s">
        <v>1482</v>
      </c>
      <c r="B6332" t="s">
        <v>2651</v>
      </c>
      <c r="C6332">
        <v>3336500</v>
      </c>
      <c r="D6332" t="s">
        <v>2652</v>
      </c>
    </row>
    <row r="6333" spans="1:4">
      <c r="A6333" t="s">
        <v>1483</v>
      </c>
      <c r="B6333" t="s">
        <v>2651</v>
      </c>
      <c r="C6333">
        <v>2708500</v>
      </c>
      <c r="D6333" t="s">
        <v>2652</v>
      </c>
    </row>
    <row r="6334" spans="1:4">
      <c r="A6334" t="s">
        <v>1484</v>
      </c>
      <c r="B6334" t="s">
        <v>2651</v>
      </c>
      <c r="C6334">
        <v>2765800</v>
      </c>
      <c r="D6334" t="s">
        <v>2652</v>
      </c>
    </row>
    <row r="6335" spans="1:4">
      <c r="A6335" t="s">
        <v>1485</v>
      </c>
      <c r="B6335" t="s">
        <v>2651</v>
      </c>
      <c r="C6335">
        <v>5035600</v>
      </c>
      <c r="D6335" t="s">
        <v>2652</v>
      </c>
    </row>
    <row r="6336" spans="1:4">
      <c r="A6336" t="s">
        <v>1486</v>
      </c>
      <c r="B6336" t="s">
        <v>2651</v>
      </c>
      <c r="C6336">
        <v>6299900</v>
      </c>
      <c r="D6336" t="s">
        <v>2652</v>
      </c>
    </row>
    <row r="6337" spans="1:4">
      <c r="A6337" t="s">
        <v>1487</v>
      </c>
      <c r="B6337" t="s">
        <v>2651</v>
      </c>
      <c r="C6337">
        <v>13092300</v>
      </c>
      <c r="D6337" t="s">
        <v>2652</v>
      </c>
    </row>
    <row r="6338" spans="1:4">
      <c r="A6338" t="s">
        <v>1488</v>
      </c>
      <c r="B6338" t="s">
        <v>2651</v>
      </c>
      <c r="C6338">
        <v>6834900</v>
      </c>
      <c r="D6338" t="s">
        <v>2652</v>
      </c>
    </row>
    <row r="6339" spans="1:4">
      <c r="A6339" t="s">
        <v>1489</v>
      </c>
      <c r="B6339" t="s">
        <v>2651</v>
      </c>
      <c r="C6339">
        <v>6652900</v>
      </c>
      <c r="D6339" t="s">
        <v>2652</v>
      </c>
    </row>
    <row r="6340" spans="1:4">
      <c r="A6340" t="s">
        <v>1490</v>
      </c>
      <c r="B6340" t="s">
        <v>2651</v>
      </c>
      <c r="C6340">
        <v>5755700</v>
      </c>
      <c r="D6340" t="s">
        <v>2652</v>
      </c>
    </row>
    <row r="6341" spans="1:4">
      <c r="A6341" t="s">
        <v>1491</v>
      </c>
      <c r="B6341" t="s">
        <v>2651</v>
      </c>
      <c r="C6341">
        <v>4688400</v>
      </c>
      <c r="D6341" t="s">
        <v>2652</v>
      </c>
    </row>
    <row r="6342" spans="1:4">
      <c r="A6342" t="s">
        <v>1492</v>
      </c>
      <c r="B6342" t="s">
        <v>2651</v>
      </c>
      <c r="C6342">
        <v>3780700</v>
      </c>
      <c r="D6342" t="s">
        <v>2652</v>
      </c>
    </row>
    <row r="6343" spans="1:4">
      <c r="A6343" t="s">
        <v>1493</v>
      </c>
      <c r="B6343" t="s">
        <v>2651</v>
      </c>
      <c r="C6343">
        <v>2371900</v>
      </c>
      <c r="D6343" t="s">
        <v>2652</v>
      </c>
    </row>
    <row r="6344" spans="1:4">
      <c r="A6344" t="s">
        <v>1494</v>
      </c>
      <c r="B6344" t="s">
        <v>2651</v>
      </c>
      <c r="C6344">
        <v>8010000</v>
      </c>
      <c r="D6344" t="s">
        <v>2652</v>
      </c>
    </row>
    <row r="6345" spans="1:4">
      <c r="A6345" t="s">
        <v>1495</v>
      </c>
      <c r="B6345" t="s">
        <v>2651</v>
      </c>
      <c r="C6345">
        <v>5034900</v>
      </c>
      <c r="D6345" t="s">
        <v>2652</v>
      </c>
    </row>
    <row r="6346" spans="1:4">
      <c r="A6346" t="s">
        <v>1496</v>
      </c>
      <c r="B6346" t="s">
        <v>2651</v>
      </c>
      <c r="C6346">
        <v>3109300</v>
      </c>
      <c r="D6346" t="s">
        <v>2652</v>
      </c>
    </row>
    <row r="6347" spans="1:4">
      <c r="A6347" t="s">
        <v>1497</v>
      </c>
      <c r="B6347" t="s">
        <v>2651</v>
      </c>
      <c r="C6347">
        <v>4214600</v>
      </c>
      <c r="D6347" t="s">
        <v>2652</v>
      </c>
    </row>
    <row r="6348" spans="1:4">
      <c r="A6348" t="s">
        <v>1498</v>
      </c>
      <c r="B6348" t="s">
        <v>2651</v>
      </c>
      <c r="C6348">
        <v>2935700</v>
      </c>
      <c r="D6348" t="s">
        <v>2652</v>
      </c>
    </row>
    <row r="6349" spans="1:4">
      <c r="A6349" t="s">
        <v>1499</v>
      </c>
      <c r="B6349" t="s">
        <v>2651</v>
      </c>
      <c r="C6349">
        <v>3430800</v>
      </c>
      <c r="D6349" t="s">
        <v>2652</v>
      </c>
    </row>
    <row r="6350" spans="1:4">
      <c r="A6350" t="s">
        <v>1500</v>
      </c>
      <c r="B6350" t="s">
        <v>2651</v>
      </c>
      <c r="C6350">
        <v>2682200</v>
      </c>
      <c r="D6350" t="s">
        <v>2652</v>
      </c>
    </row>
    <row r="6351" spans="1:4">
      <c r="A6351" t="s">
        <v>1501</v>
      </c>
      <c r="B6351" t="s">
        <v>2651</v>
      </c>
      <c r="C6351">
        <v>2853800</v>
      </c>
      <c r="D6351" t="s">
        <v>2652</v>
      </c>
    </row>
    <row r="6352" spans="1:4">
      <c r="A6352" t="s">
        <v>1502</v>
      </c>
      <c r="B6352" t="s">
        <v>2651</v>
      </c>
      <c r="C6352">
        <v>2643700</v>
      </c>
      <c r="D6352" t="s">
        <v>2652</v>
      </c>
    </row>
    <row r="6353" spans="1:4">
      <c r="A6353" t="s">
        <v>1503</v>
      </c>
      <c r="B6353" t="s">
        <v>2651</v>
      </c>
      <c r="C6353">
        <v>2676500</v>
      </c>
      <c r="D6353" t="s">
        <v>2652</v>
      </c>
    </row>
    <row r="6354" spans="1:4">
      <c r="A6354" t="s">
        <v>1504</v>
      </c>
      <c r="B6354" t="s">
        <v>2651</v>
      </c>
      <c r="C6354">
        <v>4016400</v>
      </c>
      <c r="D6354" t="s">
        <v>2652</v>
      </c>
    </row>
    <row r="6355" spans="1:4">
      <c r="A6355" t="s">
        <v>1505</v>
      </c>
      <c r="B6355" t="s">
        <v>2651</v>
      </c>
      <c r="C6355">
        <v>3487900</v>
      </c>
      <c r="D6355" t="s">
        <v>2652</v>
      </c>
    </row>
    <row r="6356" spans="1:4">
      <c r="A6356" t="s">
        <v>1506</v>
      </c>
      <c r="B6356" t="s">
        <v>2651</v>
      </c>
      <c r="C6356">
        <v>2193700</v>
      </c>
      <c r="D6356" t="s">
        <v>2652</v>
      </c>
    </row>
    <row r="6357" spans="1:4">
      <c r="A6357" t="s">
        <v>1507</v>
      </c>
      <c r="B6357" t="s">
        <v>2651</v>
      </c>
      <c r="C6357">
        <v>3495300</v>
      </c>
      <c r="D6357" t="s">
        <v>2652</v>
      </c>
    </row>
    <row r="6358" spans="1:4">
      <c r="A6358" t="s">
        <v>1508</v>
      </c>
      <c r="B6358" t="s">
        <v>2651</v>
      </c>
      <c r="C6358">
        <v>6715800</v>
      </c>
      <c r="D6358" t="s">
        <v>2652</v>
      </c>
    </row>
    <row r="6359" spans="1:4">
      <c r="A6359" t="s">
        <v>1509</v>
      </c>
      <c r="B6359" t="s">
        <v>2651</v>
      </c>
      <c r="C6359">
        <v>4077400</v>
      </c>
      <c r="D6359" t="s">
        <v>2652</v>
      </c>
    </row>
    <row r="6360" spans="1:4">
      <c r="A6360" t="s">
        <v>1510</v>
      </c>
      <c r="B6360" t="s">
        <v>2651</v>
      </c>
      <c r="C6360">
        <v>3103200</v>
      </c>
      <c r="D6360" t="s">
        <v>2652</v>
      </c>
    </row>
    <row r="6361" spans="1:4">
      <c r="A6361" t="s">
        <v>1511</v>
      </c>
      <c r="B6361" t="s">
        <v>2651</v>
      </c>
      <c r="C6361">
        <v>4753000</v>
      </c>
      <c r="D6361" t="s">
        <v>2652</v>
      </c>
    </row>
    <row r="6362" spans="1:4">
      <c r="A6362" t="s">
        <v>1512</v>
      </c>
      <c r="B6362" t="s">
        <v>2651</v>
      </c>
      <c r="C6362">
        <v>1941200</v>
      </c>
      <c r="D6362" t="s">
        <v>2652</v>
      </c>
    </row>
    <row r="6363" spans="1:4">
      <c r="A6363" t="s">
        <v>1513</v>
      </c>
      <c r="B6363" t="s">
        <v>2651</v>
      </c>
      <c r="C6363">
        <v>2442000</v>
      </c>
      <c r="D6363" t="s">
        <v>2652</v>
      </c>
    </row>
    <row r="6364" spans="1:4">
      <c r="A6364" t="s">
        <v>1514</v>
      </c>
      <c r="B6364" t="s">
        <v>2651</v>
      </c>
      <c r="C6364">
        <v>2359700</v>
      </c>
      <c r="D6364" t="s">
        <v>2652</v>
      </c>
    </row>
    <row r="6365" spans="1:4">
      <c r="A6365" t="s">
        <v>1515</v>
      </c>
      <c r="B6365" t="s">
        <v>2651</v>
      </c>
      <c r="C6365">
        <v>1935200</v>
      </c>
      <c r="D6365" t="s">
        <v>2652</v>
      </c>
    </row>
    <row r="6366" spans="1:4">
      <c r="A6366" t="s">
        <v>1516</v>
      </c>
      <c r="B6366" t="s">
        <v>2651</v>
      </c>
      <c r="C6366">
        <v>2571300</v>
      </c>
      <c r="D6366" t="s">
        <v>2652</v>
      </c>
    </row>
    <row r="6367" spans="1:4">
      <c r="A6367" t="s">
        <v>1517</v>
      </c>
      <c r="B6367" t="s">
        <v>2651</v>
      </c>
      <c r="C6367">
        <v>3463100</v>
      </c>
      <c r="D6367" t="s">
        <v>2652</v>
      </c>
    </row>
    <row r="6368" spans="1:4">
      <c r="A6368" t="s">
        <v>1518</v>
      </c>
      <c r="B6368" t="s">
        <v>2651</v>
      </c>
      <c r="C6368">
        <v>4843300</v>
      </c>
      <c r="D6368" t="s">
        <v>2652</v>
      </c>
    </row>
    <row r="6369" spans="1:4">
      <c r="A6369" t="s">
        <v>1519</v>
      </c>
      <c r="B6369" t="s">
        <v>2651</v>
      </c>
      <c r="C6369">
        <v>5610100</v>
      </c>
      <c r="D6369" t="s">
        <v>2652</v>
      </c>
    </row>
    <row r="6370" spans="1:4">
      <c r="A6370" t="s">
        <v>1520</v>
      </c>
      <c r="B6370" t="s">
        <v>2651</v>
      </c>
      <c r="C6370">
        <v>4226700</v>
      </c>
      <c r="D6370" t="s">
        <v>2652</v>
      </c>
    </row>
    <row r="6371" spans="1:4">
      <c r="A6371" t="s">
        <v>1521</v>
      </c>
      <c r="B6371" t="s">
        <v>2651</v>
      </c>
      <c r="C6371">
        <v>3321500</v>
      </c>
      <c r="D6371" t="s">
        <v>2652</v>
      </c>
    </row>
    <row r="6372" spans="1:4">
      <c r="A6372" t="s">
        <v>1522</v>
      </c>
      <c r="B6372" t="s">
        <v>2651</v>
      </c>
      <c r="C6372">
        <v>7219100</v>
      </c>
      <c r="D6372" t="s">
        <v>2652</v>
      </c>
    </row>
    <row r="6373" spans="1:4">
      <c r="A6373" t="s">
        <v>1523</v>
      </c>
      <c r="B6373" t="s">
        <v>2651</v>
      </c>
      <c r="C6373">
        <v>3866700</v>
      </c>
      <c r="D6373" t="s">
        <v>2652</v>
      </c>
    </row>
    <row r="6374" spans="1:4">
      <c r="A6374" t="s">
        <v>1524</v>
      </c>
      <c r="B6374" t="s">
        <v>2651</v>
      </c>
      <c r="C6374">
        <v>4098200</v>
      </c>
      <c r="D6374" t="s">
        <v>2652</v>
      </c>
    </row>
    <row r="6375" spans="1:4">
      <c r="A6375" t="s">
        <v>1525</v>
      </c>
      <c r="B6375" t="s">
        <v>2651</v>
      </c>
      <c r="C6375">
        <v>3321200</v>
      </c>
      <c r="D6375" t="s">
        <v>2652</v>
      </c>
    </row>
    <row r="6376" spans="1:4">
      <c r="A6376" t="s">
        <v>1526</v>
      </c>
      <c r="B6376" t="s">
        <v>2651</v>
      </c>
      <c r="C6376">
        <v>4289900</v>
      </c>
      <c r="D6376" t="s">
        <v>2652</v>
      </c>
    </row>
    <row r="6377" spans="1:4">
      <c r="A6377" t="s">
        <v>1527</v>
      </c>
      <c r="B6377" t="s">
        <v>2651</v>
      </c>
      <c r="C6377">
        <v>5347800</v>
      </c>
      <c r="D6377" t="s">
        <v>2652</v>
      </c>
    </row>
    <row r="6378" spans="1:4">
      <c r="A6378" t="s">
        <v>1528</v>
      </c>
      <c r="B6378" t="s">
        <v>2651</v>
      </c>
      <c r="C6378">
        <v>3443200</v>
      </c>
      <c r="D6378" t="s">
        <v>2652</v>
      </c>
    </row>
    <row r="6379" spans="1:4">
      <c r="A6379" t="s">
        <v>1529</v>
      </c>
      <c r="B6379" t="s">
        <v>2651</v>
      </c>
      <c r="C6379">
        <v>4585100</v>
      </c>
      <c r="D6379" t="s">
        <v>2652</v>
      </c>
    </row>
    <row r="6380" spans="1:4">
      <c r="A6380" t="s">
        <v>1530</v>
      </c>
      <c r="B6380" t="s">
        <v>2651</v>
      </c>
      <c r="C6380">
        <v>3257100</v>
      </c>
      <c r="D6380" t="s">
        <v>2652</v>
      </c>
    </row>
    <row r="6381" spans="1:4">
      <c r="A6381" t="s">
        <v>1531</v>
      </c>
      <c r="B6381" t="s">
        <v>2651</v>
      </c>
      <c r="C6381">
        <v>3423900</v>
      </c>
      <c r="D6381" t="s">
        <v>2652</v>
      </c>
    </row>
    <row r="6382" spans="1:4">
      <c r="A6382" t="s">
        <v>1532</v>
      </c>
      <c r="B6382" t="s">
        <v>2651</v>
      </c>
      <c r="C6382">
        <v>3463600</v>
      </c>
      <c r="D6382" t="s">
        <v>2652</v>
      </c>
    </row>
    <row r="6383" spans="1:4">
      <c r="A6383" t="s">
        <v>1533</v>
      </c>
      <c r="B6383" t="s">
        <v>2651</v>
      </c>
      <c r="C6383">
        <v>6985900</v>
      </c>
      <c r="D6383" t="s">
        <v>2652</v>
      </c>
    </row>
    <row r="6384" spans="1:4">
      <c r="A6384" t="s">
        <v>1534</v>
      </c>
      <c r="B6384" t="s">
        <v>2651</v>
      </c>
      <c r="C6384">
        <v>3965200</v>
      </c>
      <c r="D6384" t="s">
        <v>2652</v>
      </c>
    </row>
    <row r="6385" spans="1:4">
      <c r="A6385" t="s">
        <v>1535</v>
      </c>
      <c r="B6385" t="s">
        <v>2651</v>
      </c>
      <c r="C6385">
        <v>3612300</v>
      </c>
      <c r="D6385" t="s">
        <v>2652</v>
      </c>
    </row>
    <row r="6386" spans="1:4">
      <c r="A6386" t="s">
        <v>1536</v>
      </c>
      <c r="B6386" t="s">
        <v>2651</v>
      </c>
      <c r="C6386">
        <v>2637300</v>
      </c>
      <c r="D6386" t="s">
        <v>2652</v>
      </c>
    </row>
    <row r="6387" spans="1:4">
      <c r="A6387" t="s">
        <v>1537</v>
      </c>
      <c r="B6387" t="s">
        <v>2651</v>
      </c>
      <c r="C6387">
        <v>2920500</v>
      </c>
      <c r="D6387" t="s">
        <v>2652</v>
      </c>
    </row>
    <row r="6388" spans="1:4">
      <c r="A6388" t="s">
        <v>1538</v>
      </c>
      <c r="B6388" t="s">
        <v>2651</v>
      </c>
      <c r="C6388">
        <v>2135400</v>
      </c>
      <c r="D6388" t="s">
        <v>2652</v>
      </c>
    </row>
    <row r="6389" spans="1:4">
      <c r="A6389" t="s">
        <v>1539</v>
      </c>
      <c r="B6389" t="s">
        <v>2651</v>
      </c>
      <c r="C6389">
        <v>2309500</v>
      </c>
      <c r="D6389" t="s">
        <v>2652</v>
      </c>
    </row>
    <row r="6390" spans="1:4">
      <c r="A6390" t="s">
        <v>1540</v>
      </c>
      <c r="B6390" t="s">
        <v>2651</v>
      </c>
      <c r="C6390">
        <v>2218900</v>
      </c>
      <c r="D6390" t="s">
        <v>2652</v>
      </c>
    </row>
    <row r="6391" spans="1:4">
      <c r="A6391" t="s">
        <v>1541</v>
      </c>
      <c r="B6391" t="s">
        <v>2651</v>
      </c>
      <c r="C6391">
        <v>3076400</v>
      </c>
      <c r="D6391" t="s">
        <v>2652</v>
      </c>
    </row>
    <row r="6392" spans="1:4">
      <c r="A6392" t="s">
        <v>1542</v>
      </c>
      <c r="B6392" t="s">
        <v>2651</v>
      </c>
      <c r="C6392">
        <v>2868600</v>
      </c>
      <c r="D6392" t="s">
        <v>2652</v>
      </c>
    </row>
    <row r="6393" spans="1:4">
      <c r="A6393" t="s">
        <v>1543</v>
      </c>
      <c r="B6393" t="s">
        <v>2651</v>
      </c>
      <c r="C6393">
        <v>2713500</v>
      </c>
      <c r="D6393" t="s">
        <v>2652</v>
      </c>
    </row>
    <row r="6394" spans="1:4">
      <c r="A6394" t="s">
        <v>1544</v>
      </c>
      <c r="B6394" t="s">
        <v>2651</v>
      </c>
      <c r="C6394">
        <v>1862300</v>
      </c>
      <c r="D6394" t="s">
        <v>2652</v>
      </c>
    </row>
    <row r="6395" spans="1:4">
      <c r="A6395" t="s">
        <v>1545</v>
      </c>
      <c r="B6395" t="s">
        <v>2651</v>
      </c>
      <c r="C6395">
        <v>1821500</v>
      </c>
      <c r="D6395" t="s">
        <v>2652</v>
      </c>
    </row>
    <row r="6396" spans="1:4">
      <c r="A6396" t="s">
        <v>1546</v>
      </c>
      <c r="B6396" t="s">
        <v>2651</v>
      </c>
      <c r="C6396">
        <v>2500300</v>
      </c>
      <c r="D6396" t="s">
        <v>2652</v>
      </c>
    </row>
    <row r="6397" spans="1:4">
      <c r="A6397" t="s">
        <v>1547</v>
      </c>
      <c r="B6397" t="s">
        <v>2651</v>
      </c>
      <c r="C6397">
        <v>3459300</v>
      </c>
      <c r="D6397" t="s">
        <v>2652</v>
      </c>
    </row>
    <row r="6398" spans="1:4">
      <c r="A6398" t="s">
        <v>1548</v>
      </c>
      <c r="B6398" t="s">
        <v>2651</v>
      </c>
      <c r="C6398">
        <v>2983500</v>
      </c>
      <c r="D6398" t="s">
        <v>2652</v>
      </c>
    </row>
    <row r="6399" spans="1:4">
      <c r="A6399" t="s">
        <v>1549</v>
      </c>
      <c r="B6399" t="s">
        <v>2651</v>
      </c>
      <c r="C6399">
        <v>3120100</v>
      </c>
      <c r="D6399" t="s">
        <v>2652</v>
      </c>
    </row>
    <row r="6400" spans="1:4">
      <c r="A6400" t="s">
        <v>1550</v>
      </c>
      <c r="B6400" t="s">
        <v>2651</v>
      </c>
      <c r="C6400">
        <v>2152600</v>
      </c>
      <c r="D6400" t="s">
        <v>2652</v>
      </c>
    </row>
    <row r="6401" spans="1:4">
      <c r="A6401" t="s">
        <v>1551</v>
      </c>
      <c r="B6401" t="s">
        <v>2651</v>
      </c>
      <c r="C6401">
        <v>2828100</v>
      </c>
      <c r="D6401" t="s">
        <v>2652</v>
      </c>
    </row>
    <row r="6402" spans="1:4">
      <c r="A6402" t="s">
        <v>1552</v>
      </c>
      <c r="B6402" t="s">
        <v>2651</v>
      </c>
      <c r="C6402">
        <v>3738400</v>
      </c>
      <c r="D6402" t="s">
        <v>2652</v>
      </c>
    </row>
    <row r="6403" spans="1:4">
      <c r="A6403" t="s">
        <v>1553</v>
      </c>
      <c r="B6403" t="s">
        <v>2651</v>
      </c>
      <c r="C6403">
        <v>4355600</v>
      </c>
      <c r="D6403" t="s">
        <v>2652</v>
      </c>
    </row>
    <row r="6404" spans="1:4">
      <c r="A6404" t="s">
        <v>1554</v>
      </c>
      <c r="B6404" t="s">
        <v>2651</v>
      </c>
      <c r="C6404">
        <v>4340400</v>
      </c>
      <c r="D6404" t="s">
        <v>2652</v>
      </c>
    </row>
    <row r="6405" spans="1:4">
      <c r="A6405" t="s">
        <v>1555</v>
      </c>
      <c r="B6405" t="s">
        <v>2651</v>
      </c>
      <c r="C6405">
        <v>3683500</v>
      </c>
      <c r="D6405" t="s">
        <v>2652</v>
      </c>
    </row>
    <row r="6406" spans="1:4">
      <c r="A6406" t="s">
        <v>1556</v>
      </c>
      <c r="B6406" t="s">
        <v>2651</v>
      </c>
      <c r="C6406">
        <v>22090500</v>
      </c>
      <c r="D6406" t="s">
        <v>2652</v>
      </c>
    </row>
    <row r="6407" spans="1:4">
      <c r="A6407" t="s">
        <v>1557</v>
      </c>
      <c r="B6407" t="s">
        <v>2651</v>
      </c>
      <c r="C6407">
        <v>8285300</v>
      </c>
      <c r="D6407" t="s">
        <v>2652</v>
      </c>
    </row>
    <row r="6408" spans="1:4">
      <c r="A6408" t="s">
        <v>1558</v>
      </c>
      <c r="B6408" t="s">
        <v>2651</v>
      </c>
      <c r="C6408">
        <v>7111700</v>
      </c>
      <c r="D6408" t="s">
        <v>2652</v>
      </c>
    </row>
    <row r="6409" spans="1:4">
      <c r="A6409" t="s">
        <v>1559</v>
      </c>
      <c r="B6409" t="s">
        <v>2651</v>
      </c>
      <c r="C6409">
        <v>6008100</v>
      </c>
      <c r="D6409" t="s">
        <v>2652</v>
      </c>
    </row>
    <row r="6410" spans="1:4">
      <c r="A6410" t="s">
        <v>1560</v>
      </c>
      <c r="B6410" t="s">
        <v>2651</v>
      </c>
      <c r="C6410">
        <v>4558600</v>
      </c>
      <c r="D6410" t="s">
        <v>2652</v>
      </c>
    </row>
    <row r="6411" spans="1:4">
      <c r="A6411" t="s">
        <v>1561</v>
      </c>
      <c r="B6411" t="s">
        <v>2651</v>
      </c>
      <c r="C6411">
        <v>3752400</v>
      </c>
      <c r="D6411" t="s">
        <v>2652</v>
      </c>
    </row>
    <row r="6412" spans="1:4">
      <c r="A6412" t="s">
        <v>1562</v>
      </c>
      <c r="B6412" t="s">
        <v>2651</v>
      </c>
      <c r="C6412">
        <v>3314800</v>
      </c>
      <c r="D6412" t="s">
        <v>2652</v>
      </c>
    </row>
    <row r="6413" spans="1:4">
      <c r="A6413" t="s">
        <v>1563</v>
      </c>
      <c r="B6413" t="s">
        <v>2651</v>
      </c>
      <c r="C6413">
        <v>3045200</v>
      </c>
      <c r="D6413" t="s">
        <v>2652</v>
      </c>
    </row>
    <row r="6414" spans="1:4">
      <c r="A6414" t="s">
        <v>1564</v>
      </c>
      <c r="B6414" t="s">
        <v>2651</v>
      </c>
      <c r="C6414">
        <v>2441900</v>
      </c>
      <c r="D6414" t="s">
        <v>2652</v>
      </c>
    </row>
    <row r="6415" spans="1:4">
      <c r="A6415" t="s">
        <v>1565</v>
      </c>
      <c r="B6415" t="s">
        <v>2651</v>
      </c>
      <c r="C6415">
        <v>3453100</v>
      </c>
      <c r="D6415" t="s">
        <v>2652</v>
      </c>
    </row>
    <row r="6416" spans="1:4">
      <c r="A6416" t="s">
        <v>1566</v>
      </c>
      <c r="B6416" t="s">
        <v>2651</v>
      </c>
      <c r="C6416">
        <v>3437300</v>
      </c>
      <c r="D6416" t="s">
        <v>2652</v>
      </c>
    </row>
    <row r="6417" spans="1:4">
      <c r="A6417" t="s">
        <v>1567</v>
      </c>
      <c r="B6417" t="s">
        <v>2651</v>
      </c>
      <c r="C6417">
        <v>2929300</v>
      </c>
      <c r="D6417" t="s">
        <v>2652</v>
      </c>
    </row>
    <row r="6418" spans="1:4">
      <c r="A6418" t="s">
        <v>1568</v>
      </c>
      <c r="B6418" t="s">
        <v>2651</v>
      </c>
      <c r="C6418">
        <v>2859300</v>
      </c>
      <c r="D6418" t="s">
        <v>2652</v>
      </c>
    </row>
    <row r="6419" spans="1:4">
      <c r="A6419" t="s">
        <v>1569</v>
      </c>
      <c r="B6419" t="s">
        <v>2651</v>
      </c>
      <c r="C6419">
        <v>7745200</v>
      </c>
      <c r="D6419" t="s">
        <v>2652</v>
      </c>
    </row>
    <row r="6420" spans="1:4">
      <c r="A6420" t="s">
        <v>1570</v>
      </c>
      <c r="B6420" t="s">
        <v>2651</v>
      </c>
      <c r="C6420">
        <v>3952200</v>
      </c>
      <c r="D6420" t="s">
        <v>2652</v>
      </c>
    </row>
    <row r="6421" spans="1:4">
      <c r="A6421" t="s">
        <v>1571</v>
      </c>
      <c r="B6421" t="s">
        <v>2651</v>
      </c>
      <c r="C6421">
        <v>2920200</v>
      </c>
      <c r="D6421" t="s">
        <v>2652</v>
      </c>
    </row>
    <row r="6422" spans="1:4">
      <c r="A6422" t="s">
        <v>1572</v>
      </c>
      <c r="B6422" t="s">
        <v>2651</v>
      </c>
      <c r="C6422">
        <v>2489700</v>
      </c>
      <c r="D6422" t="s">
        <v>2652</v>
      </c>
    </row>
    <row r="6423" spans="1:4">
      <c r="A6423" t="s">
        <v>1573</v>
      </c>
      <c r="B6423" t="s">
        <v>2651</v>
      </c>
      <c r="C6423">
        <v>3444700</v>
      </c>
      <c r="D6423" t="s">
        <v>2652</v>
      </c>
    </row>
    <row r="6424" spans="1:4">
      <c r="A6424" t="s">
        <v>1574</v>
      </c>
      <c r="B6424" t="s">
        <v>2651</v>
      </c>
      <c r="C6424">
        <v>6046100</v>
      </c>
      <c r="D6424" t="s">
        <v>2652</v>
      </c>
    </row>
    <row r="6425" spans="1:4">
      <c r="A6425" t="s">
        <v>1575</v>
      </c>
      <c r="B6425" t="s">
        <v>2651</v>
      </c>
      <c r="C6425">
        <v>3231800</v>
      </c>
      <c r="D6425" t="s">
        <v>2652</v>
      </c>
    </row>
    <row r="6426" spans="1:4">
      <c r="A6426" t="s">
        <v>1576</v>
      </c>
      <c r="B6426" t="s">
        <v>2651</v>
      </c>
      <c r="C6426">
        <v>2810800</v>
      </c>
      <c r="D6426" t="s">
        <v>2652</v>
      </c>
    </row>
    <row r="6427" spans="1:4">
      <c r="A6427" t="s">
        <v>1577</v>
      </c>
      <c r="B6427" t="s">
        <v>2651</v>
      </c>
      <c r="C6427">
        <v>3556600</v>
      </c>
      <c r="D6427" t="s">
        <v>2652</v>
      </c>
    </row>
    <row r="6428" spans="1:4">
      <c r="A6428" t="s">
        <v>1578</v>
      </c>
      <c r="B6428" t="s">
        <v>2651</v>
      </c>
      <c r="C6428">
        <v>2730200</v>
      </c>
      <c r="D6428" t="s">
        <v>2652</v>
      </c>
    </row>
    <row r="6429" spans="1:4">
      <c r="A6429" t="s">
        <v>1579</v>
      </c>
      <c r="B6429" t="s">
        <v>2651</v>
      </c>
      <c r="C6429">
        <v>2833000</v>
      </c>
      <c r="D6429" t="s">
        <v>2652</v>
      </c>
    </row>
    <row r="6430" spans="1:4">
      <c r="A6430" t="s">
        <v>1580</v>
      </c>
      <c r="B6430" t="s">
        <v>2651</v>
      </c>
      <c r="C6430">
        <v>2494900</v>
      </c>
      <c r="D6430" t="s">
        <v>2652</v>
      </c>
    </row>
    <row r="6431" spans="1:4">
      <c r="A6431" t="s">
        <v>1581</v>
      </c>
      <c r="B6431" t="s">
        <v>2651</v>
      </c>
      <c r="C6431">
        <v>2100400</v>
      </c>
      <c r="D6431" t="s">
        <v>2652</v>
      </c>
    </row>
    <row r="6432" spans="1:4">
      <c r="A6432" t="s">
        <v>1582</v>
      </c>
      <c r="B6432" t="s">
        <v>2651</v>
      </c>
      <c r="C6432">
        <v>3032600</v>
      </c>
      <c r="D6432" t="s">
        <v>2652</v>
      </c>
    </row>
    <row r="6433" spans="1:4">
      <c r="A6433" t="s">
        <v>1583</v>
      </c>
      <c r="B6433" t="s">
        <v>2651</v>
      </c>
      <c r="C6433">
        <v>2900500</v>
      </c>
      <c r="D6433" t="s">
        <v>2652</v>
      </c>
    </row>
    <row r="6434" spans="1:4">
      <c r="A6434" t="s">
        <v>1584</v>
      </c>
      <c r="B6434" t="s">
        <v>2651</v>
      </c>
      <c r="C6434">
        <v>3191300</v>
      </c>
      <c r="D6434" t="s">
        <v>2652</v>
      </c>
    </row>
    <row r="6435" spans="1:4">
      <c r="A6435" t="s">
        <v>1585</v>
      </c>
      <c r="B6435" t="s">
        <v>2651</v>
      </c>
      <c r="C6435">
        <v>2393400</v>
      </c>
      <c r="D6435" t="s">
        <v>2652</v>
      </c>
    </row>
    <row r="6436" spans="1:4">
      <c r="A6436" t="s">
        <v>1586</v>
      </c>
      <c r="B6436" t="s">
        <v>2651</v>
      </c>
      <c r="C6436">
        <v>2171300</v>
      </c>
      <c r="D6436" t="s">
        <v>2652</v>
      </c>
    </row>
    <row r="6437" spans="1:4">
      <c r="A6437" t="s">
        <v>1587</v>
      </c>
      <c r="B6437" t="s">
        <v>2651</v>
      </c>
      <c r="C6437">
        <v>3370300</v>
      </c>
      <c r="D6437" t="s">
        <v>2652</v>
      </c>
    </row>
    <row r="6438" spans="1:4">
      <c r="A6438" t="s">
        <v>1588</v>
      </c>
      <c r="B6438" t="s">
        <v>2651</v>
      </c>
      <c r="C6438">
        <v>4342300</v>
      </c>
      <c r="D6438" t="s">
        <v>2652</v>
      </c>
    </row>
    <row r="6439" spans="1:4">
      <c r="A6439" t="s">
        <v>1589</v>
      </c>
      <c r="B6439" t="s">
        <v>2651</v>
      </c>
      <c r="C6439">
        <v>2924500</v>
      </c>
      <c r="D6439" t="s">
        <v>2652</v>
      </c>
    </row>
    <row r="6440" spans="1:4">
      <c r="A6440" t="s">
        <v>1590</v>
      </c>
      <c r="B6440" t="s">
        <v>2651</v>
      </c>
      <c r="C6440">
        <v>2089800</v>
      </c>
      <c r="D6440" t="s">
        <v>2652</v>
      </c>
    </row>
    <row r="6441" spans="1:4">
      <c r="A6441" t="s">
        <v>1591</v>
      </c>
      <c r="B6441" t="s">
        <v>2651</v>
      </c>
      <c r="C6441">
        <v>2836900</v>
      </c>
      <c r="D6441" t="s">
        <v>2652</v>
      </c>
    </row>
    <row r="6442" spans="1:4">
      <c r="A6442" t="s">
        <v>1592</v>
      </c>
      <c r="B6442" t="s">
        <v>2651</v>
      </c>
      <c r="C6442">
        <v>2499300</v>
      </c>
      <c r="D6442" t="s">
        <v>2652</v>
      </c>
    </row>
    <row r="6443" spans="1:4">
      <c r="A6443" t="s">
        <v>1593</v>
      </c>
      <c r="B6443" t="s">
        <v>2651</v>
      </c>
      <c r="C6443">
        <v>2444600</v>
      </c>
      <c r="D6443" t="s">
        <v>2652</v>
      </c>
    </row>
    <row r="6444" spans="1:4">
      <c r="A6444" t="s">
        <v>1594</v>
      </c>
      <c r="B6444" t="s">
        <v>2651</v>
      </c>
      <c r="C6444">
        <v>2675700</v>
      </c>
      <c r="D6444" t="s">
        <v>2652</v>
      </c>
    </row>
    <row r="6445" spans="1:4">
      <c r="A6445" t="s">
        <v>1595</v>
      </c>
      <c r="B6445" t="s">
        <v>2651</v>
      </c>
      <c r="C6445">
        <v>2260000</v>
      </c>
      <c r="D6445" t="s">
        <v>2652</v>
      </c>
    </row>
    <row r="6446" spans="1:4">
      <c r="A6446" t="s">
        <v>1596</v>
      </c>
      <c r="B6446" t="s">
        <v>2651</v>
      </c>
      <c r="C6446">
        <v>1598800</v>
      </c>
      <c r="D6446" t="s">
        <v>2652</v>
      </c>
    </row>
    <row r="6447" spans="1:4">
      <c r="A6447" t="s">
        <v>1597</v>
      </c>
      <c r="B6447" t="s">
        <v>2651</v>
      </c>
      <c r="C6447">
        <v>1884900</v>
      </c>
      <c r="D6447" t="s">
        <v>2652</v>
      </c>
    </row>
    <row r="6448" spans="1:4">
      <c r="A6448" t="s">
        <v>1598</v>
      </c>
      <c r="B6448" t="s">
        <v>2651</v>
      </c>
      <c r="C6448">
        <v>1802000</v>
      </c>
      <c r="D6448" t="s">
        <v>2652</v>
      </c>
    </row>
    <row r="6449" spans="1:4">
      <c r="A6449" t="s">
        <v>1599</v>
      </c>
      <c r="B6449" t="s">
        <v>2651</v>
      </c>
      <c r="C6449">
        <v>2249700</v>
      </c>
      <c r="D6449" t="s">
        <v>2652</v>
      </c>
    </row>
    <row r="6450" spans="1:4">
      <c r="A6450" t="s">
        <v>1600</v>
      </c>
      <c r="B6450" t="s">
        <v>2651</v>
      </c>
      <c r="C6450">
        <v>2203300</v>
      </c>
      <c r="D6450" t="s">
        <v>2652</v>
      </c>
    </row>
    <row r="6451" spans="1:4">
      <c r="A6451" t="s">
        <v>1601</v>
      </c>
      <c r="B6451" t="s">
        <v>2651</v>
      </c>
      <c r="C6451">
        <v>2509000</v>
      </c>
      <c r="D6451" t="s">
        <v>2652</v>
      </c>
    </row>
    <row r="6452" spans="1:4">
      <c r="A6452" t="s">
        <v>1602</v>
      </c>
      <c r="B6452" t="s">
        <v>2651</v>
      </c>
      <c r="C6452">
        <v>2226000</v>
      </c>
      <c r="D6452" t="s">
        <v>2652</v>
      </c>
    </row>
    <row r="6453" spans="1:4">
      <c r="A6453" t="s">
        <v>1603</v>
      </c>
      <c r="B6453" t="s">
        <v>2651</v>
      </c>
      <c r="C6453">
        <v>2298500</v>
      </c>
      <c r="D6453" t="s">
        <v>2652</v>
      </c>
    </row>
    <row r="6454" spans="1:4">
      <c r="A6454" t="s">
        <v>1604</v>
      </c>
      <c r="B6454" t="s">
        <v>2651</v>
      </c>
      <c r="C6454">
        <v>3092700</v>
      </c>
      <c r="D6454" t="s">
        <v>2652</v>
      </c>
    </row>
    <row r="6455" spans="1:4">
      <c r="A6455" t="s">
        <v>1605</v>
      </c>
      <c r="B6455" t="s">
        <v>2651</v>
      </c>
      <c r="C6455">
        <v>3297100</v>
      </c>
      <c r="D6455" t="s">
        <v>2652</v>
      </c>
    </row>
    <row r="6456" spans="1:4">
      <c r="A6456" t="s">
        <v>1606</v>
      </c>
      <c r="B6456" t="s">
        <v>2651</v>
      </c>
      <c r="C6456">
        <v>3857300</v>
      </c>
      <c r="D6456" t="s">
        <v>2652</v>
      </c>
    </row>
    <row r="6457" spans="1:4">
      <c r="A6457" t="s">
        <v>1607</v>
      </c>
      <c r="B6457" t="s">
        <v>2651</v>
      </c>
      <c r="C6457">
        <v>3132300</v>
      </c>
      <c r="D6457" t="s">
        <v>2652</v>
      </c>
    </row>
    <row r="6458" spans="1:4">
      <c r="A6458" t="s">
        <v>1608</v>
      </c>
      <c r="B6458" t="s">
        <v>2651</v>
      </c>
      <c r="C6458">
        <v>2650300</v>
      </c>
      <c r="D6458" t="s">
        <v>2652</v>
      </c>
    </row>
    <row r="6459" spans="1:4">
      <c r="A6459" t="s">
        <v>1609</v>
      </c>
      <c r="B6459" t="s">
        <v>2651</v>
      </c>
      <c r="C6459">
        <v>2583700</v>
      </c>
      <c r="D6459" t="s">
        <v>2652</v>
      </c>
    </row>
    <row r="6460" spans="1:4">
      <c r="A6460" t="s">
        <v>1610</v>
      </c>
      <c r="B6460" t="s">
        <v>2651</v>
      </c>
      <c r="C6460">
        <v>4794900</v>
      </c>
      <c r="D6460" t="s">
        <v>2652</v>
      </c>
    </row>
    <row r="6461" spans="1:4">
      <c r="A6461" t="s">
        <v>1611</v>
      </c>
      <c r="B6461" t="s">
        <v>2651</v>
      </c>
      <c r="C6461">
        <v>13378700</v>
      </c>
      <c r="D6461" t="s">
        <v>2652</v>
      </c>
    </row>
    <row r="6462" spans="1:4">
      <c r="A6462" t="s">
        <v>1612</v>
      </c>
      <c r="B6462" t="s">
        <v>2651</v>
      </c>
      <c r="C6462">
        <v>7086300</v>
      </c>
      <c r="D6462" t="s">
        <v>2652</v>
      </c>
    </row>
    <row r="6463" spans="1:4">
      <c r="A6463" t="s">
        <v>1613</v>
      </c>
      <c r="B6463" t="s">
        <v>2651</v>
      </c>
      <c r="C6463">
        <v>5084800</v>
      </c>
      <c r="D6463" t="s">
        <v>2652</v>
      </c>
    </row>
    <row r="6464" spans="1:4">
      <c r="A6464" t="s">
        <v>1614</v>
      </c>
      <c r="B6464" t="s">
        <v>2651</v>
      </c>
      <c r="C6464">
        <v>3821000</v>
      </c>
      <c r="D6464" t="s">
        <v>2652</v>
      </c>
    </row>
    <row r="6465" spans="1:4">
      <c r="A6465" t="s">
        <v>1615</v>
      </c>
      <c r="B6465" t="s">
        <v>2651</v>
      </c>
      <c r="C6465">
        <v>4103000</v>
      </c>
      <c r="D6465" t="s">
        <v>2652</v>
      </c>
    </row>
    <row r="6466" spans="1:4">
      <c r="A6466" t="s">
        <v>1616</v>
      </c>
      <c r="B6466" t="s">
        <v>2651</v>
      </c>
      <c r="C6466">
        <v>3186800</v>
      </c>
      <c r="D6466" t="s">
        <v>2652</v>
      </c>
    </row>
    <row r="6467" spans="1:4">
      <c r="A6467" t="s">
        <v>1617</v>
      </c>
      <c r="B6467" t="s">
        <v>2651</v>
      </c>
      <c r="C6467">
        <v>6623100</v>
      </c>
      <c r="D6467" t="s">
        <v>2652</v>
      </c>
    </row>
    <row r="6468" spans="1:4">
      <c r="A6468" t="s">
        <v>1618</v>
      </c>
      <c r="B6468" t="s">
        <v>2651</v>
      </c>
      <c r="C6468">
        <v>2632400</v>
      </c>
      <c r="D6468" t="s">
        <v>2652</v>
      </c>
    </row>
    <row r="6469" spans="1:4">
      <c r="A6469" t="s">
        <v>1619</v>
      </c>
      <c r="B6469" t="s">
        <v>2651</v>
      </c>
      <c r="C6469">
        <v>3426400</v>
      </c>
      <c r="D6469" t="s">
        <v>2652</v>
      </c>
    </row>
    <row r="6470" spans="1:4">
      <c r="A6470" t="s">
        <v>1620</v>
      </c>
      <c r="B6470" t="s">
        <v>2651</v>
      </c>
      <c r="C6470">
        <v>3331400</v>
      </c>
      <c r="D6470" t="s">
        <v>2652</v>
      </c>
    </row>
    <row r="6471" spans="1:4">
      <c r="A6471" t="s">
        <v>1621</v>
      </c>
      <c r="B6471" t="s">
        <v>2651</v>
      </c>
      <c r="C6471">
        <v>3155400</v>
      </c>
      <c r="D6471" t="s">
        <v>2652</v>
      </c>
    </row>
    <row r="6472" spans="1:4">
      <c r="A6472" t="s">
        <v>1622</v>
      </c>
      <c r="B6472" t="s">
        <v>2651</v>
      </c>
      <c r="C6472">
        <v>3085100</v>
      </c>
      <c r="D6472" t="s">
        <v>2652</v>
      </c>
    </row>
    <row r="6473" spans="1:4">
      <c r="A6473" t="s">
        <v>1623</v>
      </c>
      <c r="B6473" t="s">
        <v>2651</v>
      </c>
      <c r="C6473">
        <v>2221700</v>
      </c>
      <c r="D6473" t="s">
        <v>2652</v>
      </c>
    </row>
    <row r="6474" spans="1:4">
      <c r="A6474" t="s">
        <v>1624</v>
      </c>
      <c r="B6474" t="s">
        <v>2651</v>
      </c>
      <c r="C6474">
        <v>3441700</v>
      </c>
      <c r="D6474" t="s">
        <v>2652</v>
      </c>
    </row>
    <row r="6475" spans="1:4">
      <c r="A6475" t="s">
        <v>1625</v>
      </c>
      <c r="B6475" t="s">
        <v>2651</v>
      </c>
      <c r="C6475">
        <v>3372900</v>
      </c>
      <c r="D6475" t="s">
        <v>2652</v>
      </c>
    </row>
    <row r="6476" spans="1:4">
      <c r="A6476" t="s">
        <v>1626</v>
      </c>
      <c r="B6476" t="s">
        <v>2651</v>
      </c>
      <c r="C6476">
        <v>2579400</v>
      </c>
      <c r="D6476" t="s">
        <v>2652</v>
      </c>
    </row>
    <row r="6477" spans="1:4">
      <c r="A6477" t="s">
        <v>1627</v>
      </c>
      <c r="B6477" t="s">
        <v>2651</v>
      </c>
      <c r="C6477">
        <v>2510200</v>
      </c>
      <c r="D6477" t="s">
        <v>2652</v>
      </c>
    </row>
    <row r="6478" spans="1:4">
      <c r="A6478" t="s">
        <v>1628</v>
      </c>
      <c r="B6478" t="s">
        <v>2651</v>
      </c>
      <c r="C6478">
        <v>2904200</v>
      </c>
      <c r="D6478" t="s">
        <v>2652</v>
      </c>
    </row>
    <row r="6479" spans="1:4">
      <c r="A6479" t="s">
        <v>1629</v>
      </c>
      <c r="B6479" t="s">
        <v>2651</v>
      </c>
      <c r="C6479">
        <v>2518000</v>
      </c>
      <c r="D6479" t="s">
        <v>2652</v>
      </c>
    </row>
    <row r="6480" spans="1:4">
      <c r="A6480" t="s">
        <v>1630</v>
      </c>
      <c r="B6480" t="s">
        <v>2651</v>
      </c>
      <c r="C6480">
        <v>2767600</v>
      </c>
      <c r="D6480" t="s">
        <v>2652</v>
      </c>
    </row>
    <row r="6481" spans="1:4">
      <c r="A6481" t="s">
        <v>1631</v>
      </c>
      <c r="B6481" t="s">
        <v>2651</v>
      </c>
      <c r="C6481">
        <v>2826600</v>
      </c>
      <c r="D6481" t="s">
        <v>2652</v>
      </c>
    </row>
    <row r="6482" spans="1:4">
      <c r="A6482" t="s">
        <v>1632</v>
      </c>
      <c r="B6482" t="s">
        <v>2651</v>
      </c>
      <c r="C6482">
        <v>4481400</v>
      </c>
      <c r="D6482" t="s">
        <v>2652</v>
      </c>
    </row>
    <row r="6483" spans="1:4">
      <c r="A6483" t="s">
        <v>1633</v>
      </c>
      <c r="B6483" t="s">
        <v>2651</v>
      </c>
      <c r="C6483">
        <v>3049700</v>
      </c>
      <c r="D6483" t="s">
        <v>2652</v>
      </c>
    </row>
    <row r="6484" spans="1:4">
      <c r="A6484" t="s">
        <v>1634</v>
      </c>
      <c r="B6484" t="s">
        <v>2651</v>
      </c>
      <c r="C6484">
        <v>2901400</v>
      </c>
      <c r="D6484" t="s">
        <v>2652</v>
      </c>
    </row>
    <row r="6485" spans="1:4">
      <c r="A6485" t="s">
        <v>1635</v>
      </c>
      <c r="B6485" t="s">
        <v>2651</v>
      </c>
      <c r="C6485">
        <v>2246400</v>
      </c>
      <c r="D6485" t="s">
        <v>2652</v>
      </c>
    </row>
    <row r="6486" spans="1:4">
      <c r="A6486" t="s">
        <v>1636</v>
      </c>
      <c r="B6486" t="s">
        <v>2651</v>
      </c>
      <c r="C6486">
        <v>2141900</v>
      </c>
      <c r="D6486" t="s">
        <v>2652</v>
      </c>
    </row>
    <row r="6487" spans="1:4">
      <c r="A6487" t="s">
        <v>1637</v>
      </c>
      <c r="B6487" t="s">
        <v>2651</v>
      </c>
      <c r="C6487">
        <v>5987500</v>
      </c>
      <c r="D6487" t="s">
        <v>2652</v>
      </c>
    </row>
    <row r="6488" spans="1:4">
      <c r="A6488" t="s">
        <v>1638</v>
      </c>
      <c r="B6488" t="s">
        <v>2651</v>
      </c>
      <c r="C6488">
        <v>2062900</v>
      </c>
      <c r="D6488" t="s">
        <v>2652</v>
      </c>
    </row>
    <row r="6489" spans="1:4">
      <c r="A6489" t="s">
        <v>1639</v>
      </c>
      <c r="B6489" t="s">
        <v>2651</v>
      </c>
      <c r="C6489">
        <v>2089600</v>
      </c>
      <c r="D6489" t="s">
        <v>2652</v>
      </c>
    </row>
    <row r="6490" spans="1:4">
      <c r="A6490" t="s">
        <v>1640</v>
      </c>
      <c r="B6490" t="s">
        <v>2651</v>
      </c>
      <c r="C6490">
        <v>2773200</v>
      </c>
      <c r="D6490" t="s">
        <v>2652</v>
      </c>
    </row>
    <row r="6491" spans="1:4">
      <c r="A6491" t="s">
        <v>1641</v>
      </c>
      <c r="B6491" t="s">
        <v>2651</v>
      </c>
      <c r="C6491">
        <v>2125300</v>
      </c>
      <c r="D6491" t="s">
        <v>2652</v>
      </c>
    </row>
    <row r="6492" spans="1:4">
      <c r="A6492" t="s">
        <v>1642</v>
      </c>
      <c r="B6492" t="s">
        <v>2651</v>
      </c>
      <c r="C6492">
        <v>2178900</v>
      </c>
      <c r="D6492" t="s">
        <v>2652</v>
      </c>
    </row>
    <row r="6493" spans="1:4">
      <c r="A6493" t="s">
        <v>1643</v>
      </c>
      <c r="B6493" t="s">
        <v>2651</v>
      </c>
      <c r="C6493">
        <v>2305000</v>
      </c>
      <c r="D6493" t="s">
        <v>2652</v>
      </c>
    </row>
    <row r="6494" spans="1:4">
      <c r="A6494" t="s">
        <v>1644</v>
      </c>
      <c r="B6494" t="s">
        <v>2651</v>
      </c>
      <c r="C6494">
        <v>2035800</v>
      </c>
      <c r="D6494" t="s">
        <v>2652</v>
      </c>
    </row>
    <row r="6495" spans="1:4">
      <c r="A6495" t="s">
        <v>1645</v>
      </c>
      <c r="B6495" t="s">
        <v>2651</v>
      </c>
      <c r="C6495">
        <v>2292700</v>
      </c>
      <c r="D6495" t="s">
        <v>2652</v>
      </c>
    </row>
    <row r="6496" spans="1:4">
      <c r="A6496" t="s">
        <v>1646</v>
      </c>
      <c r="B6496" t="s">
        <v>2651</v>
      </c>
      <c r="C6496">
        <v>2702500</v>
      </c>
      <c r="D6496" t="s">
        <v>2652</v>
      </c>
    </row>
    <row r="6497" spans="1:4">
      <c r="A6497" t="s">
        <v>1647</v>
      </c>
      <c r="B6497" t="s">
        <v>2651</v>
      </c>
      <c r="C6497">
        <v>3056900</v>
      </c>
      <c r="D6497" t="s">
        <v>2652</v>
      </c>
    </row>
    <row r="6498" spans="1:4">
      <c r="A6498" t="s">
        <v>1648</v>
      </c>
      <c r="B6498" t="s">
        <v>2651</v>
      </c>
      <c r="C6498">
        <v>2392900</v>
      </c>
      <c r="D6498" t="s">
        <v>2652</v>
      </c>
    </row>
    <row r="6499" spans="1:4">
      <c r="A6499" t="s">
        <v>1649</v>
      </c>
      <c r="B6499" t="s">
        <v>2651</v>
      </c>
      <c r="C6499">
        <v>2578700</v>
      </c>
      <c r="D6499" t="s">
        <v>2652</v>
      </c>
    </row>
    <row r="6500" spans="1:4">
      <c r="A6500" t="s">
        <v>1650</v>
      </c>
      <c r="B6500" t="s">
        <v>2651</v>
      </c>
      <c r="C6500">
        <v>2646200</v>
      </c>
      <c r="D6500" t="s">
        <v>2652</v>
      </c>
    </row>
    <row r="6501" spans="1:4">
      <c r="A6501" t="s">
        <v>1651</v>
      </c>
      <c r="B6501" t="s">
        <v>2651</v>
      </c>
      <c r="C6501">
        <v>3415900</v>
      </c>
      <c r="D6501" t="s">
        <v>2652</v>
      </c>
    </row>
    <row r="6502" spans="1:4">
      <c r="A6502" t="s">
        <v>1652</v>
      </c>
      <c r="B6502" t="s">
        <v>2651</v>
      </c>
      <c r="C6502">
        <v>3187300</v>
      </c>
      <c r="D6502" t="s">
        <v>2652</v>
      </c>
    </row>
    <row r="6503" spans="1:4">
      <c r="A6503" t="s">
        <v>1653</v>
      </c>
      <c r="B6503" t="s">
        <v>2651</v>
      </c>
      <c r="C6503">
        <v>2805200</v>
      </c>
      <c r="D6503" t="s">
        <v>2652</v>
      </c>
    </row>
    <row r="6504" spans="1:4">
      <c r="A6504" t="s">
        <v>1654</v>
      </c>
      <c r="B6504" t="s">
        <v>2651</v>
      </c>
      <c r="C6504">
        <v>2262500</v>
      </c>
      <c r="D6504" t="s">
        <v>2652</v>
      </c>
    </row>
    <row r="6505" spans="1:4">
      <c r="A6505" t="s">
        <v>1655</v>
      </c>
      <c r="B6505" t="s">
        <v>2651</v>
      </c>
      <c r="C6505">
        <v>2472200</v>
      </c>
      <c r="D6505" t="s">
        <v>2652</v>
      </c>
    </row>
    <row r="6506" spans="1:4">
      <c r="A6506" t="s">
        <v>1656</v>
      </c>
      <c r="B6506" t="s">
        <v>2651</v>
      </c>
      <c r="C6506">
        <v>2016900</v>
      </c>
      <c r="D6506" t="s">
        <v>2652</v>
      </c>
    </row>
    <row r="6507" spans="1:4">
      <c r="A6507" t="s">
        <v>1657</v>
      </c>
      <c r="B6507" t="s">
        <v>2651</v>
      </c>
      <c r="C6507">
        <v>2338000</v>
      </c>
      <c r="D6507" t="s">
        <v>2652</v>
      </c>
    </row>
    <row r="6508" spans="1:4">
      <c r="A6508" t="s">
        <v>1658</v>
      </c>
      <c r="B6508" t="s">
        <v>2651</v>
      </c>
      <c r="C6508">
        <v>3036100</v>
      </c>
      <c r="D6508" t="s">
        <v>2652</v>
      </c>
    </row>
    <row r="6509" spans="1:4">
      <c r="A6509" t="s">
        <v>1659</v>
      </c>
      <c r="B6509" t="s">
        <v>2651</v>
      </c>
      <c r="C6509">
        <v>2810500</v>
      </c>
      <c r="D6509" t="s">
        <v>2652</v>
      </c>
    </row>
    <row r="6510" spans="1:4">
      <c r="A6510" t="s">
        <v>1660</v>
      </c>
      <c r="B6510" t="s">
        <v>2651</v>
      </c>
      <c r="C6510">
        <v>3055000</v>
      </c>
      <c r="D6510" t="s">
        <v>2652</v>
      </c>
    </row>
    <row r="6511" spans="1:4">
      <c r="A6511" t="s">
        <v>1661</v>
      </c>
      <c r="B6511" t="s">
        <v>2651</v>
      </c>
      <c r="C6511">
        <v>2806600</v>
      </c>
      <c r="D6511" t="s">
        <v>2652</v>
      </c>
    </row>
    <row r="6512" spans="1:4">
      <c r="A6512" t="s">
        <v>1662</v>
      </c>
      <c r="B6512" t="s">
        <v>2651</v>
      </c>
      <c r="C6512">
        <v>3174900</v>
      </c>
      <c r="D6512" t="s">
        <v>2652</v>
      </c>
    </row>
    <row r="6513" spans="1:4">
      <c r="A6513" t="s">
        <v>1663</v>
      </c>
      <c r="B6513" t="s">
        <v>2651</v>
      </c>
      <c r="C6513">
        <v>2545000</v>
      </c>
      <c r="D6513" t="s">
        <v>2652</v>
      </c>
    </row>
    <row r="6514" spans="1:4">
      <c r="A6514" t="s">
        <v>1664</v>
      </c>
      <c r="B6514" t="s">
        <v>2651</v>
      </c>
      <c r="C6514">
        <v>2397200</v>
      </c>
      <c r="D6514" t="s">
        <v>2652</v>
      </c>
    </row>
    <row r="6515" spans="1:4">
      <c r="A6515" t="s">
        <v>1665</v>
      </c>
      <c r="B6515" t="s">
        <v>2651</v>
      </c>
      <c r="C6515">
        <v>2202900</v>
      </c>
      <c r="D6515" t="s">
        <v>2652</v>
      </c>
    </row>
    <row r="6516" spans="1:4">
      <c r="A6516" t="s">
        <v>1666</v>
      </c>
      <c r="B6516" t="s">
        <v>2651</v>
      </c>
      <c r="C6516">
        <v>2441900</v>
      </c>
      <c r="D6516" t="s">
        <v>2652</v>
      </c>
    </row>
    <row r="6517" spans="1:4">
      <c r="A6517" t="s">
        <v>1667</v>
      </c>
      <c r="B6517" t="s">
        <v>2651</v>
      </c>
      <c r="C6517">
        <v>2508800</v>
      </c>
      <c r="D6517" t="s">
        <v>2652</v>
      </c>
    </row>
    <row r="6518" spans="1:4">
      <c r="A6518" t="s">
        <v>1668</v>
      </c>
      <c r="B6518" t="s">
        <v>2651</v>
      </c>
      <c r="C6518">
        <v>3369800</v>
      </c>
      <c r="D6518" t="s">
        <v>2652</v>
      </c>
    </row>
    <row r="6519" spans="1:4">
      <c r="A6519" t="s">
        <v>1669</v>
      </c>
      <c r="B6519" t="s">
        <v>2651</v>
      </c>
      <c r="C6519">
        <v>2939000</v>
      </c>
      <c r="D6519" t="s">
        <v>2652</v>
      </c>
    </row>
    <row r="6520" spans="1:4">
      <c r="A6520" t="s">
        <v>1670</v>
      </c>
      <c r="B6520" t="s">
        <v>2651</v>
      </c>
      <c r="C6520">
        <v>2266400</v>
      </c>
      <c r="D6520" t="s">
        <v>2652</v>
      </c>
    </row>
    <row r="6521" spans="1:4">
      <c r="A6521" t="s">
        <v>1671</v>
      </c>
      <c r="B6521" t="s">
        <v>2651</v>
      </c>
      <c r="C6521">
        <v>3070400</v>
      </c>
      <c r="D6521" t="s">
        <v>2652</v>
      </c>
    </row>
    <row r="6522" spans="1:4">
      <c r="A6522" t="s">
        <v>1672</v>
      </c>
      <c r="B6522" t="s">
        <v>2651</v>
      </c>
      <c r="C6522">
        <v>3397400</v>
      </c>
      <c r="D6522" t="s">
        <v>2652</v>
      </c>
    </row>
    <row r="6523" spans="1:4">
      <c r="A6523" t="s">
        <v>1673</v>
      </c>
      <c r="B6523" t="s">
        <v>2651</v>
      </c>
      <c r="C6523">
        <v>6620500</v>
      </c>
      <c r="D6523" t="s">
        <v>2652</v>
      </c>
    </row>
    <row r="6524" spans="1:4">
      <c r="A6524" t="s">
        <v>1674</v>
      </c>
      <c r="B6524" t="s">
        <v>2651</v>
      </c>
      <c r="C6524">
        <v>8908000</v>
      </c>
      <c r="D6524" t="s">
        <v>2652</v>
      </c>
    </row>
    <row r="6525" spans="1:4">
      <c r="A6525" t="s">
        <v>1675</v>
      </c>
      <c r="B6525" t="s">
        <v>2651</v>
      </c>
      <c r="C6525">
        <v>5067600</v>
      </c>
      <c r="D6525" t="s">
        <v>2652</v>
      </c>
    </row>
    <row r="6526" spans="1:4">
      <c r="A6526" t="s">
        <v>1676</v>
      </c>
      <c r="B6526" t="s">
        <v>2651</v>
      </c>
      <c r="C6526">
        <v>4146100</v>
      </c>
      <c r="D6526" t="s">
        <v>2652</v>
      </c>
    </row>
    <row r="6527" spans="1:4">
      <c r="A6527" t="s">
        <v>1677</v>
      </c>
      <c r="B6527" t="s">
        <v>2651</v>
      </c>
      <c r="C6527">
        <v>2952900</v>
      </c>
      <c r="D6527" t="s">
        <v>2652</v>
      </c>
    </row>
    <row r="6528" spans="1:4">
      <c r="A6528" t="s">
        <v>1678</v>
      </c>
      <c r="B6528" t="s">
        <v>2651</v>
      </c>
      <c r="C6528">
        <v>2466600</v>
      </c>
      <c r="D6528" t="s">
        <v>2652</v>
      </c>
    </row>
    <row r="6529" spans="1:4">
      <c r="A6529" t="s">
        <v>1679</v>
      </c>
      <c r="B6529" t="s">
        <v>2651</v>
      </c>
      <c r="C6529">
        <v>2438100</v>
      </c>
      <c r="D6529" t="s">
        <v>2652</v>
      </c>
    </row>
    <row r="6530" spans="1:4">
      <c r="A6530" t="s">
        <v>1680</v>
      </c>
      <c r="B6530" t="s">
        <v>2651</v>
      </c>
      <c r="C6530">
        <v>2919900</v>
      </c>
      <c r="D6530" t="s">
        <v>2652</v>
      </c>
    </row>
    <row r="6531" spans="1:4">
      <c r="A6531" t="s">
        <v>1681</v>
      </c>
      <c r="B6531" t="s">
        <v>2651</v>
      </c>
      <c r="C6531">
        <v>2661100</v>
      </c>
      <c r="D6531" t="s">
        <v>2652</v>
      </c>
    </row>
    <row r="6532" spans="1:4">
      <c r="A6532" t="s">
        <v>1682</v>
      </c>
      <c r="B6532" t="s">
        <v>2651</v>
      </c>
      <c r="C6532">
        <v>2092700</v>
      </c>
      <c r="D6532" t="s">
        <v>2652</v>
      </c>
    </row>
    <row r="6533" spans="1:4">
      <c r="A6533" t="s">
        <v>1683</v>
      </c>
      <c r="B6533" t="s">
        <v>2651</v>
      </c>
      <c r="C6533">
        <v>3966000</v>
      </c>
      <c r="D6533" t="s">
        <v>2652</v>
      </c>
    </row>
    <row r="6534" spans="1:4">
      <c r="A6534" t="s">
        <v>1684</v>
      </c>
      <c r="B6534" t="s">
        <v>2651</v>
      </c>
      <c r="C6534">
        <v>2862700</v>
      </c>
      <c r="D6534" t="s">
        <v>2652</v>
      </c>
    </row>
    <row r="6535" spans="1:4">
      <c r="A6535" t="s">
        <v>1685</v>
      </c>
      <c r="B6535" t="s">
        <v>2651</v>
      </c>
      <c r="C6535">
        <v>2523300</v>
      </c>
      <c r="D6535" t="s">
        <v>2652</v>
      </c>
    </row>
    <row r="6536" spans="1:4">
      <c r="A6536" t="s">
        <v>1686</v>
      </c>
      <c r="B6536" t="s">
        <v>2651</v>
      </c>
      <c r="C6536">
        <v>3351700</v>
      </c>
      <c r="D6536" t="s">
        <v>2652</v>
      </c>
    </row>
    <row r="6537" spans="1:4">
      <c r="A6537" t="s">
        <v>1687</v>
      </c>
      <c r="B6537" t="s">
        <v>2651</v>
      </c>
      <c r="C6537">
        <v>2725200</v>
      </c>
      <c r="D6537" t="s">
        <v>2652</v>
      </c>
    </row>
    <row r="6538" spans="1:4">
      <c r="A6538" t="s">
        <v>1688</v>
      </c>
      <c r="B6538" t="s">
        <v>2651</v>
      </c>
      <c r="C6538">
        <v>2843300</v>
      </c>
      <c r="D6538" t="s">
        <v>2652</v>
      </c>
    </row>
    <row r="6539" spans="1:4">
      <c r="A6539" t="s">
        <v>1689</v>
      </c>
      <c r="B6539" t="s">
        <v>2651</v>
      </c>
      <c r="C6539">
        <v>2474600</v>
      </c>
      <c r="D6539" t="s">
        <v>2652</v>
      </c>
    </row>
    <row r="6540" spans="1:4">
      <c r="A6540" t="s">
        <v>1690</v>
      </c>
      <c r="B6540" t="s">
        <v>2651</v>
      </c>
      <c r="C6540">
        <v>1945600</v>
      </c>
      <c r="D6540" t="s">
        <v>2652</v>
      </c>
    </row>
    <row r="6541" spans="1:4">
      <c r="A6541" t="s">
        <v>1691</v>
      </c>
      <c r="B6541" t="s">
        <v>2651</v>
      </c>
      <c r="C6541">
        <v>2872000</v>
      </c>
      <c r="D6541" t="s">
        <v>2652</v>
      </c>
    </row>
    <row r="6542" spans="1:4">
      <c r="A6542" t="s">
        <v>1692</v>
      </c>
      <c r="B6542" t="s">
        <v>2651</v>
      </c>
      <c r="C6542">
        <v>1905800</v>
      </c>
      <c r="D6542" t="s">
        <v>2652</v>
      </c>
    </row>
    <row r="6543" spans="1:4">
      <c r="A6543" t="s">
        <v>1693</v>
      </c>
      <c r="B6543" t="s">
        <v>2651</v>
      </c>
      <c r="C6543">
        <v>1953000</v>
      </c>
      <c r="D6543" t="s">
        <v>2652</v>
      </c>
    </row>
    <row r="6544" spans="1:4">
      <c r="A6544" t="s">
        <v>1694</v>
      </c>
      <c r="B6544" t="s">
        <v>2651</v>
      </c>
      <c r="C6544">
        <v>2171400</v>
      </c>
      <c r="D6544" t="s">
        <v>2652</v>
      </c>
    </row>
    <row r="6545" spans="1:4">
      <c r="A6545" t="s">
        <v>1695</v>
      </c>
      <c r="B6545" t="s">
        <v>2651</v>
      </c>
      <c r="C6545">
        <v>3735900</v>
      </c>
      <c r="D6545" t="s">
        <v>2652</v>
      </c>
    </row>
    <row r="6546" spans="1:4">
      <c r="A6546" t="s">
        <v>1696</v>
      </c>
      <c r="B6546" t="s">
        <v>2651</v>
      </c>
      <c r="C6546">
        <v>3329100</v>
      </c>
      <c r="D6546" t="s">
        <v>2652</v>
      </c>
    </row>
    <row r="6547" spans="1:4">
      <c r="A6547" t="s">
        <v>1697</v>
      </c>
      <c r="B6547" t="s">
        <v>2651</v>
      </c>
      <c r="C6547">
        <v>1960300</v>
      </c>
      <c r="D6547" t="s">
        <v>2652</v>
      </c>
    </row>
    <row r="6548" spans="1:4">
      <c r="A6548" t="s">
        <v>1698</v>
      </c>
      <c r="B6548" t="s">
        <v>2651</v>
      </c>
      <c r="C6548">
        <v>2285900</v>
      </c>
      <c r="D6548" t="s">
        <v>2652</v>
      </c>
    </row>
    <row r="6549" spans="1:4">
      <c r="A6549" t="s">
        <v>1699</v>
      </c>
      <c r="B6549" t="s">
        <v>2651</v>
      </c>
      <c r="C6549">
        <v>2038600</v>
      </c>
      <c r="D6549" t="s">
        <v>2652</v>
      </c>
    </row>
    <row r="6550" spans="1:4">
      <c r="A6550" t="s">
        <v>1700</v>
      </c>
      <c r="B6550" t="s">
        <v>2651</v>
      </c>
      <c r="C6550">
        <v>1901400</v>
      </c>
      <c r="D6550" t="s">
        <v>2652</v>
      </c>
    </row>
    <row r="6551" spans="1:4">
      <c r="A6551" t="s">
        <v>1701</v>
      </c>
      <c r="B6551" t="s">
        <v>2651</v>
      </c>
      <c r="C6551">
        <v>2588400</v>
      </c>
      <c r="D6551" t="s">
        <v>2652</v>
      </c>
    </row>
    <row r="6552" spans="1:4">
      <c r="A6552" t="s">
        <v>1702</v>
      </c>
      <c r="B6552" t="s">
        <v>2651</v>
      </c>
      <c r="C6552">
        <v>3173900</v>
      </c>
      <c r="D6552" t="s">
        <v>2652</v>
      </c>
    </row>
    <row r="6553" spans="1:4">
      <c r="A6553" t="s">
        <v>1703</v>
      </c>
      <c r="B6553" t="s">
        <v>2651</v>
      </c>
      <c r="C6553">
        <v>2655500</v>
      </c>
      <c r="D6553" t="s">
        <v>2652</v>
      </c>
    </row>
    <row r="6554" spans="1:4">
      <c r="A6554" t="s">
        <v>1704</v>
      </c>
      <c r="B6554" t="s">
        <v>2651</v>
      </c>
      <c r="C6554">
        <v>5425400</v>
      </c>
      <c r="D6554" t="s">
        <v>2652</v>
      </c>
    </row>
    <row r="6555" spans="1:4">
      <c r="A6555" t="s">
        <v>1705</v>
      </c>
      <c r="B6555" t="s">
        <v>2651</v>
      </c>
      <c r="C6555">
        <v>3476400</v>
      </c>
      <c r="D6555" t="s">
        <v>2652</v>
      </c>
    </row>
    <row r="6556" spans="1:4">
      <c r="A6556" t="s">
        <v>1706</v>
      </c>
      <c r="B6556" t="s">
        <v>2651</v>
      </c>
      <c r="C6556">
        <v>3816400</v>
      </c>
      <c r="D6556" t="s">
        <v>2652</v>
      </c>
    </row>
    <row r="6557" spans="1:4">
      <c r="A6557" t="s">
        <v>1707</v>
      </c>
      <c r="B6557" t="s">
        <v>2651</v>
      </c>
      <c r="C6557">
        <v>2407300</v>
      </c>
      <c r="D6557" t="s">
        <v>2652</v>
      </c>
    </row>
    <row r="6558" spans="1:4">
      <c r="A6558" t="s">
        <v>1708</v>
      </c>
      <c r="B6558" t="s">
        <v>2651</v>
      </c>
      <c r="C6558">
        <v>2789100</v>
      </c>
      <c r="D6558" t="s">
        <v>2652</v>
      </c>
    </row>
    <row r="6559" spans="1:4">
      <c r="A6559" t="s">
        <v>1709</v>
      </c>
      <c r="B6559" t="s">
        <v>2651</v>
      </c>
      <c r="C6559">
        <v>2352000</v>
      </c>
      <c r="D6559" t="s">
        <v>2652</v>
      </c>
    </row>
    <row r="6560" spans="1:4">
      <c r="A6560" t="s">
        <v>1710</v>
      </c>
      <c r="B6560" t="s">
        <v>2651</v>
      </c>
      <c r="C6560">
        <v>2004900</v>
      </c>
      <c r="D6560" t="s">
        <v>2652</v>
      </c>
    </row>
    <row r="6561" spans="1:4">
      <c r="A6561" t="s">
        <v>1711</v>
      </c>
      <c r="B6561" t="s">
        <v>2651</v>
      </c>
      <c r="C6561">
        <v>1998600</v>
      </c>
      <c r="D6561" t="s">
        <v>2652</v>
      </c>
    </row>
    <row r="6562" spans="1:4">
      <c r="A6562" t="s">
        <v>1712</v>
      </c>
      <c r="B6562" t="s">
        <v>2651</v>
      </c>
      <c r="C6562">
        <v>2167400</v>
      </c>
      <c r="D6562" t="s">
        <v>2652</v>
      </c>
    </row>
    <row r="6563" spans="1:4">
      <c r="A6563" t="s">
        <v>1713</v>
      </c>
      <c r="B6563" t="s">
        <v>2651</v>
      </c>
      <c r="C6563">
        <v>3984700</v>
      </c>
      <c r="D6563" t="s">
        <v>2652</v>
      </c>
    </row>
    <row r="6564" spans="1:4">
      <c r="A6564" t="s">
        <v>1714</v>
      </c>
      <c r="B6564" t="s">
        <v>2651</v>
      </c>
      <c r="C6564">
        <v>4281700</v>
      </c>
      <c r="D6564" t="s">
        <v>2652</v>
      </c>
    </row>
    <row r="6565" spans="1:4">
      <c r="A6565" t="s">
        <v>1715</v>
      </c>
      <c r="B6565" t="s">
        <v>2651</v>
      </c>
      <c r="C6565">
        <v>3626900</v>
      </c>
      <c r="D6565" t="s">
        <v>2652</v>
      </c>
    </row>
    <row r="6566" spans="1:4">
      <c r="A6566" t="s">
        <v>1716</v>
      </c>
      <c r="B6566" t="s">
        <v>2651</v>
      </c>
      <c r="C6566">
        <v>4365800</v>
      </c>
      <c r="D6566" t="s">
        <v>2652</v>
      </c>
    </row>
    <row r="6567" spans="1:4">
      <c r="A6567" t="s">
        <v>1717</v>
      </c>
      <c r="B6567" t="s">
        <v>2651</v>
      </c>
      <c r="C6567">
        <v>3204800</v>
      </c>
      <c r="D6567" t="s">
        <v>2652</v>
      </c>
    </row>
    <row r="6568" spans="1:4">
      <c r="A6568" t="s">
        <v>1718</v>
      </c>
      <c r="B6568" t="s">
        <v>2651</v>
      </c>
      <c r="C6568">
        <v>2209300</v>
      </c>
      <c r="D6568" t="s">
        <v>2652</v>
      </c>
    </row>
    <row r="6569" spans="1:4">
      <c r="A6569" t="s">
        <v>1719</v>
      </c>
      <c r="B6569" t="s">
        <v>2651</v>
      </c>
      <c r="C6569">
        <v>1758400</v>
      </c>
      <c r="D6569" t="s">
        <v>2652</v>
      </c>
    </row>
    <row r="6570" spans="1:4">
      <c r="A6570" t="s">
        <v>1720</v>
      </c>
      <c r="B6570" t="s">
        <v>2651</v>
      </c>
      <c r="C6570">
        <v>2205700</v>
      </c>
      <c r="D6570" t="s">
        <v>2652</v>
      </c>
    </row>
    <row r="6571" spans="1:4">
      <c r="A6571" t="s">
        <v>1721</v>
      </c>
      <c r="B6571" t="s">
        <v>2651</v>
      </c>
      <c r="C6571">
        <v>2488400</v>
      </c>
      <c r="D6571" t="s">
        <v>2652</v>
      </c>
    </row>
    <row r="6572" spans="1:4">
      <c r="A6572" t="s">
        <v>1722</v>
      </c>
      <c r="B6572" t="s">
        <v>2651</v>
      </c>
      <c r="C6572">
        <v>2439700</v>
      </c>
      <c r="D6572" t="s">
        <v>2652</v>
      </c>
    </row>
    <row r="6573" spans="1:4">
      <c r="A6573" t="s">
        <v>1723</v>
      </c>
      <c r="B6573" t="s">
        <v>2651</v>
      </c>
      <c r="C6573">
        <v>2269700</v>
      </c>
      <c r="D6573" t="s">
        <v>2652</v>
      </c>
    </row>
    <row r="6574" spans="1:4">
      <c r="A6574" t="s">
        <v>1724</v>
      </c>
      <c r="B6574" t="s">
        <v>2651</v>
      </c>
      <c r="C6574">
        <v>1735200</v>
      </c>
      <c r="D6574" t="s">
        <v>2652</v>
      </c>
    </row>
    <row r="6575" spans="1:4">
      <c r="A6575" t="s">
        <v>1725</v>
      </c>
      <c r="B6575" t="s">
        <v>2651</v>
      </c>
      <c r="C6575">
        <v>2417800</v>
      </c>
      <c r="D6575" t="s">
        <v>2652</v>
      </c>
    </row>
    <row r="6576" spans="1:4">
      <c r="A6576" t="s">
        <v>1726</v>
      </c>
      <c r="B6576" t="s">
        <v>2651</v>
      </c>
      <c r="C6576">
        <v>1718100</v>
      </c>
      <c r="D6576" t="s">
        <v>2652</v>
      </c>
    </row>
    <row r="6577" spans="1:4">
      <c r="A6577" t="s">
        <v>1727</v>
      </c>
      <c r="B6577" t="s">
        <v>2651</v>
      </c>
      <c r="C6577">
        <v>2228000</v>
      </c>
      <c r="D6577" t="s">
        <v>2652</v>
      </c>
    </row>
    <row r="6578" spans="1:4">
      <c r="A6578" t="s">
        <v>1728</v>
      </c>
      <c r="B6578" t="s">
        <v>2651</v>
      </c>
      <c r="C6578">
        <v>2397300</v>
      </c>
      <c r="D6578" t="s">
        <v>2652</v>
      </c>
    </row>
    <row r="6579" spans="1:4">
      <c r="A6579" t="s">
        <v>1729</v>
      </c>
      <c r="B6579" t="s">
        <v>2651</v>
      </c>
      <c r="C6579">
        <v>3031000</v>
      </c>
      <c r="D6579" t="s">
        <v>2652</v>
      </c>
    </row>
    <row r="6580" spans="1:4">
      <c r="A6580" t="s">
        <v>1730</v>
      </c>
      <c r="B6580" t="s">
        <v>2651</v>
      </c>
      <c r="C6580">
        <v>4060300</v>
      </c>
      <c r="D6580" t="s">
        <v>2652</v>
      </c>
    </row>
    <row r="6581" spans="1:4">
      <c r="A6581" t="s">
        <v>1731</v>
      </c>
      <c r="B6581" t="s">
        <v>2651</v>
      </c>
      <c r="C6581">
        <v>2523100</v>
      </c>
      <c r="D6581" t="s">
        <v>2652</v>
      </c>
    </row>
    <row r="6582" spans="1:4">
      <c r="A6582" t="s">
        <v>1732</v>
      </c>
      <c r="B6582" t="s">
        <v>2651</v>
      </c>
      <c r="C6582">
        <v>2346800</v>
      </c>
      <c r="D6582" t="s">
        <v>2652</v>
      </c>
    </row>
    <row r="6583" spans="1:4">
      <c r="A6583" t="s">
        <v>1733</v>
      </c>
      <c r="B6583" t="s">
        <v>2651</v>
      </c>
      <c r="C6583">
        <v>2093100</v>
      </c>
      <c r="D6583" t="s">
        <v>2652</v>
      </c>
    </row>
    <row r="6584" spans="1:4">
      <c r="A6584" t="s">
        <v>1734</v>
      </c>
      <c r="B6584" t="s">
        <v>2651</v>
      </c>
      <c r="C6584">
        <v>2199400</v>
      </c>
      <c r="D6584" t="s">
        <v>2652</v>
      </c>
    </row>
    <row r="6585" spans="1:4">
      <c r="A6585" t="s">
        <v>1735</v>
      </c>
      <c r="B6585" t="s">
        <v>2651</v>
      </c>
      <c r="C6585">
        <v>2497600</v>
      </c>
      <c r="D6585" t="s">
        <v>2652</v>
      </c>
    </row>
    <row r="6586" spans="1:4">
      <c r="A6586" t="s">
        <v>1736</v>
      </c>
      <c r="B6586" t="s">
        <v>2651</v>
      </c>
      <c r="C6586">
        <v>4852400</v>
      </c>
      <c r="D6586" t="s">
        <v>2652</v>
      </c>
    </row>
    <row r="6587" spans="1:4">
      <c r="A6587" t="s">
        <v>1737</v>
      </c>
      <c r="B6587" t="s">
        <v>2651</v>
      </c>
      <c r="C6587">
        <v>4355800</v>
      </c>
      <c r="D6587" t="s">
        <v>2652</v>
      </c>
    </row>
    <row r="6588" spans="1:4">
      <c r="A6588" t="s">
        <v>1738</v>
      </c>
      <c r="B6588" t="s">
        <v>2651</v>
      </c>
      <c r="C6588">
        <v>11855900</v>
      </c>
      <c r="D6588" t="s">
        <v>2652</v>
      </c>
    </row>
    <row r="6589" spans="1:4">
      <c r="A6589" t="s">
        <v>1739</v>
      </c>
      <c r="B6589" t="s">
        <v>2651</v>
      </c>
      <c r="C6589">
        <v>5786300</v>
      </c>
      <c r="D6589" t="s">
        <v>2652</v>
      </c>
    </row>
    <row r="6590" spans="1:4">
      <c r="A6590" t="s">
        <v>1740</v>
      </c>
      <c r="B6590" t="s">
        <v>2651</v>
      </c>
      <c r="C6590">
        <v>3960900</v>
      </c>
      <c r="D6590" t="s">
        <v>2652</v>
      </c>
    </row>
    <row r="6591" spans="1:4">
      <c r="A6591" t="s">
        <v>1741</v>
      </c>
      <c r="B6591" t="s">
        <v>2651</v>
      </c>
      <c r="C6591">
        <v>5568900</v>
      </c>
      <c r="D6591" t="s">
        <v>2652</v>
      </c>
    </row>
    <row r="6592" spans="1:4">
      <c r="A6592" t="s">
        <v>1742</v>
      </c>
      <c r="B6592" t="s">
        <v>2651</v>
      </c>
      <c r="C6592">
        <v>4053400</v>
      </c>
      <c r="D6592" t="s">
        <v>2652</v>
      </c>
    </row>
    <row r="6593" spans="1:4">
      <c r="A6593" t="s">
        <v>1743</v>
      </c>
      <c r="B6593" t="s">
        <v>2651</v>
      </c>
      <c r="C6593">
        <v>3052000</v>
      </c>
      <c r="D6593" t="s">
        <v>2652</v>
      </c>
    </row>
    <row r="6594" spans="1:4">
      <c r="A6594" t="s">
        <v>1744</v>
      </c>
      <c r="B6594" t="s">
        <v>2651</v>
      </c>
      <c r="C6594">
        <v>3180900</v>
      </c>
      <c r="D6594" t="s">
        <v>2652</v>
      </c>
    </row>
    <row r="6595" spans="1:4">
      <c r="A6595" t="s">
        <v>1745</v>
      </c>
      <c r="B6595" t="s">
        <v>2651</v>
      </c>
      <c r="C6595">
        <v>3027600</v>
      </c>
      <c r="D6595" t="s">
        <v>2652</v>
      </c>
    </row>
    <row r="6596" spans="1:4">
      <c r="A6596" t="s">
        <v>1746</v>
      </c>
      <c r="B6596" t="s">
        <v>2651</v>
      </c>
      <c r="C6596">
        <v>7907900</v>
      </c>
      <c r="D6596" t="s">
        <v>2652</v>
      </c>
    </row>
    <row r="6597" spans="1:4">
      <c r="A6597" t="s">
        <v>1747</v>
      </c>
      <c r="B6597" t="s">
        <v>2651</v>
      </c>
      <c r="C6597">
        <v>3851600</v>
      </c>
      <c r="D6597" t="s">
        <v>2652</v>
      </c>
    </row>
    <row r="6598" spans="1:4">
      <c r="A6598" t="s">
        <v>1748</v>
      </c>
      <c r="B6598" t="s">
        <v>2651</v>
      </c>
      <c r="C6598">
        <v>3684000</v>
      </c>
      <c r="D6598" t="s">
        <v>2652</v>
      </c>
    </row>
    <row r="6599" spans="1:4">
      <c r="A6599" t="s">
        <v>1749</v>
      </c>
      <c r="B6599" t="s">
        <v>2651</v>
      </c>
      <c r="C6599">
        <v>4838700</v>
      </c>
      <c r="D6599" t="s">
        <v>2652</v>
      </c>
    </row>
    <row r="6600" spans="1:4">
      <c r="A6600" t="s">
        <v>1750</v>
      </c>
      <c r="B6600" t="s">
        <v>2651</v>
      </c>
      <c r="C6600">
        <v>3772600</v>
      </c>
      <c r="D6600" t="s">
        <v>2652</v>
      </c>
    </row>
    <row r="6601" spans="1:4">
      <c r="A6601" t="s">
        <v>1751</v>
      </c>
      <c r="B6601" t="s">
        <v>2651</v>
      </c>
      <c r="C6601">
        <v>3565900</v>
      </c>
      <c r="D6601" t="s">
        <v>2652</v>
      </c>
    </row>
    <row r="6602" spans="1:4">
      <c r="A6602" t="s">
        <v>1752</v>
      </c>
      <c r="B6602" t="s">
        <v>2651</v>
      </c>
      <c r="C6602">
        <v>4929400</v>
      </c>
      <c r="D6602" t="s">
        <v>2652</v>
      </c>
    </row>
    <row r="6603" spans="1:4">
      <c r="A6603" t="s">
        <v>1753</v>
      </c>
      <c r="B6603" t="s">
        <v>2651</v>
      </c>
      <c r="C6603">
        <v>2762200</v>
      </c>
      <c r="D6603" t="s">
        <v>2652</v>
      </c>
    </row>
    <row r="6604" spans="1:4">
      <c r="A6604" t="s">
        <v>1754</v>
      </c>
      <c r="B6604" t="s">
        <v>2651</v>
      </c>
      <c r="C6604">
        <v>2487200</v>
      </c>
      <c r="D6604" t="s">
        <v>2652</v>
      </c>
    </row>
    <row r="6605" spans="1:4">
      <c r="A6605" t="s">
        <v>1755</v>
      </c>
      <c r="B6605" t="s">
        <v>2651</v>
      </c>
      <c r="C6605">
        <v>3783500</v>
      </c>
      <c r="D6605" t="s">
        <v>2652</v>
      </c>
    </row>
    <row r="6606" spans="1:4">
      <c r="A6606" t="s">
        <v>1756</v>
      </c>
      <c r="B6606" t="s">
        <v>2651</v>
      </c>
      <c r="C6606">
        <v>3364800</v>
      </c>
      <c r="D6606" t="s">
        <v>2652</v>
      </c>
    </row>
    <row r="6607" spans="1:4">
      <c r="A6607" t="s">
        <v>1757</v>
      </c>
      <c r="B6607" t="s">
        <v>2651</v>
      </c>
      <c r="C6607">
        <v>3433500</v>
      </c>
      <c r="D6607" t="s">
        <v>2652</v>
      </c>
    </row>
    <row r="6608" spans="1:4">
      <c r="A6608" t="s">
        <v>1758</v>
      </c>
      <c r="B6608" t="s">
        <v>2651</v>
      </c>
      <c r="C6608">
        <v>7302100</v>
      </c>
      <c r="D6608" t="s">
        <v>2652</v>
      </c>
    </row>
    <row r="6609" spans="1:4">
      <c r="A6609" t="s">
        <v>1759</v>
      </c>
      <c r="B6609" t="s">
        <v>2651</v>
      </c>
      <c r="C6609">
        <v>5832300</v>
      </c>
      <c r="D6609" t="s">
        <v>2652</v>
      </c>
    </row>
    <row r="6610" spans="1:4">
      <c r="A6610" t="s">
        <v>1760</v>
      </c>
      <c r="B6610" t="s">
        <v>2651</v>
      </c>
      <c r="C6610">
        <v>5233200</v>
      </c>
      <c r="D6610" t="s">
        <v>2652</v>
      </c>
    </row>
    <row r="6611" spans="1:4">
      <c r="A6611" t="s">
        <v>1761</v>
      </c>
      <c r="B6611" t="s">
        <v>2651</v>
      </c>
      <c r="C6611">
        <v>3975700</v>
      </c>
      <c r="D6611" t="s">
        <v>2652</v>
      </c>
    </row>
    <row r="6612" spans="1:4">
      <c r="A6612" t="s">
        <v>1762</v>
      </c>
      <c r="B6612" t="s">
        <v>2651</v>
      </c>
      <c r="C6612">
        <v>4182600</v>
      </c>
      <c r="D6612" t="s">
        <v>2652</v>
      </c>
    </row>
    <row r="6613" spans="1:4">
      <c r="A6613" t="s">
        <v>1763</v>
      </c>
      <c r="B6613" t="s">
        <v>2651</v>
      </c>
      <c r="C6613">
        <v>3345300</v>
      </c>
      <c r="D6613" t="s">
        <v>2652</v>
      </c>
    </row>
    <row r="6614" spans="1:4">
      <c r="A6614" t="s">
        <v>1764</v>
      </c>
      <c r="B6614" t="s">
        <v>2651</v>
      </c>
      <c r="C6614">
        <v>4335600</v>
      </c>
      <c r="D6614" t="s">
        <v>2652</v>
      </c>
    </row>
    <row r="6615" spans="1:4">
      <c r="A6615" t="s">
        <v>1765</v>
      </c>
      <c r="B6615" t="s">
        <v>2651</v>
      </c>
      <c r="C6615">
        <v>3202400</v>
      </c>
      <c r="D6615" t="s">
        <v>2652</v>
      </c>
    </row>
    <row r="6616" spans="1:4">
      <c r="A6616" t="s">
        <v>1766</v>
      </c>
      <c r="B6616" t="s">
        <v>2651</v>
      </c>
      <c r="C6616">
        <v>3065800</v>
      </c>
      <c r="D6616" t="s">
        <v>2652</v>
      </c>
    </row>
    <row r="6617" spans="1:4">
      <c r="A6617" t="s">
        <v>1767</v>
      </c>
      <c r="B6617" t="s">
        <v>2651</v>
      </c>
      <c r="C6617">
        <v>4007400</v>
      </c>
      <c r="D6617" t="s">
        <v>2652</v>
      </c>
    </row>
    <row r="6618" spans="1:4">
      <c r="A6618" t="s">
        <v>1768</v>
      </c>
      <c r="B6618" t="s">
        <v>2651</v>
      </c>
      <c r="C6618">
        <v>2485100</v>
      </c>
      <c r="D6618" t="s">
        <v>2652</v>
      </c>
    </row>
    <row r="6619" spans="1:4">
      <c r="A6619" t="s">
        <v>1769</v>
      </c>
      <c r="B6619" t="s">
        <v>2651</v>
      </c>
      <c r="C6619">
        <v>3018000</v>
      </c>
      <c r="D6619" t="s">
        <v>2652</v>
      </c>
    </row>
    <row r="6620" spans="1:4">
      <c r="A6620" t="s">
        <v>1770</v>
      </c>
      <c r="B6620" t="s">
        <v>2651</v>
      </c>
      <c r="C6620">
        <v>3327600</v>
      </c>
      <c r="D6620" t="s">
        <v>2652</v>
      </c>
    </row>
    <row r="6621" spans="1:4">
      <c r="A6621" t="s">
        <v>1771</v>
      </c>
      <c r="B6621" t="s">
        <v>2651</v>
      </c>
      <c r="C6621">
        <v>3885800</v>
      </c>
      <c r="D6621" t="s">
        <v>2652</v>
      </c>
    </row>
    <row r="6622" spans="1:4">
      <c r="A6622" t="s">
        <v>1772</v>
      </c>
      <c r="B6622" t="s">
        <v>2651</v>
      </c>
      <c r="C6622">
        <v>4193200</v>
      </c>
      <c r="D6622" t="s">
        <v>2652</v>
      </c>
    </row>
    <row r="6623" spans="1:4">
      <c r="A6623" t="s">
        <v>1773</v>
      </c>
      <c r="B6623" t="s">
        <v>2651</v>
      </c>
      <c r="C6623">
        <v>3052900</v>
      </c>
      <c r="D6623" t="s">
        <v>2652</v>
      </c>
    </row>
    <row r="6624" spans="1:4">
      <c r="A6624" t="s">
        <v>1774</v>
      </c>
      <c r="B6624" t="s">
        <v>2651</v>
      </c>
      <c r="C6624">
        <v>4858100</v>
      </c>
      <c r="D6624" t="s">
        <v>2652</v>
      </c>
    </row>
    <row r="6625" spans="1:4">
      <c r="A6625" t="s">
        <v>1775</v>
      </c>
      <c r="B6625" t="s">
        <v>2651</v>
      </c>
      <c r="C6625">
        <v>3048900</v>
      </c>
      <c r="D6625" t="s">
        <v>2652</v>
      </c>
    </row>
    <row r="6626" spans="1:4">
      <c r="A6626" t="s">
        <v>1776</v>
      </c>
      <c r="B6626" t="s">
        <v>2651</v>
      </c>
      <c r="C6626">
        <v>4233300</v>
      </c>
      <c r="D6626" t="s">
        <v>2652</v>
      </c>
    </row>
    <row r="6627" spans="1:4">
      <c r="A6627" t="s">
        <v>1777</v>
      </c>
      <c r="B6627" t="s">
        <v>2651</v>
      </c>
      <c r="C6627">
        <v>3459000</v>
      </c>
      <c r="D6627" t="s">
        <v>2652</v>
      </c>
    </row>
    <row r="6628" spans="1:4">
      <c r="A6628" t="s">
        <v>1778</v>
      </c>
      <c r="B6628" t="s">
        <v>2651</v>
      </c>
      <c r="C6628">
        <v>5282600</v>
      </c>
      <c r="D6628" t="s">
        <v>2652</v>
      </c>
    </row>
    <row r="6629" spans="1:4">
      <c r="A6629" t="s">
        <v>1779</v>
      </c>
      <c r="B6629" t="s">
        <v>2651</v>
      </c>
      <c r="C6629">
        <v>4652500</v>
      </c>
      <c r="D6629" t="s">
        <v>2652</v>
      </c>
    </row>
    <row r="6630" spans="1:4">
      <c r="A6630" t="s">
        <v>1780</v>
      </c>
      <c r="B6630" t="s">
        <v>2651</v>
      </c>
      <c r="C6630">
        <v>4091200</v>
      </c>
      <c r="D6630" t="s">
        <v>2652</v>
      </c>
    </row>
    <row r="6631" spans="1:4">
      <c r="A6631" t="s">
        <v>1781</v>
      </c>
      <c r="B6631" t="s">
        <v>2651</v>
      </c>
      <c r="C6631">
        <v>4307900</v>
      </c>
      <c r="D6631" t="s">
        <v>2652</v>
      </c>
    </row>
    <row r="6632" spans="1:4">
      <c r="A6632" t="s">
        <v>1782</v>
      </c>
      <c r="B6632" t="s">
        <v>2651</v>
      </c>
      <c r="C6632">
        <v>7859300</v>
      </c>
      <c r="D6632" t="s">
        <v>2652</v>
      </c>
    </row>
    <row r="6633" spans="1:4">
      <c r="A6633" t="s">
        <v>1783</v>
      </c>
      <c r="B6633" t="s">
        <v>2651</v>
      </c>
      <c r="C6633">
        <v>5617700</v>
      </c>
      <c r="D6633" t="s">
        <v>2652</v>
      </c>
    </row>
    <row r="6634" spans="1:4">
      <c r="A6634" t="s">
        <v>1784</v>
      </c>
      <c r="B6634" t="s">
        <v>2651</v>
      </c>
      <c r="C6634">
        <v>4929100</v>
      </c>
      <c r="D6634" t="s">
        <v>2652</v>
      </c>
    </row>
    <row r="6635" spans="1:4">
      <c r="A6635" t="s">
        <v>1785</v>
      </c>
      <c r="B6635" t="s">
        <v>2651</v>
      </c>
      <c r="C6635">
        <v>4207500</v>
      </c>
      <c r="D6635" t="s">
        <v>2652</v>
      </c>
    </row>
    <row r="6636" spans="1:4">
      <c r="A6636" t="s">
        <v>1786</v>
      </c>
      <c r="B6636" t="s">
        <v>2651</v>
      </c>
      <c r="C6636">
        <v>4004300</v>
      </c>
      <c r="D6636" t="s">
        <v>2652</v>
      </c>
    </row>
    <row r="6637" spans="1:4">
      <c r="A6637" t="s">
        <v>1787</v>
      </c>
      <c r="B6637" t="s">
        <v>2651</v>
      </c>
      <c r="C6637">
        <v>2906200</v>
      </c>
      <c r="D6637" t="s">
        <v>2652</v>
      </c>
    </row>
    <row r="6638" spans="1:4">
      <c r="A6638" t="s">
        <v>11</v>
      </c>
      <c r="B6638" t="s">
        <v>2651</v>
      </c>
      <c r="C6638">
        <v>4151100</v>
      </c>
      <c r="D6638" t="s">
        <v>2652</v>
      </c>
    </row>
    <row r="6639" spans="1:4">
      <c r="A6639" t="s">
        <v>1788</v>
      </c>
      <c r="B6639" t="s">
        <v>2651</v>
      </c>
      <c r="C6639">
        <v>4117400</v>
      </c>
      <c r="D6639" t="s">
        <v>2652</v>
      </c>
    </row>
    <row r="6640" spans="1:4">
      <c r="A6640" t="s">
        <v>1789</v>
      </c>
      <c r="B6640" t="s">
        <v>2651</v>
      </c>
      <c r="C6640">
        <v>4588500</v>
      </c>
      <c r="D6640" t="s">
        <v>2652</v>
      </c>
    </row>
    <row r="6641" spans="1:4">
      <c r="A6641" t="s">
        <v>1790</v>
      </c>
      <c r="B6641" t="s">
        <v>2651</v>
      </c>
      <c r="C6641">
        <v>6357800</v>
      </c>
      <c r="D6641" t="s">
        <v>2652</v>
      </c>
    </row>
    <row r="6642" spans="1:4">
      <c r="A6642" t="s">
        <v>1791</v>
      </c>
      <c r="B6642" t="s">
        <v>2651</v>
      </c>
      <c r="C6642">
        <v>3754700</v>
      </c>
      <c r="D6642" t="s">
        <v>2652</v>
      </c>
    </row>
    <row r="6643" spans="1:4">
      <c r="A6643" t="s">
        <v>1792</v>
      </c>
      <c r="B6643" t="s">
        <v>2651</v>
      </c>
      <c r="C6643">
        <v>4402800</v>
      </c>
      <c r="D6643" t="s">
        <v>2652</v>
      </c>
    </row>
    <row r="6644" spans="1:4">
      <c r="A6644" t="s">
        <v>1793</v>
      </c>
      <c r="B6644" t="s">
        <v>2651</v>
      </c>
      <c r="C6644">
        <v>2926600</v>
      </c>
      <c r="D6644" t="s">
        <v>2652</v>
      </c>
    </row>
    <row r="6645" spans="1:4">
      <c r="A6645" t="s">
        <v>1794</v>
      </c>
      <c r="B6645" t="s">
        <v>2651</v>
      </c>
      <c r="C6645">
        <v>2562700</v>
      </c>
      <c r="D6645" t="s">
        <v>2652</v>
      </c>
    </row>
    <row r="6646" spans="1:4">
      <c r="A6646" t="s">
        <v>1795</v>
      </c>
      <c r="B6646" t="s">
        <v>2651</v>
      </c>
      <c r="C6646">
        <v>3038100</v>
      </c>
      <c r="D6646" t="s">
        <v>2652</v>
      </c>
    </row>
    <row r="6647" spans="1:4">
      <c r="A6647" t="s">
        <v>1796</v>
      </c>
      <c r="B6647" t="s">
        <v>2651</v>
      </c>
      <c r="C6647">
        <v>2852400</v>
      </c>
      <c r="D6647" t="s">
        <v>2652</v>
      </c>
    </row>
    <row r="6648" spans="1:4">
      <c r="A6648" t="s">
        <v>1797</v>
      </c>
      <c r="B6648" t="s">
        <v>2651</v>
      </c>
      <c r="C6648">
        <v>4066700</v>
      </c>
      <c r="D6648" t="s">
        <v>2652</v>
      </c>
    </row>
    <row r="6649" spans="1:4">
      <c r="A6649" t="s">
        <v>1798</v>
      </c>
      <c r="B6649" t="s">
        <v>2651</v>
      </c>
      <c r="C6649">
        <v>4739300</v>
      </c>
      <c r="D6649" t="s">
        <v>2652</v>
      </c>
    </row>
    <row r="6650" spans="1:4">
      <c r="A6650" t="s">
        <v>1799</v>
      </c>
      <c r="B6650" t="s">
        <v>2651</v>
      </c>
      <c r="C6650">
        <v>3340600</v>
      </c>
      <c r="D6650" t="s">
        <v>2652</v>
      </c>
    </row>
    <row r="6651" spans="1:4">
      <c r="A6651" t="s">
        <v>1800</v>
      </c>
      <c r="B6651" t="s">
        <v>2651</v>
      </c>
      <c r="C6651">
        <v>3865900</v>
      </c>
      <c r="D6651" t="s">
        <v>2652</v>
      </c>
    </row>
    <row r="6652" spans="1:4">
      <c r="A6652" t="s">
        <v>1801</v>
      </c>
      <c r="B6652" t="s">
        <v>2651</v>
      </c>
      <c r="C6652">
        <v>3321700</v>
      </c>
      <c r="D6652" t="s">
        <v>2652</v>
      </c>
    </row>
    <row r="6653" spans="1:4">
      <c r="A6653" t="s">
        <v>1802</v>
      </c>
      <c r="B6653" t="s">
        <v>2651</v>
      </c>
      <c r="C6653">
        <v>5621300</v>
      </c>
      <c r="D6653" t="s">
        <v>2652</v>
      </c>
    </row>
    <row r="6654" spans="1:4">
      <c r="A6654" t="s">
        <v>1803</v>
      </c>
      <c r="B6654" t="s">
        <v>2651</v>
      </c>
      <c r="C6654">
        <v>4471300</v>
      </c>
      <c r="D6654" t="s">
        <v>2652</v>
      </c>
    </row>
    <row r="6655" spans="1:4">
      <c r="A6655" t="s">
        <v>1804</v>
      </c>
      <c r="B6655" t="s">
        <v>2651</v>
      </c>
      <c r="C6655">
        <v>3917700</v>
      </c>
      <c r="D6655" t="s">
        <v>2652</v>
      </c>
    </row>
    <row r="6656" spans="1:4">
      <c r="A6656" t="s">
        <v>1805</v>
      </c>
      <c r="B6656" t="s">
        <v>2651</v>
      </c>
      <c r="C6656">
        <v>4098500</v>
      </c>
      <c r="D6656" t="s">
        <v>2652</v>
      </c>
    </row>
    <row r="6657" spans="1:4">
      <c r="A6657" t="s">
        <v>1806</v>
      </c>
      <c r="B6657" t="s">
        <v>2651</v>
      </c>
      <c r="C6657">
        <v>6192200</v>
      </c>
      <c r="D6657" t="s">
        <v>2652</v>
      </c>
    </row>
    <row r="6658" spans="1:4">
      <c r="A6658" t="s">
        <v>1807</v>
      </c>
      <c r="B6658" t="s">
        <v>2651</v>
      </c>
      <c r="C6658">
        <v>15776100</v>
      </c>
      <c r="D6658" t="s">
        <v>2652</v>
      </c>
    </row>
    <row r="6659" spans="1:4">
      <c r="A6659" t="s">
        <v>1808</v>
      </c>
      <c r="B6659" t="s">
        <v>2651</v>
      </c>
      <c r="C6659">
        <v>6357700</v>
      </c>
      <c r="D6659" t="s">
        <v>2652</v>
      </c>
    </row>
    <row r="6660" spans="1:4">
      <c r="A6660" t="s">
        <v>1809</v>
      </c>
      <c r="B6660" t="s">
        <v>2651</v>
      </c>
      <c r="C6660">
        <v>4604600</v>
      </c>
      <c r="D6660" t="s">
        <v>2652</v>
      </c>
    </row>
    <row r="6661" spans="1:4">
      <c r="A6661" t="s">
        <v>1810</v>
      </c>
      <c r="B6661" t="s">
        <v>2651</v>
      </c>
      <c r="C6661">
        <v>3996100</v>
      </c>
      <c r="D6661" t="s">
        <v>2652</v>
      </c>
    </row>
    <row r="6662" spans="1:4">
      <c r="A6662" t="s">
        <v>1811</v>
      </c>
      <c r="B6662" t="s">
        <v>2651</v>
      </c>
      <c r="C6662">
        <v>5743400</v>
      </c>
      <c r="D6662" t="s">
        <v>2652</v>
      </c>
    </row>
    <row r="6663" spans="1:4">
      <c r="A6663" t="s">
        <v>1812</v>
      </c>
      <c r="B6663" t="s">
        <v>2651</v>
      </c>
      <c r="C6663">
        <v>4463200</v>
      </c>
      <c r="D6663" t="s">
        <v>2652</v>
      </c>
    </row>
    <row r="6664" spans="1:4">
      <c r="A6664" t="s">
        <v>1813</v>
      </c>
      <c r="B6664" t="s">
        <v>2651</v>
      </c>
      <c r="C6664">
        <v>3183200</v>
      </c>
      <c r="D6664" t="s">
        <v>2652</v>
      </c>
    </row>
    <row r="6665" spans="1:4">
      <c r="A6665" t="s">
        <v>1814</v>
      </c>
      <c r="B6665" t="s">
        <v>2651</v>
      </c>
      <c r="C6665">
        <v>3155300</v>
      </c>
      <c r="D6665" t="s">
        <v>2652</v>
      </c>
    </row>
    <row r="6666" spans="1:4">
      <c r="A6666" t="s">
        <v>1815</v>
      </c>
      <c r="B6666" t="s">
        <v>2651</v>
      </c>
      <c r="C6666">
        <v>4042600</v>
      </c>
      <c r="D6666" t="s">
        <v>2652</v>
      </c>
    </row>
    <row r="6667" spans="1:4">
      <c r="A6667" t="s">
        <v>1816</v>
      </c>
      <c r="B6667" t="s">
        <v>2651</v>
      </c>
      <c r="C6667">
        <v>3168500</v>
      </c>
      <c r="D6667" t="s">
        <v>2652</v>
      </c>
    </row>
    <row r="6668" spans="1:4">
      <c r="A6668" t="s">
        <v>1817</v>
      </c>
      <c r="B6668" t="s">
        <v>2651</v>
      </c>
      <c r="C6668">
        <v>2866700</v>
      </c>
      <c r="D6668" t="s">
        <v>2652</v>
      </c>
    </row>
    <row r="6669" spans="1:4">
      <c r="A6669" t="s">
        <v>1818</v>
      </c>
      <c r="B6669" t="s">
        <v>2651</v>
      </c>
      <c r="C6669">
        <v>3029800</v>
      </c>
      <c r="D6669" t="s">
        <v>2652</v>
      </c>
    </row>
    <row r="6670" spans="1:4">
      <c r="A6670" t="s">
        <v>1819</v>
      </c>
      <c r="B6670" t="s">
        <v>2651</v>
      </c>
      <c r="C6670">
        <v>3655400</v>
      </c>
      <c r="D6670" t="s">
        <v>2652</v>
      </c>
    </row>
    <row r="6671" spans="1:4">
      <c r="A6671" t="s">
        <v>1820</v>
      </c>
      <c r="B6671" t="s">
        <v>2651</v>
      </c>
      <c r="C6671">
        <v>6544800</v>
      </c>
      <c r="D6671" t="s">
        <v>2652</v>
      </c>
    </row>
    <row r="6672" spans="1:4">
      <c r="A6672" t="s">
        <v>1821</v>
      </c>
      <c r="B6672" t="s">
        <v>2651</v>
      </c>
      <c r="C6672">
        <v>3023500</v>
      </c>
      <c r="D6672" t="s">
        <v>2652</v>
      </c>
    </row>
    <row r="6673" spans="1:4">
      <c r="A6673" t="s">
        <v>1822</v>
      </c>
      <c r="B6673" t="s">
        <v>2651</v>
      </c>
      <c r="C6673">
        <v>2464000</v>
      </c>
      <c r="D6673" t="s">
        <v>2652</v>
      </c>
    </row>
    <row r="6674" spans="1:4">
      <c r="A6674" t="s">
        <v>1823</v>
      </c>
      <c r="B6674" t="s">
        <v>2651</v>
      </c>
      <c r="C6674">
        <v>2993500</v>
      </c>
      <c r="D6674" t="s">
        <v>2652</v>
      </c>
    </row>
    <row r="6675" spans="1:4">
      <c r="A6675" t="s">
        <v>1824</v>
      </c>
      <c r="B6675" t="s">
        <v>2651</v>
      </c>
      <c r="C6675">
        <v>2240400</v>
      </c>
      <c r="D6675" t="s">
        <v>2652</v>
      </c>
    </row>
    <row r="6676" spans="1:4">
      <c r="A6676" t="s">
        <v>1825</v>
      </c>
      <c r="B6676" t="s">
        <v>2651</v>
      </c>
      <c r="C6676">
        <v>2465700</v>
      </c>
      <c r="D6676" t="s">
        <v>2652</v>
      </c>
    </row>
    <row r="6677" spans="1:4">
      <c r="A6677" t="s">
        <v>1826</v>
      </c>
      <c r="B6677" t="s">
        <v>2651</v>
      </c>
      <c r="C6677">
        <v>2212000</v>
      </c>
      <c r="D6677" t="s">
        <v>2652</v>
      </c>
    </row>
    <row r="6678" spans="1:4">
      <c r="A6678" t="s">
        <v>1827</v>
      </c>
      <c r="B6678" t="s">
        <v>2651</v>
      </c>
      <c r="C6678">
        <v>3072200</v>
      </c>
      <c r="D6678" t="s">
        <v>2652</v>
      </c>
    </row>
    <row r="6679" spans="1:4">
      <c r="A6679" t="s">
        <v>1828</v>
      </c>
      <c r="B6679" t="s">
        <v>2651</v>
      </c>
      <c r="C6679">
        <v>2464900</v>
      </c>
      <c r="D6679" t="s">
        <v>2652</v>
      </c>
    </row>
    <row r="6680" spans="1:4">
      <c r="A6680" t="s">
        <v>1829</v>
      </c>
      <c r="B6680" t="s">
        <v>2651</v>
      </c>
      <c r="C6680">
        <v>4615500</v>
      </c>
      <c r="D6680" t="s">
        <v>2652</v>
      </c>
    </row>
    <row r="6681" spans="1:4">
      <c r="A6681" t="s">
        <v>1830</v>
      </c>
      <c r="B6681" t="s">
        <v>2651</v>
      </c>
      <c r="C6681">
        <v>3217100</v>
      </c>
      <c r="D6681" t="s">
        <v>2652</v>
      </c>
    </row>
    <row r="6682" spans="1:4">
      <c r="A6682" t="s">
        <v>1831</v>
      </c>
      <c r="B6682" t="s">
        <v>2651</v>
      </c>
      <c r="C6682">
        <v>3167000</v>
      </c>
      <c r="D6682" t="s">
        <v>2652</v>
      </c>
    </row>
    <row r="6683" spans="1:4">
      <c r="A6683" t="s">
        <v>1832</v>
      </c>
      <c r="B6683" t="s">
        <v>2651</v>
      </c>
      <c r="C6683">
        <v>2538500</v>
      </c>
      <c r="D6683" t="s">
        <v>2652</v>
      </c>
    </row>
    <row r="6684" spans="1:4">
      <c r="A6684" t="s">
        <v>1833</v>
      </c>
      <c r="B6684" t="s">
        <v>2651</v>
      </c>
      <c r="C6684">
        <v>3678500</v>
      </c>
      <c r="D6684" t="s">
        <v>2652</v>
      </c>
    </row>
    <row r="6685" spans="1:4">
      <c r="A6685" t="s">
        <v>1834</v>
      </c>
      <c r="B6685" t="s">
        <v>2651</v>
      </c>
      <c r="C6685">
        <v>7938100</v>
      </c>
      <c r="D6685" t="s">
        <v>2652</v>
      </c>
    </row>
    <row r="6686" spans="1:4">
      <c r="A6686" t="s">
        <v>1835</v>
      </c>
      <c r="B6686" t="s">
        <v>2651</v>
      </c>
      <c r="C6686">
        <v>6631200</v>
      </c>
      <c r="D6686" t="s">
        <v>2652</v>
      </c>
    </row>
    <row r="6687" spans="1:4">
      <c r="A6687" t="s">
        <v>1836</v>
      </c>
      <c r="B6687" t="s">
        <v>2651</v>
      </c>
      <c r="C6687">
        <v>3172200</v>
      </c>
      <c r="D6687" t="s">
        <v>2652</v>
      </c>
    </row>
    <row r="6688" spans="1:4">
      <c r="A6688" t="s">
        <v>1837</v>
      </c>
      <c r="B6688" t="s">
        <v>2651</v>
      </c>
      <c r="C6688">
        <v>3366600</v>
      </c>
      <c r="D6688" t="s">
        <v>2652</v>
      </c>
    </row>
    <row r="6689" spans="1:4">
      <c r="A6689" t="s">
        <v>1838</v>
      </c>
      <c r="B6689" t="s">
        <v>2651</v>
      </c>
      <c r="C6689">
        <v>2451300</v>
      </c>
      <c r="D6689" t="s">
        <v>2652</v>
      </c>
    </row>
    <row r="6690" spans="1:4">
      <c r="A6690" t="s">
        <v>1839</v>
      </c>
      <c r="B6690" t="s">
        <v>2651</v>
      </c>
      <c r="C6690">
        <v>3909700</v>
      </c>
      <c r="D6690" t="s">
        <v>2652</v>
      </c>
    </row>
    <row r="6691" spans="1:4">
      <c r="A6691" t="s">
        <v>1840</v>
      </c>
      <c r="B6691" t="s">
        <v>2651</v>
      </c>
      <c r="C6691">
        <v>3341800</v>
      </c>
      <c r="D6691" t="s">
        <v>2652</v>
      </c>
    </row>
    <row r="6692" spans="1:4">
      <c r="A6692" t="s">
        <v>1841</v>
      </c>
      <c r="B6692" t="s">
        <v>2651</v>
      </c>
      <c r="C6692">
        <v>4715700</v>
      </c>
      <c r="D6692" t="s">
        <v>2652</v>
      </c>
    </row>
    <row r="6693" spans="1:4">
      <c r="A6693" t="s">
        <v>1842</v>
      </c>
      <c r="B6693" t="s">
        <v>2651</v>
      </c>
      <c r="C6693">
        <v>3735500</v>
      </c>
      <c r="D6693" t="s">
        <v>2652</v>
      </c>
    </row>
    <row r="6694" spans="1:4">
      <c r="A6694" t="s">
        <v>1843</v>
      </c>
      <c r="B6694" t="s">
        <v>2651</v>
      </c>
      <c r="C6694">
        <v>3967700</v>
      </c>
      <c r="D6694" t="s">
        <v>2652</v>
      </c>
    </row>
    <row r="6695" spans="1:4">
      <c r="A6695" t="s">
        <v>1844</v>
      </c>
      <c r="B6695" t="s">
        <v>2651</v>
      </c>
      <c r="C6695">
        <v>3431300</v>
      </c>
      <c r="D6695" t="s">
        <v>2652</v>
      </c>
    </row>
    <row r="6696" spans="1:4">
      <c r="A6696" t="s">
        <v>1845</v>
      </c>
      <c r="B6696" t="s">
        <v>2651</v>
      </c>
      <c r="C6696">
        <v>3265100</v>
      </c>
      <c r="D6696" t="s">
        <v>2652</v>
      </c>
    </row>
    <row r="6697" spans="1:4">
      <c r="A6697" t="s">
        <v>1846</v>
      </c>
      <c r="B6697" t="s">
        <v>2651</v>
      </c>
      <c r="C6697">
        <v>2915500</v>
      </c>
      <c r="D6697" t="s">
        <v>2652</v>
      </c>
    </row>
    <row r="6698" spans="1:4">
      <c r="A6698" t="s">
        <v>1847</v>
      </c>
      <c r="B6698" t="s">
        <v>2651</v>
      </c>
      <c r="C6698">
        <v>2995300</v>
      </c>
      <c r="D6698" t="s">
        <v>2652</v>
      </c>
    </row>
    <row r="6699" spans="1:4">
      <c r="A6699" t="s">
        <v>1848</v>
      </c>
      <c r="B6699" t="s">
        <v>2651</v>
      </c>
      <c r="C6699">
        <v>2317800</v>
      </c>
      <c r="D6699" t="s">
        <v>2652</v>
      </c>
    </row>
    <row r="6700" spans="1:4">
      <c r="A6700" t="s">
        <v>1849</v>
      </c>
      <c r="B6700" t="s">
        <v>2651</v>
      </c>
      <c r="C6700">
        <v>3220700</v>
      </c>
      <c r="D6700" t="s">
        <v>2652</v>
      </c>
    </row>
    <row r="6701" spans="1:4">
      <c r="A6701" t="s">
        <v>1850</v>
      </c>
      <c r="B6701" t="s">
        <v>2651</v>
      </c>
      <c r="C6701">
        <v>3049000</v>
      </c>
      <c r="D6701" t="s">
        <v>2652</v>
      </c>
    </row>
    <row r="6702" spans="1:4">
      <c r="A6702" t="s">
        <v>1851</v>
      </c>
      <c r="B6702" t="s">
        <v>2651</v>
      </c>
      <c r="C6702">
        <v>3027600</v>
      </c>
      <c r="D6702" t="s">
        <v>2652</v>
      </c>
    </row>
    <row r="6703" spans="1:4">
      <c r="A6703" t="s">
        <v>1852</v>
      </c>
      <c r="B6703" t="s">
        <v>2651</v>
      </c>
      <c r="C6703">
        <v>3256300</v>
      </c>
      <c r="D6703" t="s">
        <v>2652</v>
      </c>
    </row>
    <row r="6704" spans="1:4">
      <c r="A6704" t="s">
        <v>1853</v>
      </c>
      <c r="B6704" t="s">
        <v>2651</v>
      </c>
      <c r="C6704">
        <v>3466500</v>
      </c>
      <c r="D6704" t="s">
        <v>2652</v>
      </c>
    </row>
    <row r="6705" spans="1:4">
      <c r="A6705" t="s">
        <v>1854</v>
      </c>
      <c r="B6705" t="s">
        <v>2651</v>
      </c>
      <c r="C6705">
        <v>3683300</v>
      </c>
      <c r="D6705" t="s">
        <v>2652</v>
      </c>
    </row>
    <row r="6706" spans="1:4">
      <c r="A6706" t="s">
        <v>1855</v>
      </c>
      <c r="B6706" t="s">
        <v>2651</v>
      </c>
      <c r="C6706">
        <v>4672300</v>
      </c>
      <c r="D6706" t="s">
        <v>2652</v>
      </c>
    </row>
    <row r="6707" spans="1:4">
      <c r="A6707" t="s">
        <v>1856</v>
      </c>
      <c r="B6707" t="s">
        <v>2651</v>
      </c>
      <c r="C6707">
        <v>3748000</v>
      </c>
      <c r="D6707" t="s">
        <v>2652</v>
      </c>
    </row>
    <row r="6708" spans="1:4">
      <c r="A6708" t="s">
        <v>1857</v>
      </c>
      <c r="B6708" t="s">
        <v>2651</v>
      </c>
      <c r="C6708">
        <v>3193600</v>
      </c>
      <c r="D6708" t="s">
        <v>2652</v>
      </c>
    </row>
    <row r="6709" spans="1:4">
      <c r="A6709" t="s">
        <v>1858</v>
      </c>
      <c r="B6709" t="s">
        <v>2651</v>
      </c>
      <c r="C6709">
        <v>3547400</v>
      </c>
      <c r="D6709" t="s">
        <v>2652</v>
      </c>
    </row>
    <row r="6710" spans="1:4">
      <c r="A6710" t="s">
        <v>1859</v>
      </c>
      <c r="B6710" t="s">
        <v>2651</v>
      </c>
      <c r="C6710">
        <v>3146700</v>
      </c>
      <c r="D6710" t="s">
        <v>2652</v>
      </c>
    </row>
    <row r="6711" spans="1:4">
      <c r="A6711" t="s">
        <v>1860</v>
      </c>
      <c r="B6711" t="s">
        <v>2651</v>
      </c>
      <c r="C6711">
        <v>3345600</v>
      </c>
      <c r="D6711" t="s">
        <v>2652</v>
      </c>
    </row>
    <row r="6712" spans="1:4">
      <c r="A6712" t="s">
        <v>1861</v>
      </c>
      <c r="B6712" t="s">
        <v>2651</v>
      </c>
      <c r="C6712">
        <v>6641600</v>
      </c>
      <c r="D6712" t="s">
        <v>2652</v>
      </c>
    </row>
    <row r="6713" spans="1:4">
      <c r="A6713" t="s">
        <v>1862</v>
      </c>
      <c r="B6713" t="s">
        <v>2651</v>
      </c>
      <c r="C6713">
        <v>50936800</v>
      </c>
      <c r="D6713" t="s">
        <v>2652</v>
      </c>
    </row>
    <row r="6714" spans="1:4">
      <c r="A6714" t="s">
        <v>1863</v>
      </c>
      <c r="B6714" t="s">
        <v>2651</v>
      </c>
      <c r="C6714">
        <v>23319000</v>
      </c>
      <c r="D6714" t="s">
        <v>2652</v>
      </c>
    </row>
    <row r="6715" spans="1:4">
      <c r="A6715" t="s">
        <v>1864</v>
      </c>
      <c r="B6715" t="s">
        <v>2651</v>
      </c>
      <c r="C6715">
        <v>12300200</v>
      </c>
      <c r="D6715" t="s">
        <v>2652</v>
      </c>
    </row>
    <row r="6716" spans="1:4">
      <c r="A6716" t="s">
        <v>1865</v>
      </c>
      <c r="B6716" t="s">
        <v>2651</v>
      </c>
      <c r="C6716">
        <v>7700100</v>
      </c>
      <c r="D6716" t="s">
        <v>2652</v>
      </c>
    </row>
    <row r="6717" spans="1:4">
      <c r="A6717" t="s">
        <v>1866</v>
      </c>
      <c r="B6717" t="s">
        <v>2651</v>
      </c>
      <c r="C6717">
        <v>10936600</v>
      </c>
      <c r="D6717" t="s">
        <v>2652</v>
      </c>
    </row>
    <row r="6718" spans="1:4">
      <c r="A6718" t="s">
        <v>1867</v>
      </c>
      <c r="B6718" t="s">
        <v>2651</v>
      </c>
      <c r="C6718">
        <v>8107700</v>
      </c>
      <c r="D6718" t="s">
        <v>2652</v>
      </c>
    </row>
    <row r="6719" spans="1:4">
      <c r="A6719" t="s">
        <v>1868</v>
      </c>
      <c r="B6719" t="s">
        <v>2651</v>
      </c>
      <c r="C6719">
        <v>7369700</v>
      </c>
      <c r="D6719" t="s">
        <v>2652</v>
      </c>
    </row>
    <row r="6720" spans="1:4">
      <c r="A6720" t="s">
        <v>1869</v>
      </c>
      <c r="B6720" t="s">
        <v>2651</v>
      </c>
      <c r="C6720">
        <v>6315500</v>
      </c>
      <c r="D6720" t="s">
        <v>2652</v>
      </c>
    </row>
    <row r="6721" spans="1:4">
      <c r="A6721" t="s">
        <v>1870</v>
      </c>
      <c r="B6721" t="s">
        <v>2651</v>
      </c>
      <c r="C6721">
        <v>8942100</v>
      </c>
      <c r="D6721" t="s">
        <v>2652</v>
      </c>
    </row>
    <row r="6722" spans="1:4">
      <c r="A6722" t="s">
        <v>1871</v>
      </c>
      <c r="B6722" t="s">
        <v>2651</v>
      </c>
      <c r="C6722">
        <v>4480900</v>
      </c>
      <c r="D6722" t="s">
        <v>2652</v>
      </c>
    </row>
    <row r="6723" spans="1:4">
      <c r="A6723" t="s">
        <v>1872</v>
      </c>
      <c r="B6723" t="s">
        <v>2651</v>
      </c>
      <c r="C6723">
        <v>4366000</v>
      </c>
      <c r="D6723" t="s">
        <v>2652</v>
      </c>
    </row>
    <row r="6724" spans="1:4">
      <c r="A6724" t="s">
        <v>1873</v>
      </c>
      <c r="B6724" t="s">
        <v>2651</v>
      </c>
      <c r="C6724">
        <v>4187700</v>
      </c>
      <c r="D6724" t="s">
        <v>2652</v>
      </c>
    </row>
    <row r="6725" spans="1:4">
      <c r="A6725" t="s">
        <v>1874</v>
      </c>
      <c r="B6725" t="s">
        <v>2651</v>
      </c>
      <c r="C6725">
        <v>3772300</v>
      </c>
      <c r="D6725" t="s">
        <v>2652</v>
      </c>
    </row>
    <row r="6726" spans="1:4">
      <c r="A6726" t="s">
        <v>1875</v>
      </c>
      <c r="B6726" t="s">
        <v>2651</v>
      </c>
      <c r="C6726">
        <v>33299700</v>
      </c>
      <c r="D6726" t="s">
        <v>2652</v>
      </c>
    </row>
    <row r="6727" spans="1:4">
      <c r="A6727" t="s">
        <v>1876</v>
      </c>
      <c r="B6727" t="s">
        <v>2651</v>
      </c>
      <c r="C6727">
        <v>6576000</v>
      </c>
      <c r="D6727" t="s">
        <v>2652</v>
      </c>
    </row>
    <row r="6728" spans="1:4">
      <c r="A6728" t="s">
        <v>1877</v>
      </c>
      <c r="B6728" t="s">
        <v>2651</v>
      </c>
      <c r="C6728">
        <v>5744300</v>
      </c>
      <c r="D6728" t="s">
        <v>2652</v>
      </c>
    </row>
    <row r="6729" spans="1:4">
      <c r="A6729" t="s">
        <v>1878</v>
      </c>
      <c r="B6729" t="s">
        <v>2651</v>
      </c>
      <c r="C6729">
        <v>5099600</v>
      </c>
      <c r="D6729" t="s">
        <v>2652</v>
      </c>
    </row>
    <row r="6730" spans="1:4">
      <c r="A6730" t="s">
        <v>1879</v>
      </c>
      <c r="B6730" t="s">
        <v>2651</v>
      </c>
      <c r="C6730">
        <v>5886000</v>
      </c>
      <c r="D6730" t="s">
        <v>2652</v>
      </c>
    </row>
    <row r="6731" spans="1:4">
      <c r="A6731" t="s">
        <v>1880</v>
      </c>
      <c r="B6731" t="s">
        <v>2651</v>
      </c>
      <c r="C6731">
        <v>5200800</v>
      </c>
      <c r="D6731" t="s">
        <v>2652</v>
      </c>
    </row>
    <row r="6732" spans="1:4">
      <c r="A6732" t="s">
        <v>1881</v>
      </c>
      <c r="B6732" t="s">
        <v>2651</v>
      </c>
      <c r="C6732">
        <v>6353100</v>
      </c>
      <c r="D6732" t="s">
        <v>2652</v>
      </c>
    </row>
    <row r="6733" spans="1:4">
      <c r="A6733" t="s">
        <v>1882</v>
      </c>
      <c r="B6733" t="s">
        <v>2651</v>
      </c>
      <c r="C6733">
        <v>5630300</v>
      </c>
      <c r="D6733" t="s">
        <v>2652</v>
      </c>
    </row>
    <row r="6734" spans="1:4">
      <c r="A6734" t="s">
        <v>1883</v>
      </c>
      <c r="B6734" t="s">
        <v>2651</v>
      </c>
      <c r="C6734">
        <v>10928100</v>
      </c>
      <c r="D6734" t="s">
        <v>2652</v>
      </c>
    </row>
    <row r="6735" spans="1:4">
      <c r="A6735" t="s">
        <v>1884</v>
      </c>
      <c r="B6735" t="s">
        <v>2651</v>
      </c>
      <c r="C6735">
        <v>6555500</v>
      </c>
      <c r="D6735" t="s">
        <v>2652</v>
      </c>
    </row>
    <row r="6736" spans="1:4">
      <c r="A6736" t="s">
        <v>1885</v>
      </c>
      <c r="B6736" t="s">
        <v>2651</v>
      </c>
      <c r="C6736">
        <v>4639700</v>
      </c>
      <c r="D6736" t="s">
        <v>2652</v>
      </c>
    </row>
    <row r="6737" spans="1:4">
      <c r="A6737" t="s">
        <v>1886</v>
      </c>
      <c r="B6737" t="s">
        <v>2651</v>
      </c>
      <c r="C6737">
        <v>5211100</v>
      </c>
      <c r="D6737" t="s">
        <v>2652</v>
      </c>
    </row>
    <row r="6738" spans="1:4">
      <c r="A6738" t="s">
        <v>1887</v>
      </c>
      <c r="B6738" t="s">
        <v>2651</v>
      </c>
      <c r="C6738">
        <v>6993100</v>
      </c>
      <c r="D6738" t="s">
        <v>2652</v>
      </c>
    </row>
    <row r="6739" spans="1:4">
      <c r="A6739" t="s">
        <v>1888</v>
      </c>
      <c r="B6739" t="s">
        <v>2651</v>
      </c>
      <c r="C6739">
        <v>3607200</v>
      </c>
      <c r="D6739" t="s">
        <v>2652</v>
      </c>
    </row>
    <row r="6740" spans="1:4">
      <c r="A6740" t="s">
        <v>1889</v>
      </c>
      <c r="B6740" t="s">
        <v>2651</v>
      </c>
      <c r="C6740">
        <v>4131800</v>
      </c>
      <c r="D6740" t="s">
        <v>2652</v>
      </c>
    </row>
    <row r="6741" spans="1:4">
      <c r="A6741" t="s">
        <v>1890</v>
      </c>
      <c r="B6741" t="s">
        <v>2651</v>
      </c>
      <c r="C6741">
        <v>4238900</v>
      </c>
      <c r="D6741" t="s">
        <v>2652</v>
      </c>
    </row>
    <row r="6742" spans="1:4">
      <c r="A6742" t="s">
        <v>1891</v>
      </c>
      <c r="B6742" t="s">
        <v>2651</v>
      </c>
      <c r="C6742">
        <v>5899900</v>
      </c>
      <c r="D6742" t="s">
        <v>2652</v>
      </c>
    </row>
    <row r="6743" spans="1:4">
      <c r="A6743" t="s">
        <v>1892</v>
      </c>
      <c r="B6743" t="s">
        <v>2651</v>
      </c>
      <c r="C6743">
        <v>3010200</v>
      </c>
      <c r="D6743" t="s">
        <v>2652</v>
      </c>
    </row>
    <row r="6744" spans="1:4">
      <c r="A6744" t="s">
        <v>1893</v>
      </c>
      <c r="B6744" t="s">
        <v>2651</v>
      </c>
      <c r="C6744">
        <v>3715100</v>
      </c>
      <c r="D6744" t="s">
        <v>2652</v>
      </c>
    </row>
    <row r="6745" spans="1:4">
      <c r="A6745" t="s">
        <v>1894</v>
      </c>
      <c r="B6745" t="s">
        <v>2651</v>
      </c>
      <c r="C6745">
        <v>2828500</v>
      </c>
      <c r="D6745" t="s">
        <v>2652</v>
      </c>
    </row>
    <row r="6746" spans="1:4">
      <c r="A6746" t="s">
        <v>1895</v>
      </c>
      <c r="B6746" t="s">
        <v>2651</v>
      </c>
      <c r="C6746">
        <v>3959500</v>
      </c>
      <c r="D6746" t="s">
        <v>2652</v>
      </c>
    </row>
    <row r="6747" spans="1:4">
      <c r="A6747" t="s">
        <v>1896</v>
      </c>
      <c r="B6747" t="s">
        <v>2651</v>
      </c>
      <c r="C6747">
        <v>2544900</v>
      </c>
      <c r="D6747" t="s">
        <v>2652</v>
      </c>
    </row>
    <row r="6748" spans="1:4">
      <c r="A6748" t="s">
        <v>1897</v>
      </c>
      <c r="B6748" t="s">
        <v>2651</v>
      </c>
      <c r="C6748">
        <v>2050800</v>
      </c>
      <c r="D6748" t="s">
        <v>2652</v>
      </c>
    </row>
    <row r="6749" spans="1:4">
      <c r="A6749" t="s">
        <v>1898</v>
      </c>
      <c r="B6749" t="s">
        <v>2651</v>
      </c>
      <c r="C6749">
        <v>3132800</v>
      </c>
      <c r="D6749" t="s">
        <v>2652</v>
      </c>
    </row>
    <row r="6750" spans="1:4">
      <c r="A6750" t="s">
        <v>1899</v>
      </c>
      <c r="B6750" t="s">
        <v>2651</v>
      </c>
      <c r="C6750">
        <v>2769000</v>
      </c>
      <c r="D6750" t="s">
        <v>2652</v>
      </c>
    </row>
    <row r="6751" spans="1:4">
      <c r="A6751" t="s">
        <v>1900</v>
      </c>
      <c r="B6751" t="s">
        <v>2651</v>
      </c>
      <c r="C6751">
        <v>2976000</v>
      </c>
      <c r="D6751" t="s">
        <v>2652</v>
      </c>
    </row>
    <row r="6752" spans="1:4">
      <c r="A6752" t="s">
        <v>1901</v>
      </c>
      <c r="B6752" t="s">
        <v>2651</v>
      </c>
      <c r="C6752">
        <v>3831500</v>
      </c>
      <c r="D6752" t="s">
        <v>2652</v>
      </c>
    </row>
    <row r="6753" spans="1:4">
      <c r="A6753" t="s">
        <v>1902</v>
      </c>
      <c r="B6753" t="s">
        <v>2651</v>
      </c>
      <c r="C6753">
        <v>4362700</v>
      </c>
      <c r="D6753" t="s">
        <v>2652</v>
      </c>
    </row>
    <row r="6754" spans="1:4">
      <c r="A6754" t="s">
        <v>1903</v>
      </c>
      <c r="B6754" t="s">
        <v>2651</v>
      </c>
      <c r="C6754">
        <v>3155900</v>
      </c>
      <c r="D6754" t="s">
        <v>2652</v>
      </c>
    </row>
    <row r="6755" spans="1:4">
      <c r="A6755" t="s">
        <v>1904</v>
      </c>
      <c r="B6755" t="s">
        <v>2651</v>
      </c>
      <c r="C6755">
        <v>3248100</v>
      </c>
      <c r="D6755" t="s">
        <v>2652</v>
      </c>
    </row>
    <row r="6756" spans="1:4">
      <c r="A6756" t="s">
        <v>1905</v>
      </c>
      <c r="B6756" t="s">
        <v>2651</v>
      </c>
      <c r="C6756">
        <v>3105200</v>
      </c>
      <c r="D6756" t="s">
        <v>2652</v>
      </c>
    </row>
    <row r="6757" spans="1:4">
      <c r="A6757" t="s">
        <v>1906</v>
      </c>
      <c r="B6757" t="s">
        <v>2651</v>
      </c>
      <c r="C6757">
        <v>2779800</v>
      </c>
      <c r="D6757" t="s">
        <v>2652</v>
      </c>
    </row>
    <row r="6758" spans="1:4">
      <c r="A6758" t="s">
        <v>1907</v>
      </c>
      <c r="B6758" t="s">
        <v>2651</v>
      </c>
      <c r="C6758">
        <v>2328000</v>
      </c>
      <c r="D6758" t="s">
        <v>2652</v>
      </c>
    </row>
    <row r="6759" spans="1:4">
      <c r="A6759" t="s">
        <v>1908</v>
      </c>
      <c r="B6759" t="s">
        <v>2651</v>
      </c>
      <c r="C6759">
        <v>4620000</v>
      </c>
      <c r="D6759" t="s">
        <v>2652</v>
      </c>
    </row>
    <row r="6760" spans="1:4">
      <c r="A6760" t="s">
        <v>1909</v>
      </c>
      <c r="B6760" t="s">
        <v>2651</v>
      </c>
      <c r="C6760">
        <v>3609300</v>
      </c>
      <c r="D6760" t="s">
        <v>2652</v>
      </c>
    </row>
    <row r="6761" spans="1:4">
      <c r="A6761" t="s">
        <v>1910</v>
      </c>
      <c r="B6761" t="s">
        <v>2651</v>
      </c>
      <c r="C6761">
        <v>3114000</v>
      </c>
      <c r="D6761" t="s">
        <v>2652</v>
      </c>
    </row>
    <row r="6762" spans="1:4">
      <c r="A6762" t="s">
        <v>1911</v>
      </c>
      <c r="B6762" t="s">
        <v>2651</v>
      </c>
      <c r="C6762">
        <v>5523000</v>
      </c>
      <c r="D6762" t="s">
        <v>2652</v>
      </c>
    </row>
    <row r="6763" spans="1:4">
      <c r="A6763" t="s">
        <v>1912</v>
      </c>
      <c r="B6763" t="s">
        <v>2651</v>
      </c>
      <c r="C6763">
        <v>4534700</v>
      </c>
      <c r="D6763" t="s">
        <v>2652</v>
      </c>
    </row>
    <row r="6764" spans="1:4">
      <c r="A6764" t="s">
        <v>1913</v>
      </c>
      <c r="B6764" t="s">
        <v>2651</v>
      </c>
      <c r="C6764">
        <v>3109400</v>
      </c>
      <c r="D6764" t="s">
        <v>2652</v>
      </c>
    </row>
    <row r="6765" spans="1:4">
      <c r="A6765" t="s">
        <v>1914</v>
      </c>
      <c r="B6765" t="s">
        <v>2651</v>
      </c>
      <c r="C6765">
        <v>4057000</v>
      </c>
      <c r="D6765" t="s">
        <v>2652</v>
      </c>
    </row>
    <row r="6766" spans="1:4">
      <c r="A6766" t="s">
        <v>1915</v>
      </c>
      <c r="B6766" t="s">
        <v>2651</v>
      </c>
      <c r="C6766">
        <v>3157600</v>
      </c>
      <c r="D6766" t="s">
        <v>2652</v>
      </c>
    </row>
    <row r="6767" spans="1:4">
      <c r="A6767" t="s">
        <v>1916</v>
      </c>
      <c r="B6767" t="s">
        <v>2651</v>
      </c>
      <c r="C6767">
        <v>2205400</v>
      </c>
      <c r="D6767" t="s">
        <v>2652</v>
      </c>
    </row>
    <row r="6768" spans="1:4">
      <c r="A6768" t="s">
        <v>1917</v>
      </c>
      <c r="B6768" t="s">
        <v>2651</v>
      </c>
      <c r="C6768">
        <v>2806400</v>
      </c>
      <c r="D6768" t="s">
        <v>2652</v>
      </c>
    </row>
    <row r="6769" spans="1:4">
      <c r="A6769" t="s">
        <v>1918</v>
      </c>
      <c r="B6769" t="s">
        <v>2651</v>
      </c>
      <c r="C6769">
        <v>2608600</v>
      </c>
      <c r="D6769" t="s">
        <v>2652</v>
      </c>
    </row>
    <row r="6770" spans="1:4">
      <c r="A6770" t="s">
        <v>1919</v>
      </c>
      <c r="B6770" t="s">
        <v>2651</v>
      </c>
      <c r="C6770">
        <v>4539900</v>
      </c>
      <c r="D6770" t="s">
        <v>2652</v>
      </c>
    </row>
    <row r="6771" spans="1:4">
      <c r="A6771" t="s">
        <v>1920</v>
      </c>
      <c r="B6771" t="s">
        <v>2651</v>
      </c>
      <c r="C6771">
        <v>4278800</v>
      </c>
      <c r="D6771" t="s">
        <v>2652</v>
      </c>
    </row>
    <row r="6772" spans="1:4">
      <c r="A6772" t="s">
        <v>1921</v>
      </c>
      <c r="B6772" t="s">
        <v>2651</v>
      </c>
      <c r="C6772">
        <v>2357300</v>
      </c>
      <c r="D6772" t="s">
        <v>2652</v>
      </c>
    </row>
    <row r="6773" spans="1:4">
      <c r="A6773" t="s">
        <v>1922</v>
      </c>
      <c r="B6773" t="s">
        <v>2651</v>
      </c>
      <c r="C6773">
        <v>3788600</v>
      </c>
      <c r="D6773" t="s">
        <v>2652</v>
      </c>
    </row>
    <row r="6774" spans="1:4">
      <c r="A6774" t="s">
        <v>1923</v>
      </c>
      <c r="B6774" t="s">
        <v>2651</v>
      </c>
      <c r="C6774">
        <v>9057600</v>
      </c>
      <c r="D6774" t="s">
        <v>2652</v>
      </c>
    </row>
    <row r="6775" spans="1:4">
      <c r="A6775" t="s">
        <v>1924</v>
      </c>
      <c r="B6775" t="s">
        <v>2651</v>
      </c>
      <c r="C6775">
        <v>13409000</v>
      </c>
      <c r="D6775" t="s">
        <v>2652</v>
      </c>
    </row>
    <row r="6776" spans="1:4">
      <c r="A6776" t="s">
        <v>1925</v>
      </c>
      <c r="B6776" t="s">
        <v>2651</v>
      </c>
      <c r="C6776">
        <v>4241300</v>
      </c>
      <c r="D6776" t="s">
        <v>2652</v>
      </c>
    </row>
    <row r="6777" spans="1:4">
      <c r="A6777" t="s">
        <v>1926</v>
      </c>
      <c r="B6777" t="s">
        <v>2651</v>
      </c>
      <c r="C6777">
        <v>5015800</v>
      </c>
      <c r="D6777" t="s">
        <v>2652</v>
      </c>
    </row>
    <row r="6778" spans="1:4">
      <c r="A6778" t="s">
        <v>1927</v>
      </c>
      <c r="B6778" t="s">
        <v>2651</v>
      </c>
      <c r="C6778">
        <v>4630100</v>
      </c>
      <c r="D6778" t="s">
        <v>2652</v>
      </c>
    </row>
    <row r="6779" spans="1:4">
      <c r="A6779" t="s">
        <v>1928</v>
      </c>
      <c r="B6779" t="s">
        <v>2651</v>
      </c>
      <c r="C6779">
        <v>3795100</v>
      </c>
      <c r="D6779" t="s">
        <v>2652</v>
      </c>
    </row>
    <row r="6780" spans="1:4">
      <c r="A6780" t="s">
        <v>1929</v>
      </c>
      <c r="B6780" t="s">
        <v>2651</v>
      </c>
      <c r="C6780">
        <v>3407100</v>
      </c>
      <c r="D6780" t="s">
        <v>2652</v>
      </c>
    </row>
    <row r="6781" spans="1:4">
      <c r="A6781" t="s">
        <v>1930</v>
      </c>
      <c r="B6781" t="s">
        <v>2651</v>
      </c>
      <c r="C6781">
        <v>3071400</v>
      </c>
      <c r="D6781" t="s">
        <v>2652</v>
      </c>
    </row>
    <row r="6782" spans="1:4">
      <c r="A6782" t="s">
        <v>1931</v>
      </c>
      <c r="B6782" t="s">
        <v>2651</v>
      </c>
      <c r="C6782">
        <v>3607600</v>
      </c>
      <c r="D6782" t="s">
        <v>2652</v>
      </c>
    </row>
    <row r="6783" spans="1:4">
      <c r="A6783" t="s">
        <v>1932</v>
      </c>
      <c r="B6783" t="s">
        <v>2651</v>
      </c>
      <c r="C6783">
        <v>2531100</v>
      </c>
      <c r="D6783" t="s">
        <v>2652</v>
      </c>
    </row>
    <row r="6784" spans="1:4">
      <c r="A6784" t="s">
        <v>1933</v>
      </c>
      <c r="B6784" t="s">
        <v>2651</v>
      </c>
      <c r="C6784">
        <v>3249700</v>
      </c>
      <c r="D6784" t="s">
        <v>2652</v>
      </c>
    </row>
    <row r="6785" spans="1:4">
      <c r="A6785" t="s">
        <v>1934</v>
      </c>
      <c r="B6785" t="s">
        <v>2651</v>
      </c>
      <c r="C6785">
        <v>4901300</v>
      </c>
      <c r="D6785" t="s">
        <v>2652</v>
      </c>
    </row>
    <row r="6786" spans="1:4">
      <c r="A6786" t="s">
        <v>1935</v>
      </c>
      <c r="B6786" t="s">
        <v>2651</v>
      </c>
      <c r="C6786">
        <v>4021400</v>
      </c>
      <c r="D6786" t="s">
        <v>2652</v>
      </c>
    </row>
    <row r="6787" spans="1:4">
      <c r="A6787" t="s">
        <v>1936</v>
      </c>
      <c r="B6787" t="s">
        <v>2651</v>
      </c>
      <c r="C6787">
        <v>3563200</v>
      </c>
      <c r="D6787" t="s">
        <v>2652</v>
      </c>
    </row>
    <row r="6788" spans="1:4">
      <c r="A6788" t="s">
        <v>1937</v>
      </c>
      <c r="B6788" t="s">
        <v>2651</v>
      </c>
      <c r="C6788">
        <v>4530300</v>
      </c>
      <c r="D6788" t="s">
        <v>2652</v>
      </c>
    </row>
    <row r="6789" spans="1:4">
      <c r="A6789" t="s">
        <v>1938</v>
      </c>
      <c r="B6789" t="s">
        <v>2651</v>
      </c>
      <c r="C6789">
        <v>5206400</v>
      </c>
      <c r="D6789" t="s">
        <v>2652</v>
      </c>
    </row>
    <row r="6790" spans="1:4">
      <c r="A6790" t="s">
        <v>1939</v>
      </c>
      <c r="B6790" t="s">
        <v>2651</v>
      </c>
      <c r="C6790">
        <v>2817100</v>
      </c>
      <c r="D6790" t="s">
        <v>2652</v>
      </c>
    </row>
    <row r="6791" spans="1:4">
      <c r="A6791" t="s">
        <v>1940</v>
      </c>
      <c r="B6791" t="s">
        <v>2651</v>
      </c>
      <c r="C6791">
        <v>3379500</v>
      </c>
      <c r="D6791" t="s">
        <v>2652</v>
      </c>
    </row>
    <row r="6792" spans="1:4">
      <c r="A6792" t="s">
        <v>1941</v>
      </c>
      <c r="B6792" t="s">
        <v>2651</v>
      </c>
      <c r="C6792">
        <v>3024600</v>
      </c>
      <c r="D6792" t="s">
        <v>2652</v>
      </c>
    </row>
    <row r="6793" spans="1:4">
      <c r="A6793" t="s">
        <v>1942</v>
      </c>
      <c r="B6793" t="s">
        <v>2651</v>
      </c>
      <c r="C6793">
        <v>3585400</v>
      </c>
      <c r="D6793" t="s">
        <v>2652</v>
      </c>
    </row>
    <row r="6794" spans="1:4">
      <c r="A6794" t="s">
        <v>1943</v>
      </c>
      <c r="B6794" t="s">
        <v>2651</v>
      </c>
      <c r="C6794">
        <v>3618800</v>
      </c>
      <c r="D6794" t="s">
        <v>2652</v>
      </c>
    </row>
    <row r="6795" spans="1:4">
      <c r="A6795" t="s">
        <v>1944</v>
      </c>
      <c r="B6795" t="s">
        <v>2651</v>
      </c>
      <c r="C6795">
        <v>2909300</v>
      </c>
      <c r="D6795" t="s">
        <v>2652</v>
      </c>
    </row>
    <row r="6796" spans="1:4">
      <c r="A6796" t="s">
        <v>1945</v>
      </c>
      <c r="B6796" t="s">
        <v>2651</v>
      </c>
      <c r="C6796">
        <v>4843500</v>
      </c>
      <c r="D6796" t="s">
        <v>2652</v>
      </c>
    </row>
    <row r="6797" spans="1:4">
      <c r="A6797" t="s">
        <v>1946</v>
      </c>
      <c r="B6797" t="s">
        <v>2651</v>
      </c>
      <c r="C6797">
        <v>2607200</v>
      </c>
      <c r="D6797" t="s">
        <v>2652</v>
      </c>
    </row>
    <row r="6798" spans="1:4">
      <c r="A6798" t="s">
        <v>1947</v>
      </c>
      <c r="B6798" t="s">
        <v>2651</v>
      </c>
      <c r="C6798">
        <v>3019600</v>
      </c>
      <c r="D6798" t="s">
        <v>2652</v>
      </c>
    </row>
    <row r="6799" spans="1:4">
      <c r="A6799" t="s">
        <v>1948</v>
      </c>
      <c r="B6799" t="s">
        <v>2651</v>
      </c>
      <c r="C6799">
        <v>2809500</v>
      </c>
      <c r="D6799" t="s">
        <v>2652</v>
      </c>
    </row>
    <row r="6800" spans="1:4">
      <c r="A6800" t="s">
        <v>1949</v>
      </c>
      <c r="B6800" t="s">
        <v>2651</v>
      </c>
      <c r="C6800">
        <v>3984700</v>
      </c>
      <c r="D6800" t="s">
        <v>2652</v>
      </c>
    </row>
    <row r="6801" spans="1:4">
      <c r="A6801" t="s">
        <v>1950</v>
      </c>
      <c r="B6801" t="s">
        <v>2651</v>
      </c>
      <c r="C6801">
        <v>3796600</v>
      </c>
      <c r="D6801" t="s">
        <v>2652</v>
      </c>
    </row>
    <row r="6802" spans="1:4">
      <c r="A6802" t="s">
        <v>1951</v>
      </c>
      <c r="B6802" t="s">
        <v>2651</v>
      </c>
      <c r="C6802">
        <v>3967800</v>
      </c>
      <c r="D6802" t="s">
        <v>2652</v>
      </c>
    </row>
    <row r="6803" spans="1:4">
      <c r="A6803" t="s">
        <v>1952</v>
      </c>
      <c r="B6803" t="s">
        <v>2651</v>
      </c>
      <c r="C6803">
        <v>2941400</v>
      </c>
      <c r="D6803" t="s">
        <v>2652</v>
      </c>
    </row>
    <row r="6804" spans="1:4">
      <c r="A6804" t="s">
        <v>1953</v>
      </c>
      <c r="B6804" t="s">
        <v>2651</v>
      </c>
      <c r="C6804">
        <v>4254000</v>
      </c>
      <c r="D6804" t="s">
        <v>2652</v>
      </c>
    </row>
    <row r="6805" spans="1:4">
      <c r="A6805" t="s">
        <v>1954</v>
      </c>
      <c r="B6805" t="s">
        <v>2651</v>
      </c>
      <c r="C6805">
        <v>3170400</v>
      </c>
      <c r="D6805" t="s">
        <v>2652</v>
      </c>
    </row>
    <row r="6806" spans="1:4">
      <c r="A6806" t="s">
        <v>1955</v>
      </c>
      <c r="B6806" t="s">
        <v>2651</v>
      </c>
      <c r="C6806">
        <v>4328300</v>
      </c>
      <c r="D6806" t="s">
        <v>2652</v>
      </c>
    </row>
    <row r="6807" spans="1:4">
      <c r="A6807" t="s">
        <v>1956</v>
      </c>
      <c r="B6807" t="s">
        <v>2651</v>
      </c>
      <c r="C6807">
        <v>2847500</v>
      </c>
      <c r="D6807" t="s">
        <v>2652</v>
      </c>
    </row>
    <row r="6808" spans="1:4">
      <c r="A6808" t="s">
        <v>1957</v>
      </c>
      <c r="B6808" t="s">
        <v>2651</v>
      </c>
      <c r="C6808">
        <v>3028600</v>
      </c>
      <c r="D6808" t="s">
        <v>2652</v>
      </c>
    </row>
    <row r="6809" spans="1:4">
      <c r="A6809" t="s">
        <v>1958</v>
      </c>
      <c r="B6809" t="s">
        <v>2651</v>
      </c>
      <c r="C6809">
        <v>2491700</v>
      </c>
      <c r="D6809" t="s">
        <v>2652</v>
      </c>
    </row>
    <row r="6810" spans="1:4">
      <c r="A6810" t="s">
        <v>1959</v>
      </c>
      <c r="B6810" t="s">
        <v>2651</v>
      </c>
      <c r="C6810">
        <v>2603400</v>
      </c>
      <c r="D6810" t="s">
        <v>2652</v>
      </c>
    </row>
    <row r="6811" spans="1:4">
      <c r="A6811" t="s">
        <v>1960</v>
      </c>
      <c r="B6811" t="s">
        <v>2651</v>
      </c>
      <c r="C6811">
        <v>2771900</v>
      </c>
      <c r="D6811" t="s">
        <v>2652</v>
      </c>
    </row>
    <row r="6812" spans="1:4">
      <c r="A6812" t="s">
        <v>1961</v>
      </c>
      <c r="B6812" t="s">
        <v>2651</v>
      </c>
      <c r="C6812">
        <v>2055800</v>
      </c>
      <c r="D6812" t="s">
        <v>2652</v>
      </c>
    </row>
    <row r="6813" spans="1:4">
      <c r="A6813" t="s">
        <v>1962</v>
      </c>
      <c r="B6813" t="s">
        <v>2651</v>
      </c>
      <c r="C6813">
        <v>2408100</v>
      </c>
      <c r="D6813" t="s">
        <v>2652</v>
      </c>
    </row>
    <row r="6814" spans="1:4">
      <c r="A6814" t="s">
        <v>1963</v>
      </c>
      <c r="B6814" t="s">
        <v>2651</v>
      </c>
      <c r="C6814">
        <v>2265100</v>
      </c>
      <c r="D6814" t="s">
        <v>2652</v>
      </c>
    </row>
    <row r="6815" spans="1:4">
      <c r="A6815" t="s">
        <v>1964</v>
      </c>
      <c r="B6815" t="s">
        <v>2651</v>
      </c>
      <c r="C6815">
        <v>3393900</v>
      </c>
      <c r="D6815" t="s">
        <v>2652</v>
      </c>
    </row>
    <row r="6816" spans="1:4">
      <c r="A6816" t="s">
        <v>1965</v>
      </c>
      <c r="B6816" t="s">
        <v>2651</v>
      </c>
      <c r="C6816">
        <v>4762800</v>
      </c>
      <c r="D6816" t="s">
        <v>2652</v>
      </c>
    </row>
    <row r="6817" spans="1:4">
      <c r="A6817" t="s">
        <v>1966</v>
      </c>
      <c r="B6817" t="s">
        <v>2651</v>
      </c>
      <c r="C6817">
        <v>3177400</v>
      </c>
      <c r="D6817" t="s">
        <v>2652</v>
      </c>
    </row>
    <row r="6818" spans="1:4">
      <c r="A6818" t="s">
        <v>1967</v>
      </c>
      <c r="B6818" t="s">
        <v>2651</v>
      </c>
      <c r="C6818">
        <v>5563400</v>
      </c>
      <c r="D6818" t="s">
        <v>2652</v>
      </c>
    </row>
    <row r="6819" spans="1:4">
      <c r="A6819" t="s">
        <v>1968</v>
      </c>
      <c r="B6819" t="s">
        <v>2651</v>
      </c>
      <c r="C6819">
        <v>2611500</v>
      </c>
      <c r="D6819" t="s">
        <v>2652</v>
      </c>
    </row>
    <row r="6820" spans="1:4">
      <c r="A6820" t="s">
        <v>1969</v>
      </c>
      <c r="B6820" t="s">
        <v>2651</v>
      </c>
      <c r="C6820">
        <v>3079800</v>
      </c>
      <c r="D6820" t="s">
        <v>2652</v>
      </c>
    </row>
    <row r="6821" spans="1:4">
      <c r="A6821" t="s">
        <v>1970</v>
      </c>
      <c r="B6821" t="s">
        <v>2651</v>
      </c>
      <c r="C6821">
        <v>3508300</v>
      </c>
      <c r="D6821" t="s">
        <v>2652</v>
      </c>
    </row>
    <row r="6822" spans="1:4">
      <c r="A6822" t="s">
        <v>1971</v>
      </c>
      <c r="B6822" t="s">
        <v>2651</v>
      </c>
      <c r="C6822">
        <v>2974100</v>
      </c>
      <c r="D6822" t="s">
        <v>2652</v>
      </c>
    </row>
    <row r="6823" spans="1:4">
      <c r="A6823" t="s">
        <v>1972</v>
      </c>
      <c r="B6823" t="s">
        <v>2651</v>
      </c>
      <c r="C6823">
        <v>4177900</v>
      </c>
      <c r="D6823" t="s">
        <v>2652</v>
      </c>
    </row>
    <row r="6824" spans="1:4">
      <c r="A6824" t="s">
        <v>1973</v>
      </c>
      <c r="B6824" t="s">
        <v>2651</v>
      </c>
      <c r="C6824">
        <v>3453500</v>
      </c>
      <c r="D6824" t="s">
        <v>2652</v>
      </c>
    </row>
    <row r="6825" spans="1:4">
      <c r="A6825" t="s">
        <v>1974</v>
      </c>
      <c r="B6825" t="s">
        <v>2651</v>
      </c>
      <c r="C6825">
        <v>2957400</v>
      </c>
      <c r="D6825" t="s">
        <v>2652</v>
      </c>
    </row>
    <row r="6826" spans="1:4">
      <c r="A6826" t="s">
        <v>1975</v>
      </c>
      <c r="B6826" t="s">
        <v>2651</v>
      </c>
      <c r="C6826">
        <v>3066800</v>
      </c>
      <c r="D6826" t="s">
        <v>2652</v>
      </c>
    </row>
    <row r="6827" spans="1:4">
      <c r="A6827" t="s">
        <v>1976</v>
      </c>
      <c r="B6827" t="s">
        <v>2651</v>
      </c>
      <c r="C6827">
        <v>3792500</v>
      </c>
      <c r="D6827" t="s">
        <v>2652</v>
      </c>
    </row>
    <row r="6828" spans="1:4">
      <c r="A6828" t="s">
        <v>1977</v>
      </c>
      <c r="B6828" t="s">
        <v>2651</v>
      </c>
      <c r="C6828">
        <v>3051000</v>
      </c>
      <c r="D6828" t="s">
        <v>2652</v>
      </c>
    </row>
    <row r="6829" spans="1:4">
      <c r="A6829" t="s">
        <v>1978</v>
      </c>
      <c r="B6829" t="s">
        <v>2651</v>
      </c>
      <c r="C6829">
        <v>3377900</v>
      </c>
      <c r="D6829" t="s">
        <v>2652</v>
      </c>
    </row>
    <row r="6830" spans="1:4">
      <c r="A6830" t="s">
        <v>1979</v>
      </c>
      <c r="B6830" t="s">
        <v>2651</v>
      </c>
      <c r="C6830">
        <v>3041600</v>
      </c>
      <c r="D6830" t="s">
        <v>2652</v>
      </c>
    </row>
    <row r="6831" spans="1:4">
      <c r="A6831" t="s">
        <v>1980</v>
      </c>
      <c r="B6831" t="s">
        <v>2651</v>
      </c>
      <c r="C6831">
        <v>2653500</v>
      </c>
      <c r="D6831" t="s">
        <v>2652</v>
      </c>
    </row>
    <row r="6832" spans="1:4">
      <c r="A6832" t="s">
        <v>1981</v>
      </c>
      <c r="B6832" t="s">
        <v>2651</v>
      </c>
      <c r="C6832">
        <v>2424100</v>
      </c>
      <c r="D6832" t="s">
        <v>2652</v>
      </c>
    </row>
    <row r="6833" spans="1:4">
      <c r="A6833" t="s">
        <v>1982</v>
      </c>
      <c r="B6833" t="s">
        <v>2651</v>
      </c>
      <c r="C6833">
        <v>3284600</v>
      </c>
      <c r="D6833" t="s">
        <v>2652</v>
      </c>
    </row>
    <row r="6834" spans="1:4">
      <c r="A6834" t="s">
        <v>1983</v>
      </c>
      <c r="B6834" t="s">
        <v>2651</v>
      </c>
      <c r="C6834">
        <v>4018400</v>
      </c>
      <c r="D6834" t="s">
        <v>2652</v>
      </c>
    </row>
    <row r="6835" spans="1:4">
      <c r="A6835" t="s">
        <v>1984</v>
      </c>
      <c r="B6835" t="s">
        <v>2651</v>
      </c>
      <c r="C6835">
        <v>4962900</v>
      </c>
      <c r="D6835" t="s">
        <v>2652</v>
      </c>
    </row>
    <row r="6836" spans="1:4">
      <c r="A6836" t="s">
        <v>1985</v>
      </c>
      <c r="B6836" t="s">
        <v>2651</v>
      </c>
      <c r="C6836">
        <v>5828300</v>
      </c>
      <c r="D6836" t="s">
        <v>2652</v>
      </c>
    </row>
    <row r="6837" spans="1:4">
      <c r="A6837" t="s">
        <v>1986</v>
      </c>
      <c r="B6837" t="s">
        <v>2651</v>
      </c>
      <c r="C6837">
        <v>5753800</v>
      </c>
      <c r="D6837" t="s">
        <v>2652</v>
      </c>
    </row>
    <row r="6838" spans="1:4">
      <c r="A6838" t="s">
        <v>1987</v>
      </c>
      <c r="B6838" t="s">
        <v>2651</v>
      </c>
      <c r="C6838">
        <v>8606000</v>
      </c>
      <c r="D6838" t="s">
        <v>2652</v>
      </c>
    </row>
    <row r="6839" spans="1:4">
      <c r="A6839" t="s">
        <v>1988</v>
      </c>
      <c r="B6839" t="s">
        <v>2651</v>
      </c>
      <c r="C6839">
        <v>36731500</v>
      </c>
      <c r="D6839" t="s">
        <v>2652</v>
      </c>
    </row>
    <row r="6840" spans="1:4">
      <c r="A6840" t="s">
        <v>1989</v>
      </c>
      <c r="B6840" t="s">
        <v>2651</v>
      </c>
      <c r="C6840">
        <v>11300500</v>
      </c>
      <c r="D6840" t="s">
        <v>2652</v>
      </c>
    </row>
    <row r="6841" spans="1:4">
      <c r="A6841" t="s">
        <v>1990</v>
      </c>
      <c r="B6841" t="s">
        <v>2651</v>
      </c>
      <c r="C6841">
        <v>7280900</v>
      </c>
      <c r="D6841" t="s">
        <v>2652</v>
      </c>
    </row>
    <row r="6842" spans="1:4">
      <c r="A6842" t="s">
        <v>1991</v>
      </c>
      <c r="B6842" t="s">
        <v>2651</v>
      </c>
      <c r="C6842">
        <v>5964700</v>
      </c>
      <c r="D6842" t="s">
        <v>2652</v>
      </c>
    </row>
    <row r="6843" spans="1:4">
      <c r="A6843" t="s">
        <v>1992</v>
      </c>
      <c r="B6843" t="s">
        <v>2651</v>
      </c>
      <c r="C6843">
        <v>6364100</v>
      </c>
      <c r="D6843" t="s">
        <v>2652</v>
      </c>
    </row>
    <row r="6844" spans="1:4">
      <c r="A6844" t="s">
        <v>1993</v>
      </c>
      <c r="B6844" t="s">
        <v>2651</v>
      </c>
      <c r="C6844">
        <v>4833500</v>
      </c>
      <c r="D6844" t="s">
        <v>2652</v>
      </c>
    </row>
    <row r="6845" spans="1:4">
      <c r="A6845" t="s">
        <v>1994</v>
      </c>
      <c r="B6845" t="s">
        <v>2651</v>
      </c>
      <c r="C6845">
        <v>1883000</v>
      </c>
      <c r="D6845" t="s">
        <v>2652</v>
      </c>
    </row>
    <row r="6846" spans="1:4">
      <c r="A6846" t="s">
        <v>1995</v>
      </c>
      <c r="B6846" t="s">
        <v>2651</v>
      </c>
      <c r="C6846">
        <v>4624100</v>
      </c>
      <c r="D6846" t="s">
        <v>2652</v>
      </c>
    </row>
    <row r="6847" spans="1:4">
      <c r="A6847" t="s">
        <v>1996</v>
      </c>
      <c r="B6847" t="s">
        <v>2651</v>
      </c>
      <c r="C6847">
        <v>5231700</v>
      </c>
      <c r="D6847" t="s">
        <v>2652</v>
      </c>
    </row>
    <row r="6848" spans="1:4">
      <c r="A6848" t="s">
        <v>1997</v>
      </c>
      <c r="B6848" t="s">
        <v>2651</v>
      </c>
      <c r="C6848">
        <v>11376700</v>
      </c>
      <c r="D6848" t="s">
        <v>2652</v>
      </c>
    </row>
    <row r="6849" spans="1:4">
      <c r="A6849" t="s">
        <v>1998</v>
      </c>
      <c r="B6849" t="s">
        <v>2651</v>
      </c>
      <c r="C6849">
        <v>4989200</v>
      </c>
      <c r="D6849" t="s">
        <v>2652</v>
      </c>
    </row>
    <row r="6850" spans="1:4">
      <c r="A6850" t="s">
        <v>1999</v>
      </c>
      <c r="B6850" t="s">
        <v>2651</v>
      </c>
      <c r="C6850">
        <v>3442900</v>
      </c>
      <c r="D6850" t="s">
        <v>2652</v>
      </c>
    </row>
    <row r="6851" spans="1:4">
      <c r="A6851" t="s">
        <v>2000</v>
      </c>
      <c r="B6851" t="s">
        <v>2651</v>
      </c>
      <c r="C6851">
        <v>6233200</v>
      </c>
      <c r="D6851" t="s">
        <v>2652</v>
      </c>
    </row>
    <row r="6852" spans="1:4">
      <c r="A6852" t="s">
        <v>2001</v>
      </c>
      <c r="B6852" t="s">
        <v>2651</v>
      </c>
      <c r="C6852">
        <v>4721800</v>
      </c>
      <c r="D6852" t="s">
        <v>2652</v>
      </c>
    </row>
    <row r="6853" spans="1:4">
      <c r="A6853" t="s">
        <v>2002</v>
      </c>
      <c r="B6853" t="s">
        <v>2651</v>
      </c>
      <c r="C6853">
        <v>3685200</v>
      </c>
      <c r="D6853" t="s">
        <v>2652</v>
      </c>
    </row>
    <row r="6854" spans="1:4">
      <c r="A6854" t="s">
        <v>2003</v>
      </c>
      <c r="B6854" t="s">
        <v>2651</v>
      </c>
      <c r="C6854">
        <v>3107100</v>
      </c>
      <c r="D6854" t="s">
        <v>2652</v>
      </c>
    </row>
    <row r="6855" spans="1:4">
      <c r="A6855" t="s">
        <v>2004</v>
      </c>
      <c r="B6855" t="s">
        <v>2651</v>
      </c>
      <c r="C6855">
        <v>2905900</v>
      </c>
      <c r="D6855" t="s">
        <v>2652</v>
      </c>
    </row>
    <row r="6856" spans="1:4">
      <c r="A6856" t="s">
        <v>2005</v>
      </c>
      <c r="B6856" t="s">
        <v>2651</v>
      </c>
      <c r="C6856">
        <v>4433800</v>
      </c>
      <c r="D6856" t="s">
        <v>2652</v>
      </c>
    </row>
    <row r="6857" spans="1:4">
      <c r="A6857" t="s">
        <v>2006</v>
      </c>
      <c r="B6857" t="s">
        <v>2651</v>
      </c>
      <c r="C6857">
        <v>4178900</v>
      </c>
      <c r="D6857" t="s">
        <v>2652</v>
      </c>
    </row>
    <row r="6858" spans="1:4">
      <c r="A6858" t="s">
        <v>2007</v>
      </c>
      <c r="B6858" t="s">
        <v>2651</v>
      </c>
      <c r="C6858">
        <v>3749100</v>
      </c>
      <c r="D6858" t="s">
        <v>2652</v>
      </c>
    </row>
    <row r="6859" spans="1:4">
      <c r="A6859" t="s">
        <v>2008</v>
      </c>
      <c r="B6859" t="s">
        <v>2651</v>
      </c>
      <c r="C6859">
        <v>5415500</v>
      </c>
      <c r="D6859" t="s">
        <v>2652</v>
      </c>
    </row>
    <row r="6860" spans="1:4">
      <c r="A6860" t="s">
        <v>2009</v>
      </c>
      <c r="B6860" t="s">
        <v>2651</v>
      </c>
      <c r="C6860">
        <v>8367000</v>
      </c>
      <c r="D6860" t="s">
        <v>2652</v>
      </c>
    </row>
    <row r="6861" spans="1:4">
      <c r="A6861" t="s">
        <v>2010</v>
      </c>
      <c r="B6861" t="s">
        <v>2651</v>
      </c>
      <c r="C6861">
        <v>4186700</v>
      </c>
      <c r="D6861" t="s">
        <v>2652</v>
      </c>
    </row>
    <row r="6862" spans="1:4">
      <c r="A6862" t="s">
        <v>2011</v>
      </c>
      <c r="B6862" t="s">
        <v>2651</v>
      </c>
      <c r="C6862">
        <v>3175400</v>
      </c>
      <c r="D6862" t="s">
        <v>2652</v>
      </c>
    </row>
    <row r="6863" spans="1:4">
      <c r="A6863" t="s">
        <v>2012</v>
      </c>
      <c r="B6863" t="s">
        <v>2651</v>
      </c>
      <c r="C6863">
        <v>3510200</v>
      </c>
      <c r="D6863" t="s">
        <v>2652</v>
      </c>
    </row>
    <row r="6864" spans="1:4">
      <c r="A6864" t="s">
        <v>2013</v>
      </c>
      <c r="B6864" t="s">
        <v>2651</v>
      </c>
      <c r="C6864">
        <v>3846500</v>
      </c>
      <c r="D6864" t="s">
        <v>2652</v>
      </c>
    </row>
    <row r="6865" spans="1:4">
      <c r="A6865" t="s">
        <v>2014</v>
      </c>
      <c r="B6865" t="s">
        <v>2651</v>
      </c>
      <c r="C6865">
        <v>2464800</v>
      </c>
      <c r="D6865" t="s">
        <v>2652</v>
      </c>
    </row>
    <row r="6866" spans="1:4">
      <c r="A6866" t="s">
        <v>2015</v>
      </c>
      <c r="B6866" t="s">
        <v>2651</v>
      </c>
      <c r="C6866">
        <v>3112500</v>
      </c>
      <c r="D6866" t="s">
        <v>2652</v>
      </c>
    </row>
    <row r="6867" spans="1:4">
      <c r="A6867" t="s">
        <v>2016</v>
      </c>
      <c r="B6867" t="s">
        <v>2651</v>
      </c>
      <c r="C6867">
        <v>2623200</v>
      </c>
      <c r="D6867" t="s">
        <v>2652</v>
      </c>
    </row>
    <row r="6868" spans="1:4">
      <c r="A6868" t="s">
        <v>2017</v>
      </c>
      <c r="B6868" t="s">
        <v>2651</v>
      </c>
      <c r="C6868">
        <v>2829000</v>
      </c>
      <c r="D6868" t="s">
        <v>2652</v>
      </c>
    </row>
    <row r="6869" spans="1:4">
      <c r="A6869" t="s">
        <v>2018</v>
      </c>
      <c r="B6869" t="s">
        <v>2651</v>
      </c>
      <c r="C6869">
        <v>2391100</v>
      </c>
      <c r="D6869" t="s">
        <v>2652</v>
      </c>
    </row>
    <row r="6870" spans="1:4">
      <c r="A6870" t="s">
        <v>2019</v>
      </c>
      <c r="B6870" t="s">
        <v>2651</v>
      </c>
      <c r="C6870">
        <v>3685200</v>
      </c>
      <c r="D6870" t="s">
        <v>2652</v>
      </c>
    </row>
    <row r="6871" spans="1:4">
      <c r="A6871" t="s">
        <v>2020</v>
      </c>
      <c r="B6871" t="s">
        <v>2651</v>
      </c>
      <c r="C6871">
        <v>4443300</v>
      </c>
      <c r="D6871" t="s">
        <v>2652</v>
      </c>
    </row>
    <row r="6872" spans="1:4">
      <c r="A6872" t="s">
        <v>2021</v>
      </c>
      <c r="B6872" t="s">
        <v>2651</v>
      </c>
      <c r="C6872">
        <v>3266000</v>
      </c>
      <c r="D6872" t="s">
        <v>2652</v>
      </c>
    </row>
    <row r="6873" spans="1:4">
      <c r="A6873" t="s">
        <v>2022</v>
      </c>
      <c r="B6873" t="s">
        <v>2651</v>
      </c>
      <c r="C6873">
        <v>4944200</v>
      </c>
      <c r="D6873" t="s">
        <v>2652</v>
      </c>
    </row>
    <row r="6874" spans="1:4">
      <c r="A6874" t="s">
        <v>2023</v>
      </c>
      <c r="B6874" t="s">
        <v>2651</v>
      </c>
      <c r="C6874">
        <v>3853800</v>
      </c>
      <c r="D6874" t="s">
        <v>2652</v>
      </c>
    </row>
    <row r="6875" spans="1:4">
      <c r="A6875" t="s">
        <v>2024</v>
      </c>
      <c r="B6875" t="s">
        <v>2651</v>
      </c>
      <c r="C6875">
        <v>2554900</v>
      </c>
      <c r="D6875" t="s">
        <v>2652</v>
      </c>
    </row>
    <row r="6876" spans="1:4">
      <c r="A6876" t="s">
        <v>2025</v>
      </c>
      <c r="B6876" t="s">
        <v>2651</v>
      </c>
      <c r="C6876">
        <v>3146800</v>
      </c>
      <c r="D6876" t="s">
        <v>2652</v>
      </c>
    </row>
    <row r="6877" spans="1:4">
      <c r="A6877" t="s">
        <v>2026</v>
      </c>
      <c r="B6877" t="s">
        <v>2651</v>
      </c>
      <c r="C6877">
        <v>3222600</v>
      </c>
      <c r="D6877" t="s">
        <v>2652</v>
      </c>
    </row>
    <row r="6878" spans="1:4">
      <c r="A6878" t="s">
        <v>2027</v>
      </c>
      <c r="B6878" t="s">
        <v>2651</v>
      </c>
      <c r="C6878">
        <v>5161200</v>
      </c>
      <c r="D6878" t="s">
        <v>2652</v>
      </c>
    </row>
    <row r="6879" spans="1:4">
      <c r="A6879" t="s">
        <v>2028</v>
      </c>
      <c r="B6879" t="s">
        <v>2651</v>
      </c>
      <c r="C6879">
        <v>3527900</v>
      </c>
      <c r="D6879" t="s">
        <v>2652</v>
      </c>
    </row>
    <row r="6880" spans="1:4">
      <c r="A6880" t="s">
        <v>2029</v>
      </c>
      <c r="B6880" t="s">
        <v>2651</v>
      </c>
      <c r="C6880">
        <v>2798100</v>
      </c>
      <c r="D6880" t="s">
        <v>2652</v>
      </c>
    </row>
    <row r="6881" spans="1:4">
      <c r="A6881" t="s">
        <v>2030</v>
      </c>
      <c r="B6881" t="s">
        <v>2651</v>
      </c>
      <c r="C6881">
        <v>2881300</v>
      </c>
      <c r="D6881" t="s">
        <v>2652</v>
      </c>
    </row>
    <row r="6882" spans="1:4">
      <c r="A6882" t="s">
        <v>2031</v>
      </c>
      <c r="B6882" t="s">
        <v>2651</v>
      </c>
      <c r="C6882">
        <v>3122000</v>
      </c>
      <c r="D6882" t="s">
        <v>2652</v>
      </c>
    </row>
    <row r="6883" spans="1:4">
      <c r="A6883" t="s">
        <v>2032</v>
      </c>
      <c r="B6883" t="s">
        <v>2651</v>
      </c>
      <c r="C6883">
        <v>2371400</v>
      </c>
      <c r="D6883" t="s">
        <v>2652</v>
      </c>
    </row>
    <row r="6884" spans="1:4">
      <c r="A6884" t="s">
        <v>2033</v>
      </c>
      <c r="B6884" t="s">
        <v>2651</v>
      </c>
      <c r="C6884">
        <v>1902000</v>
      </c>
      <c r="D6884" t="s">
        <v>2652</v>
      </c>
    </row>
    <row r="6885" spans="1:4">
      <c r="A6885" t="s">
        <v>2034</v>
      </c>
      <c r="B6885" t="s">
        <v>2651</v>
      </c>
      <c r="C6885">
        <v>2248200</v>
      </c>
      <c r="D6885" t="s">
        <v>2652</v>
      </c>
    </row>
    <row r="6886" spans="1:4">
      <c r="A6886" t="s">
        <v>2035</v>
      </c>
      <c r="B6886" t="s">
        <v>2651</v>
      </c>
      <c r="C6886">
        <v>2079100</v>
      </c>
      <c r="D6886" t="s">
        <v>2652</v>
      </c>
    </row>
    <row r="6887" spans="1:4">
      <c r="A6887" t="s">
        <v>2036</v>
      </c>
      <c r="B6887" t="s">
        <v>2651</v>
      </c>
      <c r="C6887">
        <v>3850300</v>
      </c>
      <c r="D6887" t="s">
        <v>2652</v>
      </c>
    </row>
    <row r="6888" spans="1:4">
      <c r="A6888" t="s">
        <v>2037</v>
      </c>
      <c r="B6888" t="s">
        <v>2651</v>
      </c>
      <c r="C6888">
        <v>3453500</v>
      </c>
      <c r="D6888" t="s">
        <v>2652</v>
      </c>
    </row>
    <row r="6889" spans="1:4">
      <c r="A6889" t="s">
        <v>10</v>
      </c>
      <c r="B6889" t="s">
        <v>2651</v>
      </c>
      <c r="C6889">
        <v>3716000</v>
      </c>
      <c r="D6889" t="s">
        <v>2652</v>
      </c>
    </row>
    <row r="6890" spans="1:4">
      <c r="A6890" t="s">
        <v>2038</v>
      </c>
      <c r="B6890" t="s">
        <v>2651</v>
      </c>
      <c r="C6890">
        <v>4022200</v>
      </c>
      <c r="D6890" t="s">
        <v>2652</v>
      </c>
    </row>
    <row r="6891" spans="1:4">
      <c r="A6891" t="s">
        <v>2039</v>
      </c>
      <c r="B6891" t="s">
        <v>2651</v>
      </c>
      <c r="C6891">
        <v>4003800</v>
      </c>
      <c r="D6891" t="s">
        <v>2652</v>
      </c>
    </row>
    <row r="6892" spans="1:4">
      <c r="A6892" t="s">
        <v>2040</v>
      </c>
      <c r="B6892" t="s">
        <v>2651</v>
      </c>
      <c r="C6892">
        <v>2941600</v>
      </c>
      <c r="D6892" t="s">
        <v>2652</v>
      </c>
    </row>
    <row r="6893" spans="1:4">
      <c r="A6893" t="s">
        <v>2041</v>
      </c>
      <c r="B6893" t="s">
        <v>2651</v>
      </c>
      <c r="C6893">
        <v>2642700</v>
      </c>
      <c r="D6893" t="s">
        <v>2652</v>
      </c>
    </row>
    <row r="6894" spans="1:4">
      <c r="A6894" t="s">
        <v>2042</v>
      </c>
      <c r="B6894" t="s">
        <v>2651</v>
      </c>
      <c r="C6894">
        <v>2256700</v>
      </c>
      <c r="D6894" t="s">
        <v>2652</v>
      </c>
    </row>
    <row r="6895" spans="1:4">
      <c r="A6895" t="s">
        <v>2043</v>
      </c>
      <c r="B6895" t="s">
        <v>2651</v>
      </c>
      <c r="C6895">
        <v>2037000</v>
      </c>
      <c r="D6895" t="s">
        <v>2652</v>
      </c>
    </row>
    <row r="6896" spans="1:4">
      <c r="A6896" t="s">
        <v>2044</v>
      </c>
      <c r="B6896" t="s">
        <v>2651</v>
      </c>
      <c r="C6896">
        <v>1656100</v>
      </c>
      <c r="D6896" t="s">
        <v>2652</v>
      </c>
    </row>
    <row r="6897" spans="1:4">
      <c r="A6897" t="s">
        <v>2045</v>
      </c>
      <c r="B6897" t="s">
        <v>2651</v>
      </c>
      <c r="C6897">
        <v>1841400</v>
      </c>
      <c r="D6897" t="s">
        <v>2652</v>
      </c>
    </row>
    <row r="6898" spans="1:4">
      <c r="A6898" t="s">
        <v>2046</v>
      </c>
      <c r="B6898" t="s">
        <v>2651</v>
      </c>
      <c r="C6898">
        <v>2432600</v>
      </c>
      <c r="D6898" t="s">
        <v>2652</v>
      </c>
    </row>
    <row r="6899" spans="1:4">
      <c r="A6899" t="s">
        <v>2047</v>
      </c>
      <c r="B6899" t="s">
        <v>2651</v>
      </c>
      <c r="C6899">
        <v>2418400</v>
      </c>
      <c r="D6899" t="s">
        <v>2652</v>
      </c>
    </row>
    <row r="6900" spans="1:4">
      <c r="A6900" t="s">
        <v>2048</v>
      </c>
      <c r="B6900" t="s">
        <v>2651</v>
      </c>
      <c r="C6900">
        <v>2954400</v>
      </c>
      <c r="D6900" t="s">
        <v>2652</v>
      </c>
    </row>
    <row r="6901" spans="1:4">
      <c r="A6901" t="s">
        <v>2049</v>
      </c>
      <c r="B6901" t="s">
        <v>2651</v>
      </c>
      <c r="C6901">
        <v>2318700</v>
      </c>
      <c r="D6901" t="s">
        <v>2652</v>
      </c>
    </row>
    <row r="6902" spans="1:4">
      <c r="A6902" t="s">
        <v>2050</v>
      </c>
      <c r="B6902" t="s">
        <v>2651</v>
      </c>
      <c r="C6902">
        <v>2678100</v>
      </c>
      <c r="D6902" t="s">
        <v>2652</v>
      </c>
    </row>
    <row r="6903" spans="1:4">
      <c r="A6903" t="s">
        <v>2051</v>
      </c>
      <c r="B6903" t="s">
        <v>2651</v>
      </c>
      <c r="C6903">
        <v>4133600</v>
      </c>
      <c r="D6903" t="s">
        <v>2652</v>
      </c>
    </row>
    <row r="6904" spans="1:4">
      <c r="A6904" t="s">
        <v>2052</v>
      </c>
      <c r="B6904" t="s">
        <v>2651</v>
      </c>
      <c r="C6904">
        <v>2941000</v>
      </c>
      <c r="D6904" t="s">
        <v>2652</v>
      </c>
    </row>
    <row r="6905" spans="1:4">
      <c r="A6905" t="s">
        <v>2053</v>
      </c>
      <c r="B6905" t="s">
        <v>2651</v>
      </c>
      <c r="C6905">
        <v>2718500</v>
      </c>
      <c r="D6905" t="s">
        <v>2652</v>
      </c>
    </row>
    <row r="6906" spans="1:4">
      <c r="A6906" t="s">
        <v>2054</v>
      </c>
      <c r="B6906" t="s">
        <v>2651</v>
      </c>
      <c r="C6906">
        <v>2888800</v>
      </c>
      <c r="D6906" t="s">
        <v>2652</v>
      </c>
    </row>
    <row r="6907" spans="1:4">
      <c r="A6907" t="s">
        <v>2055</v>
      </c>
      <c r="B6907" t="s">
        <v>2651</v>
      </c>
      <c r="C6907">
        <v>5245000</v>
      </c>
      <c r="D6907" t="s">
        <v>2652</v>
      </c>
    </row>
    <row r="6908" spans="1:4">
      <c r="A6908" t="s">
        <v>2056</v>
      </c>
      <c r="B6908" t="s">
        <v>2651</v>
      </c>
      <c r="C6908">
        <v>10669300</v>
      </c>
      <c r="D6908" t="s">
        <v>2652</v>
      </c>
    </row>
    <row r="6909" spans="1:4">
      <c r="A6909" t="s">
        <v>2057</v>
      </c>
      <c r="B6909" t="s">
        <v>2651</v>
      </c>
      <c r="C6909">
        <v>5835700</v>
      </c>
      <c r="D6909" t="s">
        <v>2652</v>
      </c>
    </row>
    <row r="6910" spans="1:4">
      <c r="A6910" t="s">
        <v>2058</v>
      </c>
      <c r="B6910" t="s">
        <v>2651</v>
      </c>
      <c r="C6910">
        <v>2829200</v>
      </c>
      <c r="D6910" t="s">
        <v>2652</v>
      </c>
    </row>
    <row r="6911" spans="1:4">
      <c r="A6911" t="s">
        <v>2059</v>
      </c>
      <c r="B6911" t="s">
        <v>2651</v>
      </c>
      <c r="C6911">
        <v>2318600</v>
      </c>
      <c r="D6911" t="s">
        <v>2652</v>
      </c>
    </row>
    <row r="6912" spans="1:4">
      <c r="A6912" t="s">
        <v>2060</v>
      </c>
      <c r="B6912" t="s">
        <v>2651</v>
      </c>
      <c r="C6912">
        <v>2220900</v>
      </c>
      <c r="D6912" t="s">
        <v>2652</v>
      </c>
    </row>
    <row r="6913" spans="1:4">
      <c r="A6913" t="s">
        <v>2061</v>
      </c>
      <c r="B6913" t="s">
        <v>2651</v>
      </c>
      <c r="C6913">
        <v>2410800</v>
      </c>
      <c r="D6913" t="s">
        <v>2652</v>
      </c>
    </row>
    <row r="6914" spans="1:4">
      <c r="A6914" t="s">
        <v>2062</v>
      </c>
      <c r="B6914" t="s">
        <v>2651</v>
      </c>
      <c r="C6914">
        <v>1752700</v>
      </c>
      <c r="D6914" t="s">
        <v>2652</v>
      </c>
    </row>
    <row r="6915" spans="1:4">
      <c r="A6915" t="s">
        <v>2063</v>
      </c>
      <c r="B6915" t="s">
        <v>2651</v>
      </c>
      <c r="C6915">
        <v>1872200</v>
      </c>
      <c r="D6915" t="s">
        <v>2652</v>
      </c>
    </row>
    <row r="6916" spans="1:4">
      <c r="A6916" t="s">
        <v>2064</v>
      </c>
      <c r="B6916" t="s">
        <v>2651</v>
      </c>
      <c r="C6916">
        <v>2754200</v>
      </c>
      <c r="D6916" t="s">
        <v>2652</v>
      </c>
    </row>
    <row r="6917" spans="1:4">
      <c r="A6917" t="s">
        <v>2065</v>
      </c>
      <c r="B6917" t="s">
        <v>2651</v>
      </c>
      <c r="C6917">
        <v>2342500</v>
      </c>
      <c r="D6917" t="s">
        <v>2652</v>
      </c>
    </row>
    <row r="6918" spans="1:4">
      <c r="A6918" t="s">
        <v>2066</v>
      </c>
      <c r="B6918" t="s">
        <v>2651</v>
      </c>
      <c r="C6918">
        <v>2574200</v>
      </c>
      <c r="D6918" t="s">
        <v>2652</v>
      </c>
    </row>
    <row r="6919" spans="1:4">
      <c r="A6919" t="s">
        <v>2067</v>
      </c>
      <c r="B6919" t="s">
        <v>2651</v>
      </c>
      <c r="C6919">
        <v>2633900</v>
      </c>
      <c r="D6919" t="s">
        <v>2652</v>
      </c>
    </row>
    <row r="6920" spans="1:4">
      <c r="A6920" t="s">
        <v>2068</v>
      </c>
      <c r="B6920" t="s">
        <v>2651</v>
      </c>
      <c r="C6920">
        <v>2510100</v>
      </c>
      <c r="D6920" t="s">
        <v>2652</v>
      </c>
    </row>
    <row r="6921" spans="1:4">
      <c r="A6921" t="s">
        <v>2069</v>
      </c>
      <c r="B6921" t="s">
        <v>2651</v>
      </c>
      <c r="C6921">
        <v>13175000</v>
      </c>
      <c r="D6921" t="s">
        <v>2652</v>
      </c>
    </row>
    <row r="6922" spans="1:4">
      <c r="A6922" t="s">
        <v>2070</v>
      </c>
      <c r="B6922" t="s">
        <v>2651</v>
      </c>
      <c r="C6922">
        <v>2875800</v>
      </c>
      <c r="D6922" t="s">
        <v>2652</v>
      </c>
    </row>
    <row r="6923" spans="1:4">
      <c r="A6923" t="s">
        <v>2071</v>
      </c>
      <c r="B6923" t="s">
        <v>2651</v>
      </c>
      <c r="C6923">
        <v>2497200</v>
      </c>
      <c r="D6923" t="s">
        <v>2652</v>
      </c>
    </row>
    <row r="6924" spans="1:4">
      <c r="A6924" t="s">
        <v>2072</v>
      </c>
      <c r="B6924" t="s">
        <v>2651</v>
      </c>
      <c r="C6924">
        <v>2909900</v>
      </c>
      <c r="D6924" t="s">
        <v>2652</v>
      </c>
    </row>
    <row r="6925" spans="1:4">
      <c r="A6925" t="s">
        <v>2073</v>
      </c>
      <c r="B6925" t="s">
        <v>2651</v>
      </c>
      <c r="C6925">
        <v>2791700</v>
      </c>
      <c r="D6925" t="s">
        <v>2652</v>
      </c>
    </row>
    <row r="6926" spans="1:4">
      <c r="A6926" t="s">
        <v>2074</v>
      </c>
      <c r="B6926" t="s">
        <v>2651</v>
      </c>
      <c r="C6926">
        <v>2703700</v>
      </c>
      <c r="D6926" t="s">
        <v>2652</v>
      </c>
    </row>
    <row r="6927" spans="1:4">
      <c r="A6927" t="s">
        <v>2075</v>
      </c>
      <c r="B6927" t="s">
        <v>2651</v>
      </c>
      <c r="C6927">
        <v>3078700</v>
      </c>
      <c r="D6927" t="s">
        <v>2652</v>
      </c>
    </row>
    <row r="6928" spans="1:4">
      <c r="A6928" t="s">
        <v>2076</v>
      </c>
      <c r="B6928" t="s">
        <v>2651</v>
      </c>
      <c r="C6928">
        <v>2910600</v>
      </c>
      <c r="D6928" t="s">
        <v>2652</v>
      </c>
    </row>
    <row r="6929" spans="1:4">
      <c r="A6929" t="s">
        <v>2077</v>
      </c>
      <c r="B6929" t="s">
        <v>2651</v>
      </c>
      <c r="C6929">
        <v>4219400</v>
      </c>
      <c r="D6929" t="s">
        <v>2652</v>
      </c>
    </row>
    <row r="6930" spans="1:4">
      <c r="A6930" t="s">
        <v>2078</v>
      </c>
      <c r="B6930" t="s">
        <v>2651</v>
      </c>
      <c r="C6930">
        <v>2237400</v>
      </c>
      <c r="D6930" t="s">
        <v>2652</v>
      </c>
    </row>
    <row r="6931" spans="1:4">
      <c r="A6931" t="s">
        <v>2079</v>
      </c>
      <c r="B6931" t="s">
        <v>2651</v>
      </c>
      <c r="C6931">
        <v>3094100</v>
      </c>
      <c r="D6931" t="s">
        <v>2652</v>
      </c>
    </row>
    <row r="6932" spans="1:4">
      <c r="A6932" t="s">
        <v>2080</v>
      </c>
      <c r="B6932" t="s">
        <v>2651</v>
      </c>
      <c r="C6932">
        <v>2744400</v>
      </c>
      <c r="D6932" t="s">
        <v>2652</v>
      </c>
    </row>
    <row r="6933" spans="1:4">
      <c r="A6933" t="s">
        <v>2081</v>
      </c>
      <c r="B6933" t="s">
        <v>2651</v>
      </c>
      <c r="C6933">
        <v>2350500</v>
      </c>
      <c r="D6933" t="s">
        <v>2652</v>
      </c>
    </row>
    <row r="6934" spans="1:4">
      <c r="A6934" t="s">
        <v>2082</v>
      </c>
      <c r="B6934" t="s">
        <v>2651</v>
      </c>
      <c r="C6934">
        <v>2762100</v>
      </c>
      <c r="D6934" t="s">
        <v>2652</v>
      </c>
    </row>
    <row r="6935" spans="1:4">
      <c r="A6935" t="s">
        <v>2083</v>
      </c>
      <c r="B6935" t="s">
        <v>2651</v>
      </c>
      <c r="C6935">
        <v>2552900</v>
      </c>
      <c r="D6935" t="s">
        <v>2652</v>
      </c>
    </row>
    <row r="6936" spans="1:4">
      <c r="A6936" t="s">
        <v>2084</v>
      </c>
      <c r="B6936" t="s">
        <v>2651</v>
      </c>
      <c r="C6936">
        <v>2724400</v>
      </c>
      <c r="D6936" t="s">
        <v>2652</v>
      </c>
    </row>
    <row r="6937" spans="1:4">
      <c r="A6937" t="s">
        <v>2085</v>
      </c>
      <c r="B6937" t="s">
        <v>2651</v>
      </c>
      <c r="C6937">
        <v>2155500</v>
      </c>
      <c r="D6937" t="s">
        <v>2652</v>
      </c>
    </row>
    <row r="6938" spans="1:4">
      <c r="A6938" t="s">
        <v>2086</v>
      </c>
      <c r="B6938" t="s">
        <v>2651</v>
      </c>
      <c r="C6938">
        <v>3900300</v>
      </c>
      <c r="D6938" t="s">
        <v>2652</v>
      </c>
    </row>
    <row r="6939" spans="1:4">
      <c r="A6939" t="s">
        <v>2087</v>
      </c>
      <c r="B6939" t="s">
        <v>2651</v>
      </c>
      <c r="C6939">
        <v>2464600</v>
      </c>
      <c r="D6939" t="s">
        <v>2652</v>
      </c>
    </row>
    <row r="6940" spans="1:4">
      <c r="A6940" t="s">
        <v>2088</v>
      </c>
      <c r="B6940" t="s">
        <v>2651</v>
      </c>
      <c r="C6940">
        <v>2370100</v>
      </c>
      <c r="D6940" t="s">
        <v>2652</v>
      </c>
    </row>
    <row r="6941" spans="1:4">
      <c r="A6941" t="s">
        <v>2089</v>
      </c>
      <c r="B6941" t="s">
        <v>2651</v>
      </c>
      <c r="C6941">
        <v>2566500</v>
      </c>
      <c r="D6941" t="s">
        <v>2652</v>
      </c>
    </row>
    <row r="6942" spans="1:4">
      <c r="A6942" t="s">
        <v>2090</v>
      </c>
      <c r="B6942" t="s">
        <v>2651</v>
      </c>
      <c r="C6942">
        <v>2195400</v>
      </c>
      <c r="D6942" t="s">
        <v>2652</v>
      </c>
    </row>
    <row r="6943" spans="1:4">
      <c r="A6943" t="s">
        <v>2091</v>
      </c>
      <c r="B6943" t="s">
        <v>2651</v>
      </c>
      <c r="C6943">
        <v>2183700</v>
      </c>
      <c r="D6943" t="s">
        <v>2652</v>
      </c>
    </row>
    <row r="6944" spans="1:4">
      <c r="A6944" t="s">
        <v>2092</v>
      </c>
      <c r="B6944" t="s">
        <v>2651</v>
      </c>
      <c r="C6944">
        <v>2809900</v>
      </c>
      <c r="D6944" t="s">
        <v>2652</v>
      </c>
    </row>
    <row r="6945" spans="1:4">
      <c r="A6945" t="s">
        <v>2093</v>
      </c>
      <c r="B6945" t="s">
        <v>2651</v>
      </c>
      <c r="C6945">
        <v>2743600</v>
      </c>
      <c r="D6945" t="s">
        <v>2652</v>
      </c>
    </row>
    <row r="6946" spans="1:4">
      <c r="A6946" t="s">
        <v>2094</v>
      </c>
      <c r="B6946" t="s">
        <v>2651</v>
      </c>
      <c r="C6946">
        <v>2313100</v>
      </c>
      <c r="D6946" t="s">
        <v>2652</v>
      </c>
    </row>
    <row r="6947" spans="1:4">
      <c r="A6947" t="s">
        <v>2095</v>
      </c>
      <c r="B6947" t="s">
        <v>2651</v>
      </c>
      <c r="C6947">
        <v>2723300</v>
      </c>
      <c r="D6947" t="s">
        <v>2652</v>
      </c>
    </row>
    <row r="6948" spans="1:4">
      <c r="A6948" t="s">
        <v>2096</v>
      </c>
      <c r="B6948" t="s">
        <v>2651</v>
      </c>
      <c r="C6948">
        <v>3077400</v>
      </c>
      <c r="D6948" t="s">
        <v>2652</v>
      </c>
    </row>
    <row r="6949" spans="1:4">
      <c r="A6949" t="s">
        <v>2097</v>
      </c>
      <c r="B6949" t="s">
        <v>2651</v>
      </c>
      <c r="C6949">
        <v>3037900</v>
      </c>
      <c r="D6949" t="s">
        <v>2652</v>
      </c>
    </row>
    <row r="6950" spans="1:4">
      <c r="A6950" t="s">
        <v>2098</v>
      </c>
      <c r="B6950" t="s">
        <v>2651</v>
      </c>
      <c r="C6950">
        <v>3432600</v>
      </c>
      <c r="D6950" t="s">
        <v>2652</v>
      </c>
    </row>
    <row r="6951" spans="1:4">
      <c r="A6951" t="s">
        <v>2099</v>
      </c>
      <c r="B6951" t="s">
        <v>2651</v>
      </c>
      <c r="C6951">
        <v>1964500</v>
      </c>
      <c r="D6951" t="s">
        <v>2652</v>
      </c>
    </row>
    <row r="6952" spans="1:4">
      <c r="A6952" t="s">
        <v>2100</v>
      </c>
      <c r="B6952" t="s">
        <v>2651</v>
      </c>
      <c r="C6952">
        <v>2277400</v>
      </c>
      <c r="D6952" t="s">
        <v>2652</v>
      </c>
    </row>
    <row r="6953" spans="1:4">
      <c r="A6953" t="s">
        <v>2101</v>
      </c>
      <c r="B6953" t="s">
        <v>2651</v>
      </c>
      <c r="C6953">
        <v>2385700</v>
      </c>
      <c r="D6953" t="s">
        <v>2652</v>
      </c>
    </row>
    <row r="6954" spans="1:4">
      <c r="A6954" t="s">
        <v>2102</v>
      </c>
      <c r="B6954" t="s">
        <v>2651</v>
      </c>
      <c r="C6954">
        <v>2653600</v>
      </c>
      <c r="D6954" t="s">
        <v>2652</v>
      </c>
    </row>
    <row r="6955" spans="1:4">
      <c r="A6955" t="s">
        <v>2103</v>
      </c>
      <c r="B6955" t="s">
        <v>2651</v>
      </c>
      <c r="C6955">
        <v>2186900</v>
      </c>
      <c r="D6955" t="s">
        <v>2652</v>
      </c>
    </row>
    <row r="6956" spans="1:4">
      <c r="A6956" t="s">
        <v>2104</v>
      </c>
      <c r="B6956" t="s">
        <v>2651</v>
      </c>
      <c r="C6956">
        <v>1495200</v>
      </c>
      <c r="D6956" t="s">
        <v>2652</v>
      </c>
    </row>
    <row r="6957" spans="1:4">
      <c r="A6957" t="s">
        <v>2105</v>
      </c>
      <c r="B6957" t="s">
        <v>2651</v>
      </c>
      <c r="C6957">
        <v>1886000</v>
      </c>
      <c r="D6957" t="s">
        <v>2652</v>
      </c>
    </row>
    <row r="6958" spans="1:4">
      <c r="A6958" t="s">
        <v>2106</v>
      </c>
      <c r="B6958" t="s">
        <v>2651</v>
      </c>
      <c r="C6958">
        <v>2804800</v>
      </c>
      <c r="D6958" t="s">
        <v>2652</v>
      </c>
    </row>
    <row r="6959" spans="1:4">
      <c r="A6959" t="s">
        <v>2107</v>
      </c>
      <c r="B6959" t="s">
        <v>2651</v>
      </c>
      <c r="C6959">
        <v>2832000</v>
      </c>
      <c r="D6959" t="s">
        <v>2652</v>
      </c>
    </row>
    <row r="6960" spans="1:4">
      <c r="A6960" t="s">
        <v>2108</v>
      </c>
      <c r="B6960" t="s">
        <v>2651</v>
      </c>
      <c r="C6960">
        <v>3361600</v>
      </c>
      <c r="D6960" t="s">
        <v>2652</v>
      </c>
    </row>
    <row r="6961" spans="1:4">
      <c r="A6961" t="s">
        <v>2109</v>
      </c>
      <c r="B6961" t="s">
        <v>2651</v>
      </c>
      <c r="C6961">
        <v>4055200</v>
      </c>
      <c r="D6961" t="s">
        <v>2652</v>
      </c>
    </row>
    <row r="6962" spans="1:4">
      <c r="A6962" t="s">
        <v>2110</v>
      </c>
      <c r="B6962" t="s">
        <v>2651</v>
      </c>
      <c r="C6962">
        <v>5805900</v>
      </c>
      <c r="D6962" t="s">
        <v>2652</v>
      </c>
    </row>
    <row r="6963" spans="1:4">
      <c r="A6963" t="s">
        <v>2111</v>
      </c>
      <c r="B6963" t="s">
        <v>2651</v>
      </c>
      <c r="C6963">
        <v>8387700</v>
      </c>
      <c r="D6963" t="s">
        <v>2652</v>
      </c>
    </row>
    <row r="6964" spans="1:4">
      <c r="A6964" t="s">
        <v>2112</v>
      </c>
      <c r="B6964" t="s">
        <v>2651</v>
      </c>
      <c r="C6964">
        <v>7881600</v>
      </c>
      <c r="D6964" t="s">
        <v>2652</v>
      </c>
    </row>
    <row r="6965" spans="1:4">
      <c r="A6965" t="s">
        <v>2113</v>
      </c>
      <c r="B6965" t="s">
        <v>2651</v>
      </c>
      <c r="C6965">
        <v>4454700</v>
      </c>
      <c r="D6965" t="s">
        <v>2652</v>
      </c>
    </row>
    <row r="6966" spans="1:4">
      <c r="A6966" t="s">
        <v>2114</v>
      </c>
      <c r="B6966" t="s">
        <v>2651</v>
      </c>
      <c r="C6966">
        <v>3717000</v>
      </c>
      <c r="D6966" t="s">
        <v>2652</v>
      </c>
    </row>
    <row r="6967" spans="1:4">
      <c r="A6967" t="s">
        <v>2115</v>
      </c>
      <c r="B6967" t="s">
        <v>2651</v>
      </c>
      <c r="C6967">
        <v>4374100</v>
      </c>
      <c r="D6967" t="s">
        <v>2652</v>
      </c>
    </row>
    <row r="6968" spans="1:4">
      <c r="A6968" t="s">
        <v>2116</v>
      </c>
      <c r="B6968" t="s">
        <v>2651</v>
      </c>
      <c r="C6968">
        <v>6738300</v>
      </c>
      <c r="D6968" t="s">
        <v>2652</v>
      </c>
    </row>
    <row r="6969" spans="1:4">
      <c r="A6969" t="s">
        <v>2117</v>
      </c>
      <c r="B6969" t="s">
        <v>2651</v>
      </c>
      <c r="C6969">
        <v>7409500</v>
      </c>
      <c r="D6969" t="s">
        <v>2652</v>
      </c>
    </row>
    <row r="6970" spans="1:4">
      <c r="A6970" t="s">
        <v>2118</v>
      </c>
      <c r="B6970" t="s">
        <v>2651</v>
      </c>
      <c r="C6970">
        <v>8100400</v>
      </c>
      <c r="D6970" t="s">
        <v>2652</v>
      </c>
    </row>
    <row r="6971" spans="1:4">
      <c r="A6971" t="s">
        <v>2119</v>
      </c>
      <c r="B6971" t="s">
        <v>2651</v>
      </c>
      <c r="C6971">
        <v>10931900</v>
      </c>
      <c r="D6971" t="s">
        <v>2652</v>
      </c>
    </row>
    <row r="6972" spans="1:4">
      <c r="A6972" t="s">
        <v>2120</v>
      </c>
      <c r="B6972" t="s">
        <v>2651</v>
      </c>
      <c r="C6972">
        <v>20234400</v>
      </c>
      <c r="D6972" t="s">
        <v>2652</v>
      </c>
    </row>
    <row r="6973" spans="1:4">
      <c r="A6973" t="s">
        <v>2121</v>
      </c>
      <c r="B6973" t="s">
        <v>2651</v>
      </c>
      <c r="C6973">
        <v>13678400</v>
      </c>
      <c r="D6973" t="s">
        <v>2652</v>
      </c>
    </row>
    <row r="6974" spans="1:4">
      <c r="A6974" t="s">
        <v>2122</v>
      </c>
      <c r="B6974" t="s">
        <v>2651</v>
      </c>
      <c r="C6974">
        <v>7589100</v>
      </c>
      <c r="D6974" t="s">
        <v>2652</v>
      </c>
    </row>
    <row r="6975" spans="1:4">
      <c r="A6975" t="s">
        <v>2123</v>
      </c>
      <c r="B6975" t="s">
        <v>2651</v>
      </c>
      <c r="C6975">
        <v>7702900</v>
      </c>
      <c r="D6975" t="s">
        <v>2652</v>
      </c>
    </row>
    <row r="6976" spans="1:4">
      <c r="A6976" t="s">
        <v>2124</v>
      </c>
      <c r="B6976" t="s">
        <v>2651</v>
      </c>
      <c r="C6976">
        <v>6065200</v>
      </c>
      <c r="D6976" t="s">
        <v>2652</v>
      </c>
    </row>
    <row r="6977" spans="1:4">
      <c r="A6977" t="s">
        <v>2125</v>
      </c>
      <c r="B6977" t="s">
        <v>2651</v>
      </c>
      <c r="C6977">
        <v>5504400</v>
      </c>
      <c r="D6977" t="s">
        <v>2652</v>
      </c>
    </row>
    <row r="6978" spans="1:4">
      <c r="A6978" t="s">
        <v>2126</v>
      </c>
      <c r="B6978" t="s">
        <v>2651</v>
      </c>
      <c r="C6978">
        <v>6162000</v>
      </c>
      <c r="D6978" t="s">
        <v>2652</v>
      </c>
    </row>
    <row r="6979" spans="1:4">
      <c r="A6979" t="s">
        <v>2127</v>
      </c>
      <c r="B6979" t="s">
        <v>2651</v>
      </c>
      <c r="C6979">
        <v>9386000</v>
      </c>
      <c r="D6979" t="s">
        <v>2652</v>
      </c>
    </row>
    <row r="6980" spans="1:4">
      <c r="A6980" t="s">
        <v>2128</v>
      </c>
      <c r="B6980" t="s">
        <v>2651</v>
      </c>
      <c r="C6980">
        <v>8248400</v>
      </c>
      <c r="D6980" t="s">
        <v>2652</v>
      </c>
    </row>
    <row r="6981" spans="1:4">
      <c r="A6981" t="s">
        <v>2129</v>
      </c>
      <c r="B6981" t="s">
        <v>2651</v>
      </c>
      <c r="C6981">
        <v>6916300</v>
      </c>
      <c r="D6981" t="s">
        <v>2652</v>
      </c>
    </row>
    <row r="6982" spans="1:4">
      <c r="A6982" t="s">
        <v>2130</v>
      </c>
      <c r="B6982" t="s">
        <v>2651</v>
      </c>
      <c r="C6982">
        <v>14968700</v>
      </c>
      <c r="D6982" t="s">
        <v>2652</v>
      </c>
    </row>
    <row r="6983" spans="1:4">
      <c r="A6983" t="s">
        <v>2131</v>
      </c>
      <c r="B6983" t="s">
        <v>2651</v>
      </c>
      <c r="C6983">
        <v>10063100</v>
      </c>
      <c r="D6983" t="s">
        <v>2652</v>
      </c>
    </row>
    <row r="6984" spans="1:4">
      <c r="A6984" t="s">
        <v>2132</v>
      </c>
      <c r="B6984" t="s">
        <v>2651</v>
      </c>
      <c r="C6984">
        <v>9895800</v>
      </c>
      <c r="D6984" t="s">
        <v>2652</v>
      </c>
    </row>
    <row r="6985" spans="1:4">
      <c r="A6985" t="s">
        <v>2133</v>
      </c>
      <c r="B6985" t="s">
        <v>2651</v>
      </c>
      <c r="C6985">
        <v>5355200</v>
      </c>
      <c r="D6985" t="s">
        <v>2652</v>
      </c>
    </row>
    <row r="6986" spans="1:4">
      <c r="A6986" t="s">
        <v>2134</v>
      </c>
      <c r="B6986" t="s">
        <v>2651</v>
      </c>
      <c r="C6986">
        <v>3845500</v>
      </c>
      <c r="D6986" t="s">
        <v>2652</v>
      </c>
    </row>
    <row r="6987" spans="1:4">
      <c r="A6987" t="s">
        <v>2135</v>
      </c>
      <c r="B6987" t="s">
        <v>2651</v>
      </c>
      <c r="C6987">
        <v>4620600</v>
      </c>
      <c r="D6987" t="s">
        <v>2652</v>
      </c>
    </row>
    <row r="6988" spans="1:4">
      <c r="A6988" t="s">
        <v>2136</v>
      </c>
      <c r="B6988" t="s">
        <v>2651</v>
      </c>
      <c r="C6988">
        <v>6973100</v>
      </c>
      <c r="D6988" t="s">
        <v>2652</v>
      </c>
    </row>
    <row r="6989" spans="1:4">
      <c r="A6989" t="s">
        <v>2137</v>
      </c>
      <c r="B6989" t="s">
        <v>2651</v>
      </c>
      <c r="C6989">
        <v>4831100</v>
      </c>
      <c r="D6989" t="s">
        <v>2652</v>
      </c>
    </row>
    <row r="6990" spans="1:4">
      <c r="A6990" t="s">
        <v>2138</v>
      </c>
      <c r="B6990" t="s">
        <v>2651</v>
      </c>
      <c r="C6990">
        <v>6047600</v>
      </c>
      <c r="D6990" t="s">
        <v>2652</v>
      </c>
    </row>
    <row r="6991" spans="1:4">
      <c r="A6991" t="s">
        <v>2139</v>
      </c>
      <c r="B6991" t="s">
        <v>2651</v>
      </c>
      <c r="C6991">
        <v>4601900</v>
      </c>
      <c r="D6991" t="s">
        <v>2652</v>
      </c>
    </row>
    <row r="6992" spans="1:4">
      <c r="A6992" t="s">
        <v>2140</v>
      </c>
      <c r="B6992" t="s">
        <v>2651</v>
      </c>
      <c r="C6992">
        <v>6055200</v>
      </c>
      <c r="D6992" t="s">
        <v>2652</v>
      </c>
    </row>
    <row r="6993" spans="1:4">
      <c r="A6993" t="s">
        <v>2141</v>
      </c>
      <c r="B6993" t="s">
        <v>2651</v>
      </c>
      <c r="C6993">
        <v>7312200</v>
      </c>
      <c r="D6993" t="s">
        <v>2652</v>
      </c>
    </row>
    <row r="6994" spans="1:4">
      <c r="A6994" t="s">
        <v>2142</v>
      </c>
      <c r="B6994" t="s">
        <v>2651</v>
      </c>
      <c r="C6994">
        <v>4134600</v>
      </c>
      <c r="D6994" t="s">
        <v>2652</v>
      </c>
    </row>
    <row r="6995" spans="1:4">
      <c r="A6995" t="s">
        <v>2143</v>
      </c>
      <c r="B6995" t="s">
        <v>2651</v>
      </c>
      <c r="C6995">
        <v>5186900</v>
      </c>
      <c r="D6995" t="s">
        <v>2652</v>
      </c>
    </row>
    <row r="6996" spans="1:4">
      <c r="A6996" t="s">
        <v>2144</v>
      </c>
      <c r="B6996" t="s">
        <v>2651</v>
      </c>
      <c r="C6996">
        <v>4882300</v>
      </c>
      <c r="D6996" t="s">
        <v>2652</v>
      </c>
    </row>
    <row r="6997" spans="1:4">
      <c r="A6997" t="s">
        <v>2145</v>
      </c>
      <c r="B6997" t="s">
        <v>2651</v>
      </c>
      <c r="C6997">
        <v>4251100</v>
      </c>
      <c r="D6997" t="s">
        <v>2652</v>
      </c>
    </row>
    <row r="6998" spans="1:4">
      <c r="A6998" t="s">
        <v>2146</v>
      </c>
      <c r="B6998" t="s">
        <v>2651</v>
      </c>
      <c r="C6998">
        <v>3831300</v>
      </c>
      <c r="D6998" t="s">
        <v>2652</v>
      </c>
    </row>
    <row r="6999" spans="1:4">
      <c r="A6999" t="s">
        <v>2147</v>
      </c>
      <c r="B6999" t="s">
        <v>2651</v>
      </c>
      <c r="C6999">
        <v>4094900</v>
      </c>
      <c r="D6999" t="s">
        <v>2652</v>
      </c>
    </row>
    <row r="7000" spans="1:4">
      <c r="A7000" t="s">
        <v>2148</v>
      </c>
      <c r="B7000" t="s">
        <v>2651</v>
      </c>
      <c r="C7000">
        <v>3758300</v>
      </c>
      <c r="D7000" t="s">
        <v>2652</v>
      </c>
    </row>
    <row r="7001" spans="1:4">
      <c r="A7001" t="s">
        <v>2149</v>
      </c>
      <c r="B7001" t="s">
        <v>2651</v>
      </c>
      <c r="C7001">
        <v>3077400</v>
      </c>
      <c r="D7001" t="s">
        <v>2652</v>
      </c>
    </row>
    <row r="7002" spans="1:4">
      <c r="A7002" t="s">
        <v>2150</v>
      </c>
      <c r="B7002" t="s">
        <v>2651</v>
      </c>
      <c r="C7002">
        <v>4119500</v>
      </c>
      <c r="D7002" t="s">
        <v>2652</v>
      </c>
    </row>
    <row r="7003" spans="1:4">
      <c r="A7003" t="s">
        <v>2151</v>
      </c>
      <c r="B7003" t="s">
        <v>2651</v>
      </c>
      <c r="C7003">
        <v>4731500</v>
      </c>
      <c r="D7003" t="s">
        <v>2652</v>
      </c>
    </row>
    <row r="7004" spans="1:4">
      <c r="A7004" t="s">
        <v>2152</v>
      </c>
      <c r="B7004" t="s">
        <v>2651</v>
      </c>
      <c r="C7004">
        <v>3786400</v>
      </c>
      <c r="D7004" t="s">
        <v>2652</v>
      </c>
    </row>
    <row r="7005" spans="1:4">
      <c r="A7005" t="s">
        <v>2153</v>
      </c>
      <c r="B7005" t="s">
        <v>2651</v>
      </c>
      <c r="C7005">
        <v>3229200</v>
      </c>
      <c r="D7005" t="s">
        <v>2652</v>
      </c>
    </row>
    <row r="7006" spans="1:4">
      <c r="A7006" t="s">
        <v>2154</v>
      </c>
      <c r="B7006" t="s">
        <v>2651</v>
      </c>
      <c r="C7006">
        <v>4174700</v>
      </c>
      <c r="D7006" t="s">
        <v>2652</v>
      </c>
    </row>
    <row r="7007" spans="1:4">
      <c r="A7007" t="s">
        <v>2155</v>
      </c>
      <c r="B7007" t="s">
        <v>2651</v>
      </c>
      <c r="C7007">
        <v>4030700</v>
      </c>
      <c r="D7007" t="s">
        <v>2652</v>
      </c>
    </row>
    <row r="7008" spans="1:4">
      <c r="A7008" t="s">
        <v>2156</v>
      </c>
      <c r="B7008" t="s">
        <v>2651</v>
      </c>
      <c r="C7008">
        <v>2622600</v>
      </c>
      <c r="D7008" t="s">
        <v>2652</v>
      </c>
    </row>
    <row r="7009" spans="1:4">
      <c r="A7009" t="s">
        <v>2157</v>
      </c>
      <c r="B7009" t="s">
        <v>2651</v>
      </c>
      <c r="C7009">
        <v>3849400</v>
      </c>
      <c r="D7009" t="s">
        <v>2652</v>
      </c>
    </row>
    <row r="7010" spans="1:4">
      <c r="A7010" t="s">
        <v>2158</v>
      </c>
      <c r="B7010" t="s">
        <v>2651</v>
      </c>
      <c r="C7010">
        <v>5180100</v>
      </c>
      <c r="D7010" t="s">
        <v>2652</v>
      </c>
    </row>
    <row r="7011" spans="1:4">
      <c r="A7011" t="s">
        <v>2159</v>
      </c>
      <c r="B7011" t="s">
        <v>2651</v>
      </c>
      <c r="C7011">
        <v>5538800</v>
      </c>
      <c r="D7011" t="s">
        <v>2652</v>
      </c>
    </row>
    <row r="7012" spans="1:4">
      <c r="A7012" t="s">
        <v>2160</v>
      </c>
      <c r="B7012" t="s">
        <v>2651</v>
      </c>
      <c r="C7012">
        <v>2957500</v>
      </c>
      <c r="D7012" t="s">
        <v>2652</v>
      </c>
    </row>
    <row r="7013" spans="1:4">
      <c r="A7013" t="s">
        <v>2161</v>
      </c>
      <c r="B7013" t="s">
        <v>2651</v>
      </c>
      <c r="C7013">
        <v>6055300</v>
      </c>
      <c r="D7013" t="s">
        <v>2652</v>
      </c>
    </row>
    <row r="7014" spans="1:4">
      <c r="A7014" t="s">
        <v>2162</v>
      </c>
      <c r="B7014" t="s">
        <v>2651</v>
      </c>
      <c r="C7014">
        <v>4060700</v>
      </c>
      <c r="D7014" t="s">
        <v>2652</v>
      </c>
    </row>
    <row r="7015" spans="1:4">
      <c r="A7015" t="s">
        <v>2163</v>
      </c>
      <c r="B7015" t="s">
        <v>2651</v>
      </c>
      <c r="C7015">
        <v>3562700</v>
      </c>
      <c r="D7015" t="s">
        <v>2652</v>
      </c>
    </row>
    <row r="7016" spans="1:4">
      <c r="A7016" t="s">
        <v>2164</v>
      </c>
      <c r="B7016" t="s">
        <v>2651</v>
      </c>
      <c r="C7016">
        <v>3723100</v>
      </c>
      <c r="D7016" t="s">
        <v>2652</v>
      </c>
    </row>
    <row r="7017" spans="1:4">
      <c r="A7017" t="s">
        <v>2165</v>
      </c>
      <c r="B7017" t="s">
        <v>2651</v>
      </c>
      <c r="C7017">
        <v>3479900</v>
      </c>
      <c r="D7017" t="s">
        <v>2652</v>
      </c>
    </row>
    <row r="7018" spans="1:4">
      <c r="A7018" t="s">
        <v>2166</v>
      </c>
      <c r="B7018" t="s">
        <v>2651</v>
      </c>
      <c r="C7018">
        <v>3036700</v>
      </c>
      <c r="D7018" t="s">
        <v>2652</v>
      </c>
    </row>
    <row r="7019" spans="1:4">
      <c r="A7019" t="s">
        <v>2167</v>
      </c>
      <c r="B7019" t="s">
        <v>2651</v>
      </c>
      <c r="C7019">
        <v>4359100</v>
      </c>
      <c r="D7019" t="s">
        <v>2652</v>
      </c>
    </row>
    <row r="7020" spans="1:4">
      <c r="A7020" t="s">
        <v>2168</v>
      </c>
      <c r="B7020" t="s">
        <v>2651</v>
      </c>
      <c r="C7020">
        <v>2761200</v>
      </c>
      <c r="D7020" t="s">
        <v>2652</v>
      </c>
    </row>
    <row r="7021" spans="1:4">
      <c r="A7021" t="s">
        <v>2169</v>
      </c>
      <c r="B7021" t="s">
        <v>2651</v>
      </c>
      <c r="C7021">
        <v>4375600</v>
      </c>
      <c r="D7021" t="s">
        <v>2652</v>
      </c>
    </row>
    <row r="7022" spans="1:4">
      <c r="A7022" t="s">
        <v>2170</v>
      </c>
      <c r="B7022" t="s">
        <v>2651</v>
      </c>
      <c r="C7022">
        <v>3802400</v>
      </c>
      <c r="D7022" t="s">
        <v>2652</v>
      </c>
    </row>
    <row r="7023" spans="1:4">
      <c r="A7023" t="s">
        <v>2171</v>
      </c>
      <c r="B7023" t="s">
        <v>2651</v>
      </c>
      <c r="C7023">
        <v>4425100</v>
      </c>
      <c r="D7023" t="s">
        <v>2652</v>
      </c>
    </row>
    <row r="7024" spans="1:4">
      <c r="A7024" t="s">
        <v>2172</v>
      </c>
      <c r="B7024" t="s">
        <v>2651</v>
      </c>
      <c r="C7024">
        <v>9416500</v>
      </c>
      <c r="D7024" t="s">
        <v>2652</v>
      </c>
    </row>
    <row r="7025" spans="1:4">
      <c r="A7025" t="s">
        <v>2173</v>
      </c>
      <c r="B7025" t="s">
        <v>2651</v>
      </c>
      <c r="C7025">
        <v>23754400</v>
      </c>
      <c r="D7025" t="s">
        <v>2652</v>
      </c>
    </row>
    <row r="7026" spans="1:4">
      <c r="A7026" t="s">
        <v>2174</v>
      </c>
      <c r="B7026" t="s">
        <v>2651</v>
      </c>
      <c r="C7026">
        <v>8659600</v>
      </c>
      <c r="D7026" t="s">
        <v>2652</v>
      </c>
    </row>
    <row r="7027" spans="1:4">
      <c r="A7027" t="s">
        <v>2175</v>
      </c>
      <c r="B7027" t="s">
        <v>2651</v>
      </c>
      <c r="C7027">
        <v>5754500</v>
      </c>
      <c r="D7027" t="s">
        <v>2652</v>
      </c>
    </row>
    <row r="7028" spans="1:4">
      <c r="A7028" t="s">
        <v>2176</v>
      </c>
      <c r="B7028" t="s">
        <v>2651</v>
      </c>
      <c r="C7028">
        <v>5928600</v>
      </c>
      <c r="D7028" t="s">
        <v>2652</v>
      </c>
    </row>
    <row r="7029" spans="1:4">
      <c r="A7029" t="s">
        <v>2177</v>
      </c>
      <c r="B7029" t="s">
        <v>2651</v>
      </c>
      <c r="C7029">
        <v>8792900</v>
      </c>
      <c r="D7029" t="s">
        <v>2652</v>
      </c>
    </row>
    <row r="7030" spans="1:4">
      <c r="A7030" t="s">
        <v>2178</v>
      </c>
      <c r="B7030" t="s">
        <v>2651</v>
      </c>
      <c r="C7030">
        <v>4797500</v>
      </c>
      <c r="D7030" t="s">
        <v>2652</v>
      </c>
    </row>
    <row r="7031" spans="1:4">
      <c r="A7031" t="s">
        <v>2179</v>
      </c>
      <c r="B7031" t="s">
        <v>2651</v>
      </c>
      <c r="C7031">
        <v>4308100</v>
      </c>
      <c r="D7031" t="s">
        <v>2652</v>
      </c>
    </row>
    <row r="7032" spans="1:4">
      <c r="A7032" t="s">
        <v>2180</v>
      </c>
      <c r="B7032" t="s">
        <v>2651</v>
      </c>
      <c r="C7032">
        <v>7279700</v>
      </c>
      <c r="D7032" t="s">
        <v>2652</v>
      </c>
    </row>
    <row r="7033" spans="1:4">
      <c r="A7033" t="s">
        <v>2181</v>
      </c>
      <c r="B7033" t="s">
        <v>2651</v>
      </c>
      <c r="C7033">
        <v>5116600</v>
      </c>
      <c r="D7033" t="s">
        <v>2652</v>
      </c>
    </row>
    <row r="7034" spans="1:4">
      <c r="A7034" t="s">
        <v>2182</v>
      </c>
      <c r="B7034" t="s">
        <v>2651</v>
      </c>
      <c r="C7034">
        <v>5267400</v>
      </c>
      <c r="D7034" t="s">
        <v>2652</v>
      </c>
    </row>
    <row r="7035" spans="1:4">
      <c r="A7035" t="s">
        <v>2183</v>
      </c>
      <c r="B7035" t="s">
        <v>2651</v>
      </c>
      <c r="C7035">
        <v>3276700</v>
      </c>
      <c r="D7035" t="s">
        <v>2652</v>
      </c>
    </row>
    <row r="7036" spans="1:4">
      <c r="A7036" t="s">
        <v>2184</v>
      </c>
      <c r="B7036" t="s">
        <v>2651</v>
      </c>
      <c r="C7036">
        <v>4234600</v>
      </c>
      <c r="D7036" t="s">
        <v>2652</v>
      </c>
    </row>
    <row r="7037" spans="1:4">
      <c r="A7037" t="s">
        <v>2185</v>
      </c>
      <c r="B7037" t="s">
        <v>2651</v>
      </c>
      <c r="C7037">
        <v>2995500</v>
      </c>
      <c r="D7037" t="s">
        <v>2652</v>
      </c>
    </row>
    <row r="7038" spans="1:4">
      <c r="A7038" t="s">
        <v>2186</v>
      </c>
      <c r="B7038" t="s">
        <v>2651</v>
      </c>
      <c r="C7038">
        <v>3427300</v>
      </c>
      <c r="D7038" t="s">
        <v>2652</v>
      </c>
    </row>
    <row r="7039" spans="1:4">
      <c r="A7039" t="s">
        <v>2187</v>
      </c>
      <c r="B7039" t="s">
        <v>2651</v>
      </c>
      <c r="C7039">
        <v>3562100</v>
      </c>
      <c r="D7039" t="s">
        <v>2652</v>
      </c>
    </row>
    <row r="7040" spans="1:4">
      <c r="A7040" t="s">
        <v>2188</v>
      </c>
      <c r="B7040" t="s">
        <v>2651</v>
      </c>
      <c r="C7040">
        <v>3267200</v>
      </c>
      <c r="D7040" t="s">
        <v>2652</v>
      </c>
    </row>
    <row r="7041" spans="1:4">
      <c r="A7041" t="s">
        <v>2189</v>
      </c>
      <c r="B7041" t="s">
        <v>2651</v>
      </c>
      <c r="C7041">
        <v>2923200</v>
      </c>
      <c r="D7041" t="s">
        <v>2652</v>
      </c>
    </row>
    <row r="7042" spans="1:4">
      <c r="A7042" t="s">
        <v>2190</v>
      </c>
      <c r="B7042" t="s">
        <v>2651</v>
      </c>
      <c r="C7042">
        <v>2613100</v>
      </c>
      <c r="D7042" t="s">
        <v>2652</v>
      </c>
    </row>
    <row r="7043" spans="1:4">
      <c r="A7043" t="s">
        <v>2191</v>
      </c>
      <c r="B7043" t="s">
        <v>2651</v>
      </c>
      <c r="C7043">
        <v>2930600</v>
      </c>
      <c r="D7043" t="s">
        <v>2652</v>
      </c>
    </row>
    <row r="7044" spans="1:4">
      <c r="A7044" t="s">
        <v>2192</v>
      </c>
      <c r="B7044" t="s">
        <v>2651</v>
      </c>
      <c r="C7044">
        <v>2541500</v>
      </c>
      <c r="D7044" t="s">
        <v>2652</v>
      </c>
    </row>
    <row r="7045" spans="1:4">
      <c r="A7045" t="s">
        <v>2193</v>
      </c>
      <c r="B7045" t="s">
        <v>2651</v>
      </c>
      <c r="C7045">
        <v>3760900</v>
      </c>
      <c r="D7045" t="s">
        <v>2652</v>
      </c>
    </row>
    <row r="7046" spans="1:4">
      <c r="A7046" t="s">
        <v>2194</v>
      </c>
      <c r="B7046" t="s">
        <v>2651</v>
      </c>
      <c r="C7046">
        <v>4918700</v>
      </c>
      <c r="D7046" t="s">
        <v>2652</v>
      </c>
    </row>
    <row r="7047" spans="1:4">
      <c r="A7047" t="s">
        <v>2195</v>
      </c>
      <c r="B7047" t="s">
        <v>2651</v>
      </c>
      <c r="C7047">
        <v>5415200</v>
      </c>
      <c r="D7047" t="s">
        <v>2652</v>
      </c>
    </row>
    <row r="7048" spans="1:4">
      <c r="A7048" t="s">
        <v>2196</v>
      </c>
      <c r="B7048" t="s">
        <v>2651</v>
      </c>
      <c r="C7048">
        <v>4056200</v>
      </c>
      <c r="D7048" t="s">
        <v>2652</v>
      </c>
    </row>
    <row r="7049" spans="1:4">
      <c r="A7049" t="s">
        <v>2197</v>
      </c>
      <c r="B7049" t="s">
        <v>2651</v>
      </c>
      <c r="C7049">
        <v>3263500</v>
      </c>
      <c r="D7049" t="s">
        <v>2652</v>
      </c>
    </row>
    <row r="7050" spans="1:4">
      <c r="A7050" t="s">
        <v>2198</v>
      </c>
      <c r="B7050" t="s">
        <v>2651</v>
      </c>
      <c r="C7050">
        <v>4133200</v>
      </c>
      <c r="D7050" t="s">
        <v>2652</v>
      </c>
    </row>
    <row r="7051" spans="1:4">
      <c r="A7051" t="s">
        <v>2199</v>
      </c>
      <c r="B7051" t="s">
        <v>2651</v>
      </c>
      <c r="C7051">
        <v>6593700</v>
      </c>
      <c r="D7051" t="s">
        <v>2652</v>
      </c>
    </row>
    <row r="7052" spans="1:4">
      <c r="A7052" t="s">
        <v>2200</v>
      </c>
      <c r="B7052" t="s">
        <v>2651</v>
      </c>
      <c r="C7052">
        <v>5353300</v>
      </c>
      <c r="D7052" t="s">
        <v>2652</v>
      </c>
    </row>
    <row r="7053" spans="1:4">
      <c r="A7053" t="s">
        <v>2201</v>
      </c>
      <c r="B7053" t="s">
        <v>2651</v>
      </c>
      <c r="C7053">
        <v>6022200</v>
      </c>
      <c r="D7053" t="s">
        <v>2652</v>
      </c>
    </row>
    <row r="7054" spans="1:4">
      <c r="A7054" t="s">
        <v>2202</v>
      </c>
      <c r="B7054" t="s">
        <v>2651</v>
      </c>
      <c r="C7054">
        <v>4498100</v>
      </c>
      <c r="D7054" t="s">
        <v>2652</v>
      </c>
    </row>
    <row r="7055" spans="1:4">
      <c r="A7055" t="s">
        <v>2203</v>
      </c>
      <c r="B7055" t="s">
        <v>2651</v>
      </c>
      <c r="C7055">
        <v>4676500</v>
      </c>
      <c r="D7055" t="s">
        <v>2652</v>
      </c>
    </row>
    <row r="7056" spans="1:4">
      <c r="A7056" t="s">
        <v>2204</v>
      </c>
      <c r="B7056" t="s">
        <v>2651</v>
      </c>
      <c r="C7056">
        <v>4737200</v>
      </c>
      <c r="D7056" t="s">
        <v>2652</v>
      </c>
    </row>
    <row r="7057" spans="1:4">
      <c r="A7057" t="s">
        <v>2205</v>
      </c>
      <c r="B7057" t="s">
        <v>2651</v>
      </c>
      <c r="C7057">
        <v>6121300</v>
      </c>
      <c r="D7057" t="s">
        <v>2652</v>
      </c>
    </row>
    <row r="7058" spans="1:4">
      <c r="A7058" t="s">
        <v>2206</v>
      </c>
      <c r="B7058" t="s">
        <v>2651</v>
      </c>
      <c r="C7058">
        <v>5370300</v>
      </c>
      <c r="D7058" t="s">
        <v>2652</v>
      </c>
    </row>
    <row r="7059" spans="1:4">
      <c r="A7059" t="s">
        <v>2207</v>
      </c>
      <c r="B7059" t="s">
        <v>2651</v>
      </c>
      <c r="C7059">
        <v>5523100</v>
      </c>
      <c r="D7059" t="s">
        <v>2652</v>
      </c>
    </row>
    <row r="7060" spans="1:4">
      <c r="A7060" t="s">
        <v>2208</v>
      </c>
      <c r="B7060" t="s">
        <v>2651</v>
      </c>
      <c r="C7060">
        <v>4749300</v>
      </c>
      <c r="D7060" t="s">
        <v>2652</v>
      </c>
    </row>
    <row r="7061" spans="1:4">
      <c r="A7061" t="s">
        <v>2209</v>
      </c>
      <c r="B7061" t="s">
        <v>2651</v>
      </c>
      <c r="C7061">
        <v>7547600</v>
      </c>
      <c r="D7061" t="s">
        <v>2652</v>
      </c>
    </row>
    <row r="7062" spans="1:4">
      <c r="A7062" t="s">
        <v>2210</v>
      </c>
      <c r="B7062" t="s">
        <v>2651</v>
      </c>
      <c r="C7062">
        <v>4819900</v>
      </c>
      <c r="D7062" t="s">
        <v>2652</v>
      </c>
    </row>
    <row r="7063" spans="1:4">
      <c r="A7063" t="s">
        <v>2211</v>
      </c>
      <c r="B7063" t="s">
        <v>2651</v>
      </c>
      <c r="C7063">
        <v>6791800</v>
      </c>
      <c r="D7063" t="s">
        <v>2652</v>
      </c>
    </row>
    <row r="7064" spans="1:4">
      <c r="A7064" t="s">
        <v>2212</v>
      </c>
      <c r="B7064" t="s">
        <v>2651</v>
      </c>
      <c r="C7064">
        <v>3977400</v>
      </c>
      <c r="D7064" t="s">
        <v>2652</v>
      </c>
    </row>
    <row r="7065" spans="1:4">
      <c r="A7065" t="s">
        <v>2213</v>
      </c>
      <c r="B7065" t="s">
        <v>2651</v>
      </c>
      <c r="C7065">
        <v>6497300</v>
      </c>
      <c r="D7065" t="s">
        <v>2652</v>
      </c>
    </row>
    <row r="7066" spans="1:4">
      <c r="A7066" t="s">
        <v>2214</v>
      </c>
      <c r="B7066" t="s">
        <v>2651</v>
      </c>
      <c r="C7066">
        <v>4651400</v>
      </c>
      <c r="D7066" t="s">
        <v>2652</v>
      </c>
    </row>
    <row r="7067" spans="1:4">
      <c r="A7067" t="s">
        <v>2215</v>
      </c>
      <c r="B7067" t="s">
        <v>2651</v>
      </c>
      <c r="C7067">
        <v>3872700</v>
      </c>
      <c r="D7067" t="s">
        <v>2652</v>
      </c>
    </row>
    <row r="7068" spans="1:4">
      <c r="A7068" t="s">
        <v>2216</v>
      </c>
      <c r="B7068" t="s">
        <v>2651</v>
      </c>
      <c r="C7068">
        <v>3387900</v>
      </c>
      <c r="D7068" t="s">
        <v>2652</v>
      </c>
    </row>
    <row r="7069" spans="1:4">
      <c r="A7069" t="s">
        <v>2217</v>
      </c>
      <c r="B7069" t="s">
        <v>2651</v>
      </c>
      <c r="C7069">
        <v>2940800</v>
      </c>
      <c r="D7069" t="s">
        <v>2652</v>
      </c>
    </row>
    <row r="7070" spans="1:4">
      <c r="A7070" t="s">
        <v>2218</v>
      </c>
      <c r="B7070" t="s">
        <v>2651</v>
      </c>
      <c r="C7070">
        <v>4249500</v>
      </c>
      <c r="D7070" t="s">
        <v>2652</v>
      </c>
    </row>
    <row r="7071" spans="1:4">
      <c r="A7071" t="s">
        <v>2219</v>
      </c>
      <c r="B7071" t="s">
        <v>2651</v>
      </c>
      <c r="C7071">
        <v>4213700</v>
      </c>
      <c r="D7071" t="s">
        <v>2652</v>
      </c>
    </row>
    <row r="7072" spans="1:4">
      <c r="A7072" t="s">
        <v>2220</v>
      </c>
      <c r="B7072" t="s">
        <v>2651</v>
      </c>
      <c r="C7072">
        <v>3189800</v>
      </c>
      <c r="D7072" t="s">
        <v>2652</v>
      </c>
    </row>
    <row r="7073" spans="1:4">
      <c r="A7073" t="s">
        <v>2221</v>
      </c>
      <c r="B7073" t="s">
        <v>2651</v>
      </c>
      <c r="C7073">
        <v>2518100</v>
      </c>
      <c r="D7073" t="s">
        <v>2652</v>
      </c>
    </row>
    <row r="7074" spans="1:4">
      <c r="A7074" t="s">
        <v>2222</v>
      </c>
      <c r="B7074" t="s">
        <v>2651</v>
      </c>
      <c r="C7074">
        <v>4123200</v>
      </c>
      <c r="D7074" t="s">
        <v>2652</v>
      </c>
    </row>
    <row r="7075" spans="1:4">
      <c r="A7075" t="s">
        <v>2223</v>
      </c>
      <c r="B7075" t="s">
        <v>2651</v>
      </c>
      <c r="C7075">
        <v>3092400</v>
      </c>
      <c r="D7075" t="s">
        <v>2652</v>
      </c>
    </row>
    <row r="7076" spans="1:4">
      <c r="A7076" t="s">
        <v>2224</v>
      </c>
      <c r="B7076" t="s">
        <v>2651</v>
      </c>
      <c r="C7076">
        <v>3448200</v>
      </c>
      <c r="D7076" t="s">
        <v>2652</v>
      </c>
    </row>
    <row r="7077" spans="1:4">
      <c r="A7077" t="s">
        <v>2225</v>
      </c>
      <c r="B7077" t="s">
        <v>2651</v>
      </c>
      <c r="C7077">
        <v>3852700</v>
      </c>
      <c r="D7077" t="s">
        <v>2652</v>
      </c>
    </row>
    <row r="7078" spans="1:4">
      <c r="A7078" t="s">
        <v>2226</v>
      </c>
      <c r="B7078" t="s">
        <v>2651</v>
      </c>
      <c r="C7078">
        <v>5549400</v>
      </c>
      <c r="D7078" t="s">
        <v>2652</v>
      </c>
    </row>
    <row r="7079" spans="1:4">
      <c r="A7079" t="s">
        <v>2227</v>
      </c>
      <c r="B7079" t="s">
        <v>2651</v>
      </c>
      <c r="C7079">
        <v>3081500</v>
      </c>
      <c r="D7079" t="s">
        <v>2652</v>
      </c>
    </row>
    <row r="7080" spans="1:4">
      <c r="A7080" t="s">
        <v>2228</v>
      </c>
      <c r="B7080" t="s">
        <v>2651</v>
      </c>
      <c r="C7080">
        <v>3817800</v>
      </c>
      <c r="D7080" t="s">
        <v>2652</v>
      </c>
    </row>
    <row r="7081" spans="1:4">
      <c r="A7081" t="s">
        <v>2229</v>
      </c>
      <c r="B7081" t="s">
        <v>2651</v>
      </c>
      <c r="C7081">
        <v>4340100</v>
      </c>
      <c r="D7081" t="s">
        <v>2652</v>
      </c>
    </row>
    <row r="7082" spans="1:4">
      <c r="A7082" t="s">
        <v>2230</v>
      </c>
      <c r="B7082" t="s">
        <v>2651</v>
      </c>
      <c r="C7082">
        <v>3696200</v>
      </c>
      <c r="D7082" t="s">
        <v>2652</v>
      </c>
    </row>
    <row r="7083" spans="1:4">
      <c r="A7083" t="s">
        <v>2231</v>
      </c>
      <c r="B7083" t="s">
        <v>2651</v>
      </c>
      <c r="C7083">
        <v>2859100</v>
      </c>
      <c r="D7083" t="s">
        <v>2652</v>
      </c>
    </row>
    <row r="7084" spans="1:4">
      <c r="A7084" t="s">
        <v>2232</v>
      </c>
      <c r="B7084" t="s">
        <v>2651</v>
      </c>
      <c r="C7084">
        <v>4514000</v>
      </c>
      <c r="D7084" t="s">
        <v>2652</v>
      </c>
    </row>
    <row r="7085" spans="1:4">
      <c r="A7085" t="s">
        <v>2233</v>
      </c>
      <c r="B7085" t="s">
        <v>2651</v>
      </c>
      <c r="C7085">
        <v>5604600</v>
      </c>
      <c r="D7085" t="s">
        <v>2652</v>
      </c>
    </row>
    <row r="7086" spans="1:4">
      <c r="A7086" t="s">
        <v>2234</v>
      </c>
      <c r="B7086" t="s">
        <v>2651</v>
      </c>
      <c r="C7086">
        <v>6235800</v>
      </c>
      <c r="D7086" t="s">
        <v>2652</v>
      </c>
    </row>
    <row r="7087" spans="1:4">
      <c r="A7087" t="s">
        <v>2235</v>
      </c>
      <c r="B7087" t="s">
        <v>2651</v>
      </c>
      <c r="C7087">
        <v>4016000</v>
      </c>
      <c r="D7087" t="s">
        <v>2652</v>
      </c>
    </row>
    <row r="7088" spans="1:4">
      <c r="A7088" t="s">
        <v>2236</v>
      </c>
      <c r="B7088" t="s">
        <v>2651</v>
      </c>
      <c r="C7088">
        <v>7656100</v>
      </c>
      <c r="D7088" t="s">
        <v>2652</v>
      </c>
    </row>
    <row r="7089" spans="1:4">
      <c r="A7089" t="s">
        <v>2237</v>
      </c>
      <c r="B7089" t="s">
        <v>2651</v>
      </c>
      <c r="C7089">
        <v>32230800</v>
      </c>
      <c r="D7089" t="s">
        <v>2652</v>
      </c>
    </row>
    <row r="7090" spans="1:4">
      <c r="A7090" t="s">
        <v>2238</v>
      </c>
      <c r="B7090" t="s">
        <v>2651</v>
      </c>
      <c r="C7090">
        <v>12033200</v>
      </c>
      <c r="D7090" t="s">
        <v>2652</v>
      </c>
    </row>
    <row r="7091" spans="1:4">
      <c r="A7091" t="s">
        <v>2239</v>
      </c>
      <c r="B7091" t="s">
        <v>2651</v>
      </c>
      <c r="C7091">
        <v>5982500</v>
      </c>
      <c r="D7091" t="s">
        <v>2652</v>
      </c>
    </row>
    <row r="7092" spans="1:4">
      <c r="A7092" t="s">
        <v>2240</v>
      </c>
      <c r="B7092" t="s">
        <v>2651</v>
      </c>
      <c r="C7092">
        <v>5810200</v>
      </c>
      <c r="D7092" t="s">
        <v>2652</v>
      </c>
    </row>
    <row r="7093" spans="1:4">
      <c r="A7093" t="s">
        <v>2241</v>
      </c>
      <c r="B7093" t="s">
        <v>2651</v>
      </c>
      <c r="C7093">
        <v>4057900</v>
      </c>
      <c r="D7093" t="s">
        <v>2652</v>
      </c>
    </row>
    <row r="7094" spans="1:4">
      <c r="A7094" t="s">
        <v>2242</v>
      </c>
      <c r="B7094" t="s">
        <v>2651</v>
      </c>
      <c r="C7094">
        <v>3587900</v>
      </c>
      <c r="D7094" t="s">
        <v>2652</v>
      </c>
    </row>
    <row r="7095" spans="1:4">
      <c r="A7095" t="s">
        <v>2243</v>
      </c>
      <c r="B7095" t="s">
        <v>2651</v>
      </c>
      <c r="C7095">
        <v>1863100</v>
      </c>
      <c r="D7095" t="s">
        <v>2652</v>
      </c>
    </row>
    <row r="7096" spans="1:4">
      <c r="A7096" t="s">
        <v>2244</v>
      </c>
      <c r="B7096" t="s">
        <v>2651</v>
      </c>
      <c r="C7096">
        <v>3736700</v>
      </c>
      <c r="D7096" t="s">
        <v>2652</v>
      </c>
    </row>
    <row r="7097" spans="1:4">
      <c r="A7097" t="s">
        <v>2245</v>
      </c>
      <c r="B7097" t="s">
        <v>2651</v>
      </c>
      <c r="C7097">
        <v>3804900</v>
      </c>
      <c r="D7097" t="s">
        <v>2652</v>
      </c>
    </row>
    <row r="7098" spans="1:4">
      <c r="A7098" t="s">
        <v>2246</v>
      </c>
      <c r="B7098" t="s">
        <v>2651</v>
      </c>
      <c r="C7098">
        <v>2918900</v>
      </c>
      <c r="D7098" t="s">
        <v>2652</v>
      </c>
    </row>
    <row r="7099" spans="1:4">
      <c r="A7099" t="s">
        <v>2247</v>
      </c>
      <c r="B7099" t="s">
        <v>2651</v>
      </c>
      <c r="C7099">
        <v>5759500</v>
      </c>
      <c r="D7099" t="s">
        <v>2652</v>
      </c>
    </row>
    <row r="7100" spans="1:4">
      <c r="A7100" t="s">
        <v>2248</v>
      </c>
      <c r="B7100" t="s">
        <v>2651</v>
      </c>
      <c r="C7100">
        <v>4593700</v>
      </c>
      <c r="D7100" t="s">
        <v>2652</v>
      </c>
    </row>
    <row r="7101" spans="1:4">
      <c r="A7101" t="s">
        <v>2249</v>
      </c>
      <c r="B7101" t="s">
        <v>2651</v>
      </c>
      <c r="C7101">
        <v>7625100</v>
      </c>
      <c r="D7101" t="s">
        <v>2652</v>
      </c>
    </row>
    <row r="7102" spans="1:4">
      <c r="A7102" t="s">
        <v>2250</v>
      </c>
      <c r="B7102" t="s">
        <v>2651</v>
      </c>
      <c r="C7102">
        <v>2997800</v>
      </c>
      <c r="D7102" t="s">
        <v>2652</v>
      </c>
    </row>
    <row r="7103" spans="1:4">
      <c r="A7103" t="s">
        <v>2251</v>
      </c>
      <c r="B7103" t="s">
        <v>2651</v>
      </c>
      <c r="C7103">
        <v>3894200</v>
      </c>
      <c r="D7103" t="s">
        <v>2652</v>
      </c>
    </row>
    <row r="7104" spans="1:4">
      <c r="A7104" t="s">
        <v>2252</v>
      </c>
      <c r="B7104" t="s">
        <v>2651</v>
      </c>
      <c r="C7104">
        <v>3939200</v>
      </c>
      <c r="D7104" t="s">
        <v>2652</v>
      </c>
    </row>
    <row r="7105" spans="1:4">
      <c r="A7105" t="s">
        <v>2253</v>
      </c>
      <c r="B7105" t="s">
        <v>2651</v>
      </c>
      <c r="C7105">
        <v>2880500</v>
      </c>
      <c r="D7105" t="s">
        <v>2652</v>
      </c>
    </row>
    <row r="7106" spans="1:4">
      <c r="A7106" t="s">
        <v>2254</v>
      </c>
      <c r="B7106" t="s">
        <v>2651</v>
      </c>
      <c r="C7106">
        <v>3571700</v>
      </c>
      <c r="D7106" t="s">
        <v>2652</v>
      </c>
    </row>
    <row r="7107" spans="1:4">
      <c r="A7107" t="s">
        <v>2255</v>
      </c>
      <c r="B7107" t="s">
        <v>2651</v>
      </c>
      <c r="C7107">
        <v>3352100</v>
      </c>
      <c r="D7107" t="s">
        <v>2652</v>
      </c>
    </row>
    <row r="7108" spans="1:4">
      <c r="A7108" t="s">
        <v>2256</v>
      </c>
      <c r="B7108" t="s">
        <v>2651</v>
      </c>
      <c r="C7108">
        <v>3531700</v>
      </c>
      <c r="D7108" t="s">
        <v>2652</v>
      </c>
    </row>
    <row r="7109" spans="1:4">
      <c r="A7109" t="s">
        <v>2257</v>
      </c>
      <c r="B7109" t="s">
        <v>2651</v>
      </c>
      <c r="C7109">
        <v>4636400</v>
      </c>
      <c r="D7109" t="s">
        <v>2652</v>
      </c>
    </row>
    <row r="7110" spans="1:4">
      <c r="A7110" t="s">
        <v>2258</v>
      </c>
      <c r="B7110" t="s">
        <v>2651</v>
      </c>
      <c r="C7110">
        <v>5679900</v>
      </c>
      <c r="D7110" t="s">
        <v>2652</v>
      </c>
    </row>
    <row r="7111" spans="1:4">
      <c r="A7111" t="s">
        <v>2259</v>
      </c>
      <c r="B7111" t="s">
        <v>2651</v>
      </c>
      <c r="C7111">
        <v>3117000</v>
      </c>
      <c r="D7111" t="s">
        <v>2652</v>
      </c>
    </row>
    <row r="7112" spans="1:4">
      <c r="A7112" t="s">
        <v>2260</v>
      </c>
      <c r="B7112" t="s">
        <v>2651</v>
      </c>
      <c r="C7112">
        <v>2834600</v>
      </c>
      <c r="D7112" t="s">
        <v>2652</v>
      </c>
    </row>
    <row r="7113" spans="1:4">
      <c r="A7113" t="s">
        <v>2261</v>
      </c>
      <c r="B7113" t="s">
        <v>2651</v>
      </c>
      <c r="C7113">
        <v>3711700</v>
      </c>
      <c r="D7113" t="s">
        <v>2652</v>
      </c>
    </row>
    <row r="7114" spans="1:4">
      <c r="A7114" t="s">
        <v>2262</v>
      </c>
      <c r="B7114" t="s">
        <v>2651</v>
      </c>
      <c r="C7114">
        <v>3980200</v>
      </c>
      <c r="D7114" t="s">
        <v>2652</v>
      </c>
    </row>
    <row r="7115" spans="1:4">
      <c r="A7115" t="s">
        <v>2263</v>
      </c>
      <c r="B7115" t="s">
        <v>2651</v>
      </c>
      <c r="C7115">
        <v>3222800</v>
      </c>
      <c r="D7115" t="s">
        <v>2652</v>
      </c>
    </row>
    <row r="7116" spans="1:4">
      <c r="A7116" t="s">
        <v>2264</v>
      </c>
      <c r="B7116" t="s">
        <v>2651</v>
      </c>
      <c r="C7116">
        <v>2237700</v>
      </c>
      <c r="D7116" t="s">
        <v>2652</v>
      </c>
    </row>
    <row r="7117" spans="1:4">
      <c r="A7117" t="s">
        <v>2265</v>
      </c>
      <c r="B7117" t="s">
        <v>2651</v>
      </c>
      <c r="C7117">
        <v>2806400</v>
      </c>
      <c r="D7117" t="s">
        <v>2652</v>
      </c>
    </row>
    <row r="7118" spans="1:4">
      <c r="A7118" t="s">
        <v>2266</v>
      </c>
      <c r="B7118" t="s">
        <v>2651</v>
      </c>
      <c r="C7118">
        <v>2146700</v>
      </c>
      <c r="D7118" t="s">
        <v>2652</v>
      </c>
    </row>
    <row r="7119" spans="1:4">
      <c r="A7119" t="s">
        <v>2267</v>
      </c>
      <c r="B7119" t="s">
        <v>2651</v>
      </c>
      <c r="C7119">
        <v>2515300</v>
      </c>
      <c r="D7119" t="s">
        <v>2652</v>
      </c>
    </row>
    <row r="7120" spans="1:4">
      <c r="A7120" t="s">
        <v>2268</v>
      </c>
      <c r="B7120" t="s">
        <v>2651</v>
      </c>
      <c r="C7120">
        <v>3601500</v>
      </c>
      <c r="D7120" t="s">
        <v>2652</v>
      </c>
    </row>
    <row r="7121" spans="1:4">
      <c r="A7121" t="s">
        <v>2269</v>
      </c>
      <c r="B7121" t="s">
        <v>2651</v>
      </c>
      <c r="C7121">
        <v>4662100</v>
      </c>
      <c r="D7121" t="s">
        <v>2652</v>
      </c>
    </row>
    <row r="7122" spans="1:4">
      <c r="A7122" t="s">
        <v>2270</v>
      </c>
      <c r="B7122" t="s">
        <v>2651</v>
      </c>
      <c r="C7122">
        <v>3903000</v>
      </c>
      <c r="D7122" t="s">
        <v>2652</v>
      </c>
    </row>
    <row r="7123" spans="1:4">
      <c r="A7123" t="s">
        <v>2271</v>
      </c>
      <c r="B7123" t="s">
        <v>2651</v>
      </c>
      <c r="C7123">
        <v>2744200</v>
      </c>
      <c r="D7123" t="s">
        <v>2652</v>
      </c>
    </row>
    <row r="7124" spans="1:4">
      <c r="A7124" t="s">
        <v>2272</v>
      </c>
      <c r="B7124" t="s">
        <v>2651</v>
      </c>
      <c r="C7124">
        <v>3563300</v>
      </c>
      <c r="D7124" t="s">
        <v>2652</v>
      </c>
    </row>
    <row r="7125" spans="1:4">
      <c r="A7125" t="s">
        <v>2273</v>
      </c>
      <c r="B7125" t="s">
        <v>2651</v>
      </c>
      <c r="C7125">
        <v>3664400</v>
      </c>
      <c r="D7125" t="s">
        <v>2652</v>
      </c>
    </row>
    <row r="7126" spans="1:4">
      <c r="A7126" t="s">
        <v>2274</v>
      </c>
      <c r="B7126" t="s">
        <v>2651</v>
      </c>
      <c r="C7126">
        <v>2777400</v>
      </c>
      <c r="D7126" t="s">
        <v>2652</v>
      </c>
    </row>
    <row r="7127" spans="1:4">
      <c r="A7127" t="s">
        <v>2275</v>
      </c>
      <c r="B7127" t="s">
        <v>2651</v>
      </c>
      <c r="C7127">
        <v>3215300</v>
      </c>
      <c r="D7127" t="s">
        <v>2652</v>
      </c>
    </row>
    <row r="7128" spans="1:4">
      <c r="A7128" t="s">
        <v>2276</v>
      </c>
      <c r="B7128" t="s">
        <v>2651</v>
      </c>
      <c r="C7128">
        <v>2236400</v>
      </c>
      <c r="D7128" t="s">
        <v>2652</v>
      </c>
    </row>
    <row r="7129" spans="1:4">
      <c r="A7129" t="s">
        <v>2277</v>
      </c>
      <c r="B7129" t="s">
        <v>2651</v>
      </c>
      <c r="C7129">
        <v>3482400</v>
      </c>
      <c r="D7129" t="s">
        <v>2652</v>
      </c>
    </row>
    <row r="7130" spans="1:4">
      <c r="A7130" t="s">
        <v>2278</v>
      </c>
      <c r="B7130" t="s">
        <v>2651</v>
      </c>
      <c r="C7130">
        <v>3566300</v>
      </c>
      <c r="D7130" t="s">
        <v>2652</v>
      </c>
    </row>
    <row r="7131" spans="1:4">
      <c r="A7131" t="s">
        <v>2279</v>
      </c>
      <c r="B7131" t="s">
        <v>2651</v>
      </c>
      <c r="C7131">
        <v>4160700</v>
      </c>
      <c r="D7131" t="s">
        <v>2652</v>
      </c>
    </row>
    <row r="7132" spans="1:4">
      <c r="A7132" t="s">
        <v>2280</v>
      </c>
      <c r="B7132" t="s">
        <v>2651</v>
      </c>
      <c r="C7132">
        <v>3515300</v>
      </c>
      <c r="D7132" t="s">
        <v>2652</v>
      </c>
    </row>
    <row r="7133" spans="1:4">
      <c r="A7133" t="s">
        <v>2281</v>
      </c>
      <c r="B7133" t="s">
        <v>2651</v>
      </c>
      <c r="C7133">
        <v>2778700</v>
      </c>
      <c r="D7133" t="s">
        <v>2652</v>
      </c>
    </row>
    <row r="7134" spans="1:4">
      <c r="A7134" t="s">
        <v>2282</v>
      </c>
      <c r="B7134" t="s">
        <v>2651</v>
      </c>
      <c r="C7134">
        <v>2806800</v>
      </c>
      <c r="D7134" t="s">
        <v>2652</v>
      </c>
    </row>
    <row r="7135" spans="1:4">
      <c r="A7135" t="s">
        <v>2283</v>
      </c>
      <c r="B7135" t="s">
        <v>2651</v>
      </c>
      <c r="C7135">
        <v>2845900</v>
      </c>
      <c r="D7135" t="s">
        <v>2652</v>
      </c>
    </row>
    <row r="7136" spans="1:4">
      <c r="A7136" t="s">
        <v>2284</v>
      </c>
      <c r="B7136" t="s">
        <v>2651</v>
      </c>
      <c r="C7136">
        <v>2566500</v>
      </c>
      <c r="D7136" t="s">
        <v>2652</v>
      </c>
    </row>
    <row r="7137" spans="1:4">
      <c r="A7137" t="s">
        <v>2285</v>
      </c>
      <c r="B7137" t="s">
        <v>2651</v>
      </c>
      <c r="C7137">
        <v>3014800</v>
      </c>
      <c r="D7137" t="s">
        <v>2652</v>
      </c>
    </row>
    <row r="7138" spans="1:4">
      <c r="A7138" t="s">
        <v>2286</v>
      </c>
      <c r="B7138" t="s">
        <v>2651</v>
      </c>
      <c r="C7138">
        <v>4879000</v>
      </c>
      <c r="D7138" t="s">
        <v>2652</v>
      </c>
    </row>
    <row r="7139" spans="1:4">
      <c r="A7139" t="s">
        <v>2287</v>
      </c>
      <c r="B7139" t="s">
        <v>2651</v>
      </c>
      <c r="C7139">
        <v>2879500</v>
      </c>
      <c r="D7139" t="s">
        <v>2652</v>
      </c>
    </row>
    <row r="7140" spans="1:4">
      <c r="A7140" t="s">
        <v>9</v>
      </c>
      <c r="B7140" t="s">
        <v>2651</v>
      </c>
      <c r="C7140">
        <v>5804400</v>
      </c>
      <c r="D7140" t="s">
        <v>2652</v>
      </c>
    </row>
    <row r="7141" spans="1:4">
      <c r="A7141" t="s">
        <v>2288</v>
      </c>
      <c r="B7141" t="s">
        <v>2651</v>
      </c>
      <c r="C7141">
        <v>3613900</v>
      </c>
      <c r="D7141" t="s">
        <v>2652</v>
      </c>
    </row>
    <row r="7142" spans="1:4">
      <c r="A7142" t="s">
        <v>2289</v>
      </c>
      <c r="B7142" t="s">
        <v>2651</v>
      </c>
      <c r="C7142">
        <v>3775800</v>
      </c>
      <c r="D7142" t="s">
        <v>2652</v>
      </c>
    </row>
    <row r="7143" spans="1:4">
      <c r="A7143" t="s">
        <v>2290</v>
      </c>
      <c r="B7143" t="s">
        <v>2651</v>
      </c>
      <c r="C7143">
        <v>4697400</v>
      </c>
      <c r="D7143" t="s">
        <v>2652</v>
      </c>
    </row>
    <row r="7144" spans="1:4">
      <c r="A7144" t="s">
        <v>2291</v>
      </c>
      <c r="B7144" t="s">
        <v>2651</v>
      </c>
      <c r="C7144">
        <v>2873200</v>
      </c>
      <c r="D7144" t="s">
        <v>2652</v>
      </c>
    </row>
    <row r="7145" spans="1:4">
      <c r="A7145" t="s">
        <v>2292</v>
      </c>
      <c r="B7145" t="s">
        <v>2651</v>
      </c>
      <c r="C7145">
        <v>3979600</v>
      </c>
      <c r="D7145" t="s">
        <v>2652</v>
      </c>
    </row>
    <row r="7146" spans="1:4">
      <c r="A7146" t="s">
        <v>2293</v>
      </c>
      <c r="B7146" t="s">
        <v>2651</v>
      </c>
      <c r="C7146">
        <v>2946900</v>
      </c>
      <c r="D7146" t="s">
        <v>2652</v>
      </c>
    </row>
    <row r="7147" spans="1:4">
      <c r="A7147" t="s">
        <v>2294</v>
      </c>
      <c r="B7147" t="s">
        <v>2651</v>
      </c>
      <c r="C7147">
        <v>2792400</v>
      </c>
      <c r="D7147" t="s">
        <v>2652</v>
      </c>
    </row>
    <row r="7148" spans="1:4">
      <c r="A7148" t="s">
        <v>2295</v>
      </c>
      <c r="B7148" t="s">
        <v>2651</v>
      </c>
      <c r="C7148">
        <v>3492600</v>
      </c>
      <c r="D7148" t="s">
        <v>2652</v>
      </c>
    </row>
    <row r="7149" spans="1:4">
      <c r="A7149" t="s">
        <v>2296</v>
      </c>
      <c r="B7149" t="s">
        <v>2651</v>
      </c>
      <c r="C7149">
        <v>3061800</v>
      </c>
      <c r="D7149" t="s">
        <v>2652</v>
      </c>
    </row>
    <row r="7150" spans="1:4">
      <c r="A7150" t="s">
        <v>2297</v>
      </c>
      <c r="B7150" t="s">
        <v>2651</v>
      </c>
      <c r="C7150">
        <v>2986400</v>
      </c>
      <c r="D7150" t="s">
        <v>2652</v>
      </c>
    </row>
    <row r="7151" spans="1:4">
      <c r="A7151" t="s">
        <v>2298</v>
      </c>
      <c r="B7151" t="s">
        <v>2651</v>
      </c>
      <c r="C7151">
        <v>2807600</v>
      </c>
      <c r="D7151" t="s">
        <v>2652</v>
      </c>
    </row>
    <row r="7152" spans="1:4">
      <c r="A7152" t="s">
        <v>2299</v>
      </c>
      <c r="B7152" t="s">
        <v>2651</v>
      </c>
      <c r="C7152">
        <v>4318400</v>
      </c>
      <c r="D7152" t="s">
        <v>2652</v>
      </c>
    </row>
    <row r="7153" spans="1:4">
      <c r="A7153" t="s">
        <v>2300</v>
      </c>
      <c r="B7153" t="s">
        <v>2651</v>
      </c>
      <c r="C7153">
        <v>3474400</v>
      </c>
      <c r="D7153" t="s">
        <v>2652</v>
      </c>
    </row>
    <row r="7154" spans="1:4">
      <c r="A7154" t="s">
        <v>2301</v>
      </c>
      <c r="B7154" t="s">
        <v>2651</v>
      </c>
      <c r="C7154">
        <v>2307600</v>
      </c>
      <c r="D7154" t="s">
        <v>2652</v>
      </c>
    </row>
    <row r="7155" spans="1:4">
      <c r="A7155" t="s">
        <v>2302</v>
      </c>
      <c r="B7155" t="s">
        <v>2651</v>
      </c>
      <c r="C7155">
        <v>2503800</v>
      </c>
      <c r="D7155" t="s">
        <v>2652</v>
      </c>
    </row>
    <row r="7156" spans="1:4">
      <c r="A7156" t="s">
        <v>2303</v>
      </c>
      <c r="B7156" t="s">
        <v>2651</v>
      </c>
      <c r="C7156">
        <v>3503600</v>
      </c>
      <c r="D7156" t="s">
        <v>2652</v>
      </c>
    </row>
    <row r="7157" spans="1:4">
      <c r="A7157" t="s">
        <v>2304</v>
      </c>
      <c r="B7157" t="s">
        <v>2651</v>
      </c>
      <c r="C7157">
        <v>3856900</v>
      </c>
      <c r="D7157" t="s">
        <v>2652</v>
      </c>
    </row>
    <row r="7158" spans="1:4">
      <c r="A7158" t="s">
        <v>2305</v>
      </c>
      <c r="B7158" t="s">
        <v>2651</v>
      </c>
      <c r="C7158">
        <v>2851700</v>
      </c>
      <c r="D7158" t="s">
        <v>2652</v>
      </c>
    </row>
    <row r="7159" spans="1:4">
      <c r="A7159" t="s">
        <v>2306</v>
      </c>
      <c r="B7159" t="s">
        <v>2651</v>
      </c>
      <c r="C7159">
        <v>2298300</v>
      </c>
      <c r="D7159" t="s">
        <v>2652</v>
      </c>
    </row>
    <row r="7160" spans="1:4">
      <c r="A7160" t="s">
        <v>2307</v>
      </c>
      <c r="B7160" t="s">
        <v>2651</v>
      </c>
      <c r="C7160">
        <v>4447800</v>
      </c>
      <c r="D7160" t="s">
        <v>2652</v>
      </c>
    </row>
    <row r="7161" spans="1:4">
      <c r="A7161" t="s">
        <v>2308</v>
      </c>
      <c r="B7161" t="s">
        <v>2651</v>
      </c>
      <c r="C7161">
        <v>4284000</v>
      </c>
      <c r="D7161" t="s">
        <v>2652</v>
      </c>
    </row>
    <row r="7162" spans="1:4">
      <c r="A7162" t="s">
        <v>2309</v>
      </c>
      <c r="B7162" t="s">
        <v>2651</v>
      </c>
      <c r="C7162">
        <v>9096100</v>
      </c>
      <c r="D7162" t="s">
        <v>2652</v>
      </c>
    </row>
    <row r="7163" spans="1:4">
      <c r="A7163" t="s">
        <v>2310</v>
      </c>
      <c r="B7163" t="s">
        <v>2651</v>
      </c>
      <c r="C7163">
        <v>22986800</v>
      </c>
      <c r="D7163" t="s">
        <v>2652</v>
      </c>
    </row>
    <row r="7164" spans="1:4">
      <c r="A7164" t="s">
        <v>2311</v>
      </c>
      <c r="B7164" t="s">
        <v>2651</v>
      </c>
      <c r="C7164">
        <v>8955200</v>
      </c>
      <c r="D7164" t="s">
        <v>2652</v>
      </c>
    </row>
    <row r="7165" spans="1:4">
      <c r="A7165" t="s">
        <v>2312</v>
      </c>
      <c r="B7165" t="s">
        <v>2651</v>
      </c>
      <c r="C7165">
        <v>3644700</v>
      </c>
      <c r="D7165" t="s">
        <v>2652</v>
      </c>
    </row>
    <row r="7166" spans="1:4">
      <c r="A7166" t="s">
        <v>2313</v>
      </c>
      <c r="B7166" t="s">
        <v>2651</v>
      </c>
      <c r="C7166">
        <v>3361800</v>
      </c>
      <c r="D7166" t="s">
        <v>2652</v>
      </c>
    </row>
    <row r="7167" spans="1:4">
      <c r="A7167" t="s">
        <v>2314</v>
      </c>
      <c r="B7167" t="s">
        <v>2651</v>
      </c>
      <c r="C7167">
        <v>3142400</v>
      </c>
      <c r="D7167" t="s">
        <v>2652</v>
      </c>
    </row>
    <row r="7168" spans="1:4">
      <c r="A7168" t="s">
        <v>2315</v>
      </c>
      <c r="B7168" t="s">
        <v>2651</v>
      </c>
      <c r="C7168">
        <v>2292100</v>
      </c>
      <c r="D7168" t="s">
        <v>2652</v>
      </c>
    </row>
    <row r="7169" spans="1:4">
      <c r="A7169" t="s">
        <v>2316</v>
      </c>
      <c r="B7169" t="s">
        <v>2651</v>
      </c>
      <c r="C7169">
        <v>5546300</v>
      </c>
      <c r="D7169" t="s">
        <v>2652</v>
      </c>
    </row>
    <row r="7170" spans="1:4">
      <c r="A7170" t="s">
        <v>2317</v>
      </c>
      <c r="B7170" t="s">
        <v>2651</v>
      </c>
      <c r="C7170">
        <v>3365900</v>
      </c>
      <c r="D7170" t="s">
        <v>2652</v>
      </c>
    </row>
    <row r="7171" spans="1:4">
      <c r="A7171" t="s">
        <v>2318</v>
      </c>
      <c r="B7171" t="s">
        <v>2651</v>
      </c>
      <c r="C7171">
        <v>5074900</v>
      </c>
      <c r="D7171" t="s">
        <v>2652</v>
      </c>
    </row>
    <row r="7172" spans="1:4">
      <c r="A7172" t="s">
        <v>2319</v>
      </c>
      <c r="B7172" t="s">
        <v>2651</v>
      </c>
      <c r="C7172">
        <v>3189600</v>
      </c>
      <c r="D7172" t="s">
        <v>2652</v>
      </c>
    </row>
    <row r="7173" spans="1:4">
      <c r="A7173" t="s">
        <v>2320</v>
      </c>
      <c r="B7173" t="s">
        <v>2651</v>
      </c>
      <c r="C7173">
        <v>2290500</v>
      </c>
      <c r="D7173" t="s">
        <v>2652</v>
      </c>
    </row>
    <row r="7174" spans="1:4">
      <c r="A7174" t="s">
        <v>2321</v>
      </c>
      <c r="B7174" t="s">
        <v>2651</v>
      </c>
      <c r="C7174">
        <v>2969700</v>
      </c>
      <c r="D7174" t="s">
        <v>2652</v>
      </c>
    </row>
    <row r="7175" spans="1:4">
      <c r="A7175" t="s">
        <v>2322</v>
      </c>
      <c r="B7175" t="s">
        <v>2651</v>
      </c>
      <c r="C7175">
        <v>2624300</v>
      </c>
      <c r="D7175" t="s">
        <v>2652</v>
      </c>
    </row>
    <row r="7176" spans="1:4">
      <c r="A7176" t="s">
        <v>2323</v>
      </c>
      <c r="B7176" t="s">
        <v>2651</v>
      </c>
      <c r="C7176">
        <v>2443600</v>
      </c>
      <c r="D7176" t="s">
        <v>2652</v>
      </c>
    </row>
    <row r="7177" spans="1:4">
      <c r="A7177" t="s">
        <v>2324</v>
      </c>
      <c r="B7177" t="s">
        <v>2651</v>
      </c>
      <c r="C7177">
        <v>4262600</v>
      </c>
      <c r="D7177" t="s">
        <v>2652</v>
      </c>
    </row>
    <row r="7178" spans="1:4">
      <c r="A7178" t="s">
        <v>2325</v>
      </c>
      <c r="B7178" t="s">
        <v>2651</v>
      </c>
      <c r="C7178">
        <v>3512900</v>
      </c>
      <c r="D7178" t="s">
        <v>2652</v>
      </c>
    </row>
    <row r="7179" spans="1:4">
      <c r="A7179" t="s">
        <v>2326</v>
      </c>
      <c r="B7179" t="s">
        <v>2651</v>
      </c>
      <c r="C7179">
        <v>4747100</v>
      </c>
      <c r="D7179" t="s">
        <v>2652</v>
      </c>
    </row>
    <row r="7180" spans="1:4">
      <c r="A7180" t="s">
        <v>2327</v>
      </c>
      <c r="B7180" t="s">
        <v>2651</v>
      </c>
      <c r="C7180">
        <v>3716200</v>
      </c>
      <c r="D7180" t="s">
        <v>2652</v>
      </c>
    </row>
    <row r="7181" spans="1:4">
      <c r="A7181" t="s">
        <v>2328</v>
      </c>
      <c r="B7181" t="s">
        <v>2651</v>
      </c>
      <c r="C7181">
        <v>3917400</v>
      </c>
      <c r="D7181" t="s">
        <v>2652</v>
      </c>
    </row>
    <row r="7182" spans="1:4">
      <c r="A7182" t="s">
        <v>2329</v>
      </c>
      <c r="B7182" t="s">
        <v>2651</v>
      </c>
      <c r="C7182">
        <v>3022100</v>
      </c>
      <c r="D7182" t="s">
        <v>2652</v>
      </c>
    </row>
    <row r="7183" spans="1:4">
      <c r="A7183" t="s">
        <v>2330</v>
      </c>
      <c r="B7183" t="s">
        <v>2651</v>
      </c>
      <c r="C7183">
        <v>3033900</v>
      </c>
      <c r="D7183" t="s">
        <v>2652</v>
      </c>
    </row>
    <row r="7184" spans="1:4">
      <c r="A7184" t="s">
        <v>2331</v>
      </c>
      <c r="B7184" t="s">
        <v>2651</v>
      </c>
      <c r="C7184">
        <v>3614400</v>
      </c>
      <c r="D7184" t="s">
        <v>2652</v>
      </c>
    </row>
    <row r="7185" spans="1:4">
      <c r="A7185" t="s">
        <v>2332</v>
      </c>
      <c r="B7185" t="s">
        <v>2651</v>
      </c>
      <c r="C7185">
        <v>2333200</v>
      </c>
      <c r="D7185" t="s">
        <v>2652</v>
      </c>
    </row>
    <row r="7186" spans="1:4">
      <c r="A7186" t="s">
        <v>2333</v>
      </c>
      <c r="B7186" t="s">
        <v>2651</v>
      </c>
      <c r="C7186">
        <v>2122900</v>
      </c>
      <c r="D7186" t="s">
        <v>2652</v>
      </c>
    </row>
    <row r="7187" spans="1:4">
      <c r="A7187" t="s">
        <v>2334</v>
      </c>
      <c r="B7187" t="s">
        <v>2651</v>
      </c>
      <c r="C7187">
        <v>1847100</v>
      </c>
      <c r="D7187" t="s">
        <v>2652</v>
      </c>
    </row>
    <row r="7188" spans="1:4">
      <c r="A7188" t="s">
        <v>2335</v>
      </c>
      <c r="B7188" t="s">
        <v>2651</v>
      </c>
      <c r="C7188">
        <v>2148700</v>
      </c>
      <c r="D7188" t="s">
        <v>2652</v>
      </c>
    </row>
    <row r="7189" spans="1:4">
      <c r="A7189" t="s">
        <v>2336</v>
      </c>
      <c r="B7189" t="s">
        <v>2651</v>
      </c>
      <c r="C7189">
        <v>2247900</v>
      </c>
      <c r="D7189" t="s">
        <v>2652</v>
      </c>
    </row>
    <row r="7190" spans="1:4">
      <c r="A7190" t="s">
        <v>2337</v>
      </c>
      <c r="B7190" t="s">
        <v>2651</v>
      </c>
      <c r="C7190">
        <v>3550800</v>
      </c>
      <c r="D7190" t="s">
        <v>2652</v>
      </c>
    </row>
    <row r="7191" spans="1:4">
      <c r="A7191" t="s">
        <v>2338</v>
      </c>
      <c r="B7191" t="s">
        <v>2651</v>
      </c>
      <c r="C7191">
        <v>5075400</v>
      </c>
      <c r="D7191" t="s">
        <v>2652</v>
      </c>
    </row>
    <row r="7192" spans="1:4">
      <c r="A7192" t="s">
        <v>2339</v>
      </c>
      <c r="B7192" t="s">
        <v>2651</v>
      </c>
      <c r="C7192">
        <v>3450600</v>
      </c>
      <c r="D7192" t="s">
        <v>2652</v>
      </c>
    </row>
    <row r="7193" spans="1:4">
      <c r="A7193" t="s">
        <v>2340</v>
      </c>
      <c r="B7193" t="s">
        <v>2651</v>
      </c>
      <c r="C7193">
        <v>3700200</v>
      </c>
      <c r="D7193" t="s">
        <v>2652</v>
      </c>
    </row>
    <row r="7194" spans="1:4">
      <c r="A7194" t="s">
        <v>2341</v>
      </c>
      <c r="B7194" t="s">
        <v>2651</v>
      </c>
      <c r="C7194">
        <v>3169500</v>
      </c>
      <c r="D7194" t="s">
        <v>2652</v>
      </c>
    </row>
    <row r="7195" spans="1:4">
      <c r="A7195" t="s">
        <v>2342</v>
      </c>
      <c r="B7195" t="s">
        <v>2651</v>
      </c>
      <c r="C7195">
        <v>3376600</v>
      </c>
      <c r="D7195" t="s">
        <v>2652</v>
      </c>
    </row>
    <row r="7196" spans="1:4">
      <c r="A7196" t="s">
        <v>2343</v>
      </c>
      <c r="B7196" t="s">
        <v>2651</v>
      </c>
      <c r="C7196">
        <v>2155500</v>
      </c>
      <c r="D7196" t="s">
        <v>2652</v>
      </c>
    </row>
    <row r="7197" spans="1:4">
      <c r="A7197" t="s">
        <v>2344</v>
      </c>
      <c r="B7197" t="s">
        <v>2651</v>
      </c>
      <c r="C7197">
        <v>1890300</v>
      </c>
      <c r="D7197" t="s">
        <v>2652</v>
      </c>
    </row>
    <row r="7198" spans="1:4">
      <c r="A7198" t="s">
        <v>2345</v>
      </c>
      <c r="B7198" t="s">
        <v>2651</v>
      </c>
      <c r="C7198">
        <v>2631400</v>
      </c>
      <c r="D7198" t="s">
        <v>2652</v>
      </c>
    </row>
    <row r="7199" spans="1:4">
      <c r="A7199" t="s">
        <v>2346</v>
      </c>
      <c r="B7199" t="s">
        <v>2651</v>
      </c>
      <c r="C7199">
        <v>3141700</v>
      </c>
      <c r="D7199" t="s">
        <v>2652</v>
      </c>
    </row>
    <row r="7200" spans="1:4">
      <c r="A7200" t="s">
        <v>2347</v>
      </c>
      <c r="B7200" t="s">
        <v>2651</v>
      </c>
      <c r="C7200">
        <v>2085500</v>
      </c>
      <c r="D7200" t="s">
        <v>2652</v>
      </c>
    </row>
    <row r="7201" spans="1:4">
      <c r="A7201" t="s">
        <v>2348</v>
      </c>
      <c r="B7201" t="s">
        <v>2651</v>
      </c>
      <c r="C7201">
        <v>2698500</v>
      </c>
      <c r="D7201" t="s">
        <v>2652</v>
      </c>
    </row>
    <row r="7202" spans="1:4">
      <c r="A7202" t="s">
        <v>2349</v>
      </c>
      <c r="B7202" t="s">
        <v>2651</v>
      </c>
      <c r="C7202">
        <v>3534400</v>
      </c>
      <c r="D7202" t="s">
        <v>2652</v>
      </c>
    </row>
    <row r="7203" spans="1:4">
      <c r="A7203" t="s">
        <v>2350</v>
      </c>
      <c r="B7203" t="s">
        <v>2651</v>
      </c>
      <c r="C7203">
        <v>4378000</v>
      </c>
      <c r="D7203" t="s">
        <v>2652</v>
      </c>
    </row>
    <row r="7204" spans="1:4">
      <c r="A7204" t="s">
        <v>2351</v>
      </c>
      <c r="B7204" t="s">
        <v>2651</v>
      </c>
      <c r="C7204">
        <v>3880000</v>
      </c>
      <c r="D7204" t="s">
        <v>2652</v>
      </c>
    </row>
    <row r="7205" spans="1:4">
      <c r="A7205" t="s">
        <v>2352</v>
      </c>
      <c r="B7205" t="s">
        <v>2651</v>
      </c>
      <c r="C7205">
        <v>3802200</v>
      </c>
      <c r="D7205" t="s">
        <v>2652</v>
      </c>
    </row>
    <row r="7206" spans="1:4">
      <c r="A7206" t="s">
        <v>2353</v>
      </c>
      <c r="B7206" t="s">
        <v>2651</v>
      </c>
      <c r="C7206">
        <v>3314500</v>
      </c>
      <c r="D7206" t="s">
        <v>2652</v>
      </c>
    </row>
    <row r="7207" spans="1:4">
      <c r="A7207" t="s">
        <v>2354</v>
      </c>
      <c r="B7207" t="s">
        <v>2651</v>
      </c>
      <c r="C7207">
        <v>3492500</v>
      </c>
      <c r="D7207" t="s">
        <v>2652</v>
      </c>
    </row>
    <row r="7208" spans="1:4">
      <c r="A7208" t="s">
        <v>2355</v>
      </c>
      <c r="B7208" t="s">
        <v>2651</v>
      </c>
      <c r="C7208">
        <v>2678300</v>
      </c>
      <c r="D7208" t="s">
        <v>2652</v>
      </c>
    </row>
    <row r="7209" spans="1:4">
      <c r="A7209" t="s">
        <v>2356</v>
      </c>
      <c r="B7209" t="s">
        <v>2651</v>
      </c>
      <c r="C7209">
        <v>2538000</v>
      </c>
      <c r="D7209" t="s">
        <v>2652</v>
      </c>
    </row>
    <row r="7210" spans="1:4">
      <c r="A7210" t="s">
        <v>2357</v>
      </c>
      <c r="B7210" t="s">
        <v>2651</v>
      </c>
      <c r="C7210">
        <v>2414100</v>
      </c>
      <c r="D7210" t="s">
        <v>2652</v>
      </c>
    </row>
    <row r="7211" spans="1:4">
      <c r="A7211" t="s">
        <v>2358</v>
      </c>
      <c r="B7211" t="s">
        <v>2651</v>
      </c>
      <c r="C7211">
        <v>2629000</v>
      </c>
      <c r="D7211" t="s">
        <v>2652</v>
      </c>
    </row>
    <row r="7212" spans="1:4">
      <c r="A7212" t="s">
        <v>2359</v>
      </c>
      <c r="B7212" t="s">
        <v>2651</v>
      </c>
      <c r="C7212">
        <v>2707900</v>
      </c>
      <c r="D7212" t="s">
        <v>2652</v>
      </c>
    </row>
    <row r="7213" spans="1:4">
      <c r="A7213" t="s">
        <v>2360</v>
      </c>
      <c r="B7213" t="s">
        <v>2651</v>
      </c>
      <c r="C7213">
        <v>2563700</v>
      </c>
      <c r="D7213" t="s">
        <v>2652</v>
      </c>
    </row>
    <row r="7214" spans="1:4">
      <c r="A7214" t="s">
        <v>2361</v>
      </c>
      <c r="B7214" t="s">
        <v>2651</v>
      </c>
      <c r="C7214">
        <v>5232900</v>
      </c>
      <c r="D7214" t="s">
        <v>2652</v>
      </c>
    </row>
    <row r="7215" spans="1:4">
      <c r="A7215" t="s">
        <v>2362</v>
      </c>
      <c r="B7215" t="s">
        <v>2651</v>
      </c>
      <c r="C7215">
        <v>4005500</v>
      </c>
      <c r="D7215" t="s">
        <v>2652</v>
      </c>
    </row>
    <row r="7216" spans="1:4">
      <c r="A7216" t="s">
        <v>2363</v>
      </c>
      <c r="B7216" t="s">
        <v>2651</v>
      </c>
      <c r="C7216">
        <v>4429200</v>
      </c>
      <c r="D7216" t="s">
        <v>2652</v>
      </c>
    </row>
    <row r="7217" spans="1:4">
      <c r="A7217" t="s">
        <v>2364</v>
      </c>
      <c r="B7217" t="s">
        <v>2651</v>
      </c>
      <c r="C7217">
        <v>6291000</v>
      </c>
      <c r="D7217" t="s">
        <v>2652</v>
      </c>
    </row>
    <row r="7218" spans="1:4">
      <c r="A7218" t="s">
        <v>2365</v>
      </c>
      <c r="B7218" t="s">
        <v>2651</v>
      </c>
      <c r="C7218">
        <v>18724000</v>
      </c>
      <c r="D7218" t="s">
        <v>2652</v>
      </c>
    </row>
    <row r="7219" spans="1:4">
      <c r="A7219" t="s">
        <v>2366</v>
      </c>
      <c r="B7219" t="s">
        <v>2651</v>
      </c>
      <c r="C7219">
        <v>6661100</v>
      </c>
      <c r="D7219" t="s">
        <v>2652</v>
      </c>
    </row>
    <row r="7220" spans="1:4">
      <c r="A7220" t="s">
        <v>2367</v>
      </c>
      <c r="B7220" t="s">
        <v>2651</v>
      </c>
      <c r="C7220">
        <v>3549300</v>
      </c>
      <c r="D7220" t="s">
        <v>2652</v>
      </c>
    </row>
    <row r="7221" spans="1:4">
      <c r="A7221" t="s">
        <v>2368</v>
      </c>
      <c r="B7221" t="s">
        <v>2651</v>
      </c>
      <c r="C7221">
        <v>4344300</v>
      </c>
      <c r="D7221" t="s">
        <v>2652</v>
      </c>
    </row>
    <row r="7222" spans="1:4">
      <c r="A7222" t="s">
        <v>2369</v>
      </c>
      <c r="B7222" t="s">
        <v>2651</v>
      </c>
      <c r="C7222">
        <v>3038500</v>
      </c>
      <c r="D7222" t="s">
        <v>2652</v>
      </c>
    </row>
    <row r="7223" spans="1:4">
      <c r="A7223" t="s">
        <v>2370</v>
      </c>
      <c r="B7223" t="s">
        <v>2651</v>
      </c>
      <c r="C7223">
        <v>4239400</v>
      </c>
      <c r="D7223" t="s">
        <v>2652</v>
      </c>
    </row>
    <row r="7224" spans="1:4">
      <c r="A7224" t="s">
        <v>2371</v>
      </c>
      <c r="B7224" t="s">
        <v>2651</v>
      </c>
      <c r="C7224">
        <v>7501000</v>
      </c>
      <c r="D7224" t="s">
        <v>2652</v>
      </c>
    </row>
    <row r="7225" spans="1:4">
      <c r="A7225" t="s">
        <v>2372</v>
      </c>
      <c r="B7225" t="s">
        <v>2651</v>
      </c>
      <c r="C7225">
        <v>4162500</v>
      </c>
      <c r="D7225" t="s">
        <v>2652</v>
      </c>
    </row>
    <row r="7226" spans="1:4">
      <c r="A7226" t="s">
        <v>2373</v>
      </c>
      <c r="B7226" t="s">
        <v>2651</v>
      </c>
      <c r="C7226">
        <v>4683700</v>
      </c>
      <c r="D7226" t="s">
        <v>2652</v>
      </c>
    </row>
    <row r="7227" spans="1:4">
      <c r="A7227" t="s">
        <v>2374</v>
      </c>
      <c r="B7227" t="s">
        <v>2651</v>
      </c>
      <c r="C7227">
        <v>5746100</v>
      </c>
      <c r="D7227" t="s">
        <v>2652</v>
      </c>
    </row>
    <row r="7228" spans="1:4">
      <c r="A7228" t="s">
        <v>2375</v>
      </c>
      <c r="B7228" t="s">
        <v>2651</v>
      </c>
      <c r="C7228">
        <v>4682900</v>
      </c>
      <c r="D7228" t="s">
        <v>2652</v>
      </c>
    </row>
    <row r="7229" spans="1:4">
      <c r="A7229" t="s">
        <v>2376</v>
      </c>
      <c r="B7229" t="s">
        <v>2651</v>
      </c>
      <c r="C7229">
        <v>3110800</v>
      </c>
      <c r="D7229" t="s">
        <v>2652</v>
      </c>
    </row>
    <row r="7230" spans="1:4">
      <c r="A7230" t="s">
        <v>2377</v>
      </c>
      <c r="B7230" t="s">
        <v>2651</v>
      </c>
      <c r="C7230">
        <v>3052900</v>
      </c>
      <c r="D7230" t="s">
        <v>2652</v>
      </c>
    </row>
    <row r="7231" spans="1:4">
      <c r="A7231" t="s">
        <v>2378</v>
      </c>
      <c r="B7231" t="s">
        <v>2651</v>
      </c>
      <c r="C7231">
        <v>3592400</v>
      </c>
      <c r="D7231" t="s">
        <v>2652</v>
      </c>
    </row>
    <row r="7232" spans="1:4">
      <c r="A7232" t="s">
        <v>2379</v>
      </c>
      <c r="B7232" t="s">
        <v>2651</v>
      </c>
      <c r="C7232">
        <v>3064300</v>
      </c>
      <c r="D7232" t="s">
        <v>2652</v>
      </c>
    </row>
    <row r="7233" spans="1:4">
      <c r="A7233" t="s">
        <v>2380</v>
      </c>
      <c r="B7233" t="s">
        <v>2651</v>
      </c>
      <c r="C7233">
        <v>3470600</v>
      </c>
      <c r="D7233" t="s">
        <v>2652</v>
      </c>
    </row>
    <row r="7234" spans="1:4">
      <c r="A7234" t="s">
        <v>2381</v>
      </c>
      <c r="B7234" t="s">
        <v>2651</v>
      </c>
      <c r="C7234">
        <v>5019700</v>
      </c>
      <c r="D7234" t="s">
        <v>2652</v>
      </c>
    </row>
    <row r="7235" spans="1:4">
      <c r="A7235" t="s">
        <v>2382</v>
      </c>
      <c r="B7235" t="s">
        <v>2651</v>
      </c>
      <c r="C7235">
        <v>5006300</v>
      </c>
      <c r="D7235" t="s">
        <v>2652</v>
      </c>
    </row>
    <row r="7236" spans="1:4">
      <c r="A7236" t="s">
        <v>2383</v>
      </c>
      <c r="B7236" t="s">
        <v>2651</v>
      </c>
      <c r="C7236">
        <v>2969500</v>
      </c>
      <c r="D7236" t="s">
        <v>2652</v>
      </c>
    </row>
    <row r="7237" spans="1:4">
      <c r="A7237" t="s">
        <v>2384</v>
      </c>
      <c r="B7237" t="s">
        <v>2651</v>
      </c>
      <c r="C7237">
        <v>2628700</v>
      </c>
      <c r="D7237" t="s">
        <v>2652</v>
      </c>
    </row>
    <row r="7238" spans="1:4">
      <c r="A7238" t="s">
        <v>2385</v>
      </c>
      <c r="B7238" t="s">
        <v>2651</v>
      </c>
      <c r="C7238">
        <v>5652000</v>
      </c>
      <c r="D7238" t="s">
        <v>2652</v>
      </c>
    </row>
    <row r="7239" spans="1:4">
      <c r="A7239" t="s">
        <v>2386</v>
      </c>
      <c r="B7239" t="s">
        <v>2651</v>
      </c>
      <c r="C7239">
        <v>3933000</v>
      </c>
      <c r="D7239" t="s">
        <v>2652</v>
      </c>
    </row>
    <row r="7240" spans="1:4">
      <c r="A7240" t="s">
        <v>2387</v>
      </c>
      <c r="B7240" t="s">
        <v>2651</v>
      </c>
      <c r="C7240">
        <v>3367600</v>
      </c>
      <c r="D7240" t="s">
        <v>2652</v>
      </c>
    </row>
    <row r="7241" spans="1:4">
      <c r="A7241" t="s">
        <v>2388</v>
      </c>
      <c r="B7241" t="s">
        <v>2651</v>
      </c>
      <c r="C7241">
        <v>2447000</v>
      </c>
      <c r="D7241" t="s">
        <v>2652</v>
      </c>
    </row>
    <row r="7242" spans="1:4">
      <c r="A7242" t="s">
        <v>2389</v>
      </c>
      <c r="B7242" t="s">
        <v>2651</v>
      </c>
      <c r="C7242">
        <v>2273600</v>
      </c>
      <c r="D7242" t="s">
        <v>2652</v>
      </c>
    </row>
    <row r="7243" spans="1:4">
      <c r="A7243" t="s">
        <v>2390</v>
      </c>
      <c r="B7243" t="s">
        <v>2651</v>
      </c>
      <c r="C7243">
        <v>12772300</v>
      </c>
      <c r="D7243" t="s">
        <v>2652</v>
      </c>
    </row>
    <row r="7244" spans="1:4">
      <c r="A7244" t="s">
        <v>2391</v>
      </c>
      <c r="B7244" t="s">
        <v>2651</v>
      </c>
      <c r="C7244">
        <v>2638900</v>
      </c>
      <c r="D7244" t="s">
        <v>2652</v>
      </c>
    </row>
    <row r="7245" spans="1:4">
      <c r="A7245" t="s">
        <v>2392</v>
      </c>
      <c r="B7245" t="s">
        <v>2651</v>
      </c>
      <c r="C7245">
        <v>3296400</v>
      </c>
      <c r="D7245" t="s">
        <v>2652</v>
      </c>
    </row>
    <row r="7246" spans="1:4">
      <c r="A7246" t="s">
        <v>2393</v>
      </c>
      <c r="B7246" t="s">
        <v>2651</v>
      </c>
      <c r="C7246">
        <v>1633300</v>
      </c>
      <c r="D7246" t="s">
        <v>2652</v>
      </c>
    </row>
    <row r="7247" spans="1:4">
      <c r="A7247" t="s">
        <v>2394</v>
      </c>
      <c r="B7247" t="s">
        <v>2651</v>
      </c>
      <c r="C7247">
        <v>3562200</v>
      </c>
      <c r="D7247" t="s">
        <v>2652</v>
      </c>
    </row>
    <row r="7248" spans="1:4">
      <c r="A7248" t="s">
        <v>2395</v>
      </c>
      <c r="B7248" t="s">
        <v>2651</v>
      </c>
      <c r="C7248">
        <v>5183800</v>
      </c>
      <c r="D7248" t="s">
        <v>2652</v>
      </c>
    </row>
    <row r="7249" spans="1:4">
      <c r="A7249" t="s">
        <v>2396</v>
      </c>
      <c r="B7249" t="s">
        <v>2651</v>
      </c>
      <c r="C7249">
        <v>2848400</v>
      </c>
      <c r="D7249" t="s">
        <v>2652</v>
      </c>
    </row>
    <row r="7250" spans="1:4">
      <c r="A7250" t="s">
        <v>2397</v>
      </c>
      <c r="B7250" t="s">
        <v>2651</v>
      </c>
      <c r="C7250">
        <v>4105700</v>
      </c>
      <c r="D7250" t="s">
        <v>2652</v>
      </c>
    </row>
    <row r="7251" spans="1:4">
      <c r="A7251" t="s">
        <v>2398</v>
      </c>
      <c r="B7251" t="s">
        <v>2651</v>
      </c>
      <c r="C7251">
        <v>4727800</v>
      </c>
      <c r="D7251" t="s">
        <v>2652</v>
      </c>
    </row>
    <row r="7252" spans="1:4">
      <c r="A7252" t="s">
        <v>2399</v>
      </c>
      <c r="B7252" t="s">
        <v>2651</v>
      </c>
      <c r="C7252">
        <v>2675700</v>
      </c>
      <c r="D7252" t="s">
        <v>2652</v>
      </c>
    </row>
    <row r="7253" spans="1:4">
      <c r="A7253" t="s">
        <v>2400</v>
      </c>
      <c r="B7253" t="s">
        <v>2651</v>
      </c>
      <c r="C7253">
        <v>3645900</v>
      </c>
      <c r="D7253" t="s">
        <v>2652</v>
      </c>
    </row>
    <row r="7254" spans="1:4">
      <c r="A7254" t="s">
        <v>2401</v>
      </c>
      <c r="B7254" t="s">
        <v>2651</v>
      </c>
      <c r="C7254">
        <v>3391800</v>
      </c>
      <c r="D7254" t="s">
        <v>2652</v>
      </c>
    </row>
    <row r="7255" spans="1:4">
      <c r="A7255" t="s">
        <v>2402</v>
      </c>
      <c r="B7255" t="s">
        <v>2651</v>
      </c>
      <c r="C7255">
        <v>3353700</v>
      </c>
      <c r="D7255" t="s">
        <v>2652</v>
      </c>
    </row>
    <row r="7256" spans="1:4">
      <c r="A7256" t="s">
        <v>2403</v>
      </c>
      <c r="B7256" t="s">
        <v>2651</v>
      </c>
      <c r="C7256">
        <v>2927400</v>
      </c>
      <c r="D7256" t="s">
        <v>2652</v>
      </c>
    </row>
    <row r="7257" spans="1:4">
      <c r="A7257" t="s">
        <v>2404</v>
      </c>
      <c r="B7257" t="s">
        <v>2651</v>
      </c>
      <c r="C7257">
        <v>3187000</v>
      </c>
      <c r="D7257" t="s">
        <v>2652</v>
      </c>
    </row>
    <row r="7258" spans="1:4">
      <c r="A7258" t="s">
        <v>2405</v>
      </c>
      <c r="B7258" t="s">
        <v>2651</v>
      </c>
      <c r="C7258">
        <v>3692800</v>
      </c>
      <c r="D7258" t="s">
        <v>2652</v>
      </c>
    </row>
    <row r="7259" spans="1:4">
      <c r="A7259" t="s">
        <v>2406</v>
      </c>
      <c r="B7259" t="s">
        <v>2651</v>
      </c>
      <c r="C7259">
        <v>1622400</v>
      </c>
      <c r="D7259" t="s">
        <v>2652</v>
      </c>
    </row>
    <row r="7260" spans="1:4">
      <c r="A7260" t="s">
        <v>2407</v>
      </c>
      <c r="B7260" t="s">
        <v>2651</v>
      </c>
      <c r="C7260">
        <v>3029500</v>
      </c>
      <c r="D7260" t="s">
        <v>2652</v>
      </c>
    </row>
    <row r="7261" spans="1:4">
      <c r="A7261" t="s">
        <v>2408</v>
      </c>
      <c r="B7261" t="s">
        <v>2651</v>
      </c>
      <c r="C7261">
        <v>3019700</v>
      </c>
      <c r="D7261" t="s">
        <v>2652</v>
      </c>
    </row>
    <row r="7262" spans="1:4">
      <c r="A7262" t="s">
        <v>2409</v>
      </c>
      <c r="B7262" t="s">
        <v>2651</v>
      </c>
      <c r="C7262">
        <v>2427000</v>
      </c>
      <c r="D7262" t="s">
        <v>2652</v>
      </c>
    </row>
    <row r="7263" spans="1:4">
      <c r="A7263" t="s">
        <v>2410</v>
      </c>
      <c r="B7263" t="s">
        <v>2651</v>
      </c>
      <c r="C7263">
        <v>2487000</v>
      </c>
      <c r="D7263" t="s">
        <v>2652</v>
      </c>
    </row>
    <row r="7264" spans="1:4">
      <c r="A7264" t="s">
        <v>2411</v>
      </c>
      <c r="B7264" t="s">
        <v>2651</v>
      </c>
      <c r="C7264">
        <v>2379200</v>
      </c>
      <c r="D7264" t="s">
        <v>2652</v>
      </c>
    </row>
    <row r="7265" spans="1:4">
      <c r="A7265" t="s">
        <v>2412</v>
      </c>
      <c r="B7265" t="s">
        <v>2651</v>
      </c>
      <c r="C7265">
        <v>5743700</v>
      </c>
      <c r="D7265" t="s">
        <v>2652</v>
      </c>
    </row>
    <row r="7266" spans="1:4">
      <c r="A7266" t="s">
        <v>2413</v>
      </c>
      <c r="B7266" t="s">
        <v>2651</v>
      </c>
      <c r="C7266">
        <v>3782400</v>
      </c>
      <c r="D7266" t="s">
        <v>2652</v>
      </c>
    </row>
    <row r="7267" spans="1:4">
      <c r="A7267" t="s">
        <v>2414</v>
      </c>
      <c r="B7267" t="s">
        <v>2651</v>
      </c>
      <c r="C7267">
        <v>6476500</v>
      </c>
      <c r="D7267" t="s">
        <v>2652</v>
      </c>
    </row>
    <row r="7268" spans="1:4">
      <c r="A7268" t="s">
        <v>2415</v>
      </c>
      <c r="B7268" t="s">
        <v>2651</v>
      </c>
      <c r="C7268">
        <v>6887700</v>
      </c>
      <c r="D7268" t="s">
        <v>2652</v>
      </c>
    </row>
    <row r="7269" spans="1:4">
      <c r="A7269" t="s">
        <v>2416</v>
      </c>
      <c r="B7269" t="s">
        <v>2651</v>
      </c>
      <c r="C7269">
        <v>5005500</v>
      </c>
      <c r="D7269" t="s">
        <v>2652</v>
      </c>
    </row>
    <row r="7270" spans="1:4">
      <c r="A7270" t="s">
        <v>2417</v>
      </c>
      <c r="B7270" t="s">
        <v>2651</v>
      </c>
      <c r="C7270">
        <v>3209700</v>
      </c>
      <c r="D7270" t="s">
        <v>2652</v>
      </c>
    </row>
    <row r="7271" spans="1:4">
      <c r="A7271" t="s">
        <v>2418</v>
      </c>
      <c r="B7271" t="s">
        <v>2651</v>
      </c>
      <c r="C7271">
        <v>3894000</v>
      </c>
      <c r="D7271" t="s">
        <v>2652</v>
      </c>
    </row>
    <row r="7272" spans="1:4">
      <c r="A7272" t="s">
        <v>2419</v>
      </c>
      <c r="B7272" t="s">
        <v>2651</v>
      </c>
      <c r="C7272">
        <v>3778100</v>
      </c>
      <c r="D7272" t="s">
        <v>2652</v>
      </c>
    </row>
    <row r="7273" spans="1:4">
      <c r="A7273" t="s">
        <v>2420</v>
      </c>
      <c r="B7273" t="s">
        <v>2651</v>
      </c>
      <c r="C7273">
        <v>3695600</v>
      </c>
      <c r="D7273" t="s">
        <v>2652</v>
      </c>
    </row>
    <row r="7274" spans="1:4">
      <c r="A7274" t="s">
        <v>2421</v>
      </c>
      <c r="B7274" t="s">
        <v>2651</v>
      </c>
      <c r="C7274">
        <v>3319800</v>
      </c>
      <c r="D7274" t="s">
        <v>2652</v>
      </c>
    </row>
    <row r="7275" spans="1:4">
      <c r="A7275" t="s">
        <v>2422</v>
      </c>
      <c r="B7275" t="s">
        <v>2651</v>
      </c>
      <c r="C7275">
        <v>4838000</v>
      </c>
      <c r="D7275" t="s">
        <v>2652</v>
      </c>
    </row>
    <row r="7276" spans="1:4">
      <c r="A7276" t="s">
        <v>2423</v>
      </c>
      <c r="B7276" t="s">
        <v>2651</v>
      </c>
      <c r="C7276">
        <v>4640600</v>
      </c>
      <c r="D7276" t="s">
        <v>2652</v>
      </c>
    </row>
    <row r="7277" spans="1:4">
      <c r="A7277" t="s">
        <v>2424</v>
      </c>
      <c r="B7277" t="s">
        <v>2651</v>
      </c>
      <c r="C7277">
        <v>3473900</v>
      </c>
      <c r="D7277" t="s">
        <v>2652</v>
      </c>
    </row>
    <row r="7278" spans="1:4">
      <c r="A7278" t="s">
        <v>2425</v>
      </c>
      <c r="B7278" t="s">
        <v>2651</v>
      </c>
      <c r="C7278">
        <v>4427000</v>
      </c>
      <c r="D7278" t="s">
        <v>2652</v>
      </c>
    </row>
    <row r="7279" spans="1:4">
      <c r="A7279" t="s">
        <v>2426</v>
      </c>
      <c r="B7279" t="s">
        <v>2651</v>
      </c>
      <c r="C7279">
        <v>6815100</v>
      </c>
      <c r="D7279" t="s">
        <v>2652</v>
      </c>
    </row>
    <row r="7280" spans="1:4">
      <c r="A7280" t="s">
        <v>2427</v>
      </c>
      <c r="B7280" t="s">
        <v>2651</v>
      </c>
      <c r="C7280">
        <v>25572100</v>
      </c>
      <c r="D7280" t="s">
        <v>2652</v>
      </c>
    </row>
    <row r="7281" spans="1:4">
      <c r="A7281" t="s">
        <v>2428</v>
      </c>
      <c r="B7281" t="s">
        <v>2651</v>
      </c>
      <c r="C7281">
        <v>7452400</v>
      </c>
      <c r="D7281" t="s">
        <v>2652</v>
      </c>
    </row>
    <row r="7282" spans="1:4">
      <c r="A7282" t="s">
        <v>2429</v>
      </c>
      <c r="B7282" t="s">
        <v>2651</v>
      </c>
      <c r="C7282">
        <v>3188300</v>
      </c>
      <c r="D7282" t="s">
        <v>2652</v>
      </c>
    </row>
    <row r="7283" spans="1:4">
      <c r="A7283" t="s">
        <v>2430</v>
      </c>
      <c r="B7283" t="s">
        <v>2651</v>
      </c>
      <c r="C7283">
        <v>3655200</v>
      </c>
      <c r="D7283" t="s">
        <v>2652</v>
      </c>
    </row>
    <row r="7284" spans="1:4">
      <c r="A7284" t="s">
        <v>2431</v>
      </c>
      <c r="B7284" t="s">
        <v>2651</v>
      </c>
      <c r="C7284">
        <v>3252300</v>
      </c>
      <c r="D7284" t="s">
        <v>2652</v>
      </c>
    </row>
    <row r="7285" spans="1:4">
      <c r="A7285" t="s">
        <v>2432</v>
      </c>
      <c r="B7285" t="s">
        <v>2651</v>
      </c>
      <c r="C7285">
        <v>2666500</v>
      </c>
      <c r="D7285" t="s">
        <v>2652</v>
      </c>
    </row>
    <row r="7286" spans="1:4">
      <c r="A7286" t="s">
        <v>2433</v>
      </c>
      <c r="B7286" t="s">
        <v>2651</v>
      </c>
      <c r="C7286">
        <v>3879500</v>
      </c>
      <c r="D7286" t="s">
        <v>2652</v>
      </c>
    </row>
    <row r="7287" spans="1:4">
      <c r="A7287" t="s">
        <v>2434</v>
      </c>
      <c r="B7287" t="s">
        <v>2651</v>
      </c>
      <c r="C7287">
        <v>3933200</v>
      </c>
      <c r="D7287" t="s">
        <v>2652</v>
      </c>
    </row>
    <row r="7288" spans="1:4">
      <c r="A7288" t="s">
        <v>2435</v>
      </c>
      <c r="B7288" t="s">
        <v>2651</v>
      </c>
      <c r="C7288">
        <v>4071000</v>
      </c>
      <c r="D7288" t="s">
        <v>2652</v>
      </c>
    </row>
    <row r="7289" spans="1:4">
      <c r="A7289" t="s">
        <v>2436</v>
      </c>
      <c r="B7289" t="s">
        <v>2651</v>
      </c>
      <c r="C7289">
        <v>3841000</v>
      </c>
      <c r="D7289" t="s">
        <v>2652</v>
      </c>
    </row>
    <row r="7290" spans="1:4">
      <c r="A7290" t="s">
        <v>2437</v>
      </c>
      <c r="B7290" t="s">
        <v>2651</v>
      </c>
      <c r="C7290">
        <v>3358900</v>
      </c>
      <c r="D7290" t="s">
        <v>2652</v>
      </c>
    </row>
    <row r="7291" spans="1:4">
      <c r="A7291" t="s">
        <v>2438</v>
      </c>
      <c r="B7291" t="s">
        <v>2651</v>
      </c>
      <c r="C7291">
        <v>4045100</v>
      </c>
      <c r="D7291" t="s">
        <v>2652</v>
      </c>
    </row>
    <row r="7292" spans="1:4">
      <c r="A7292" t="s">
        <v>2439</v>
      </c>
      <c r="B7292" t="s">
        <v>2651</v>
      </c>
      <c r="C7292">
        <v>3735200</v>
      </c>
      <c r="D7292" t="s">
        <v>2652</v>
      </c>
    </row>
    <row r="7293" spans="1:4">
      <c r="A7293" t="s">
        <v>2440</v>
      </c>
      <c r="B7293" t="s">
        <v>2651</v>
      </c>
      <c r="C7293">
        <v>4103200</v>
      </c>
      <c r="D7293" t="s">
        <v>2652</v>
      </c>
    </row>
    <row r="7294" spans="1:4">
      <c r="A7294" t="s">
        <v>2441</v>
      </c>
      <c r="B7294" t="s">
        <v>2651</v>
      </c>
      <c r="C7294">
        <v>4089500</v>
      </c>
      <c r="D7294" t="s">
        <v>2652</v>
      </c>
    </row>
    <row r="7295" spans="1:4">
      <c r="A7295" t="s">
        <v>2442</v>
      </c>
      <c r="B7295" t="s">
        <v>2651</v>
      </c>
      <c r="C7295">
        <v>3454600</v>
      </c>
      <c r="D7295" t="s">
        <v>2652</v>
      </c>
    </row>
    <row r="7296" spans="1:4">
      <c r="A7296" t="s">
        <v>2443</v>
      </c>
      <c r="B7296" t="s">
        <v>2651</v>
      </c>
      <c r="C7296">
        <v>3592300</v>
      </c>
      <c r="D7296" t="s">
        <v>2652</v>
      </c>
    </row>
    <row r="7297" spans="1:4">
      <c r="A7297" t="s">
        <v>2444</v>
      </c>
      <c r="B7297" t="s">
        <v>2651</v>
      </c>
      <c r="C7297">
        <v>3429200</v>
      </c>
      <c r="D7297" t="s">
        <v>2652</v>
      </c>
    </row>
    <row r="7298" spans="1:4">
      <c r="A7298" t="s">
        <v>2445</v>
      </c>
      <c r="B7298" t="s">
        <v>2651</v>
      </c>
      <c r="C7298">
        <v>3162300</v>
      </c>
      <c r="D7298" t="s">
        <v>2652</v>
      </c>
    </row>
    <row r="7299" spans="1:4">
      <c r="A7299" t="s">
        <v>2446</v>
      </c>
      <c r="B7299" t="s">
        <v>2651</v>
      </c>
      <c r="C7299">
        <v>3269500</v>
      </c>
      <c r="D7299" t="s">
        <v>2652</v>
      </c>
    </row>
    <row r="7300" spans="1:4">
      <c r="A7300" t="s">
        <v>2447</v>
      </c>
      <c r="B7300" t="s">
        <v>2651</v>
      </c>
      <c r="C7300">
        <v>5098800</v>
      </c>
      <c r="D7300" t="s">
        <v>2652</v>
      </c>
    </row>
    <row r="7301" spans="1:4">
      <c r="A7301" t="s">
        <v>2448</v>
      </c>
      <c r="B7301" t="s">
        <v>2651</v>
      </c>
      <c r="C7301">
        <v>7389800</v>
      </c>
      <c r="D7301" t="s">
        <v>2652</v>
      </c>
    </row>
    <row r="7302" spans="1:4">
      <c r="A7302" t="s">
        <v>2449</v>
      </c>
      <c r="B7302" t="s">
        <v>2651</v>
      </c>
      <c r="C7302">
        <v>2927700</v>
      </c>
      <c r="D7302" t="s">
        <v>2652</v>
      </c>
    </row>
    <row r="7303" spans="1:4">
      <c r="A7303" t="s">
        <v>2450</v>
      </c>
      <c r="B7303" t="s">
        <v>2651</v>
      </c>
      <c r="C7303">
        <v>3114000</v>
      </c>
      <c r="D7303" t="s">
        <v>2652</v>
      </c>
    </row>
    <row r="7304" spans="1:4">
      <c r="A7304" t="s">
        <v>2451</v>
      </c>
      <c r="B7304" t="s">
        <v>2651</v>
      </c>
      <c r="C7304">
        <v>2319900</v>
      </c>
      <c r="D7304" t="s">
        <v>2652</v>
      </c>
    </row>
    <row r="7305" spans="1:4">
      <c r="A7305" t="s">
        <v>2452</v>
      </c>
      <c r="B7305" t="s">
        <v>2651</v>
      </c>
      <c r="C7305">
        <v>2757900</v>
      </c>
      <c r="D7305" t="s">
        <v>2652</v>
      </c>
    </row>
    <row r="7306" spans="1:4">
      <c r="A7306" t="s">
        <v>2453</v>
      </c>
      <c r="B7306" t="s">
        <v>2651</v>
      </c>
      <c r="C7306">
        <v>3067200</v>
      </c>
      <c r="D7306" t="s">
        <v>2652</v>
      </c>
    </row>
    <row r="7307" spans="1:4">
      <c r="A7307" t="s">
        <v>2454</v>
      </c>
      <c r="B7307" t="s">
        <v>2651</v>
      </c>
      <c r="C7307">
        <v>2934400</v>
      </c>
      <c r="D7307" t="s">
        <v>2652</v>
      </c>
    </row>
    <row r="7308" spans="1:4">
      <c r="A7308" t="s">
        <v>2455</v>
      </c>
      <c r="B7308" t="s">
        <v>2651</v>
      </c>
      <c r="C7308">
        <v>3994400</v>
      </c>
      <c r="D7308" t="s">
        <v>2652</v>
      </c>
    </row>
    <row r="7309" spans="1:4">
      <c r="A7309" t="s">
        <v>2456</v>
      </c>
      <c r="B7309" t="s">
        <v>2651</v>
      </c>
      <c r="C7309">
        <v>2795000</v>
      </c>
      <c r="D7309" t="s">
        <v>2652</v>
      </c>
    </row>
    <row r="7310" spans="1:4">
      <c r="A7310" t="s">
        <v>2457</v>
      </c>
      <c r="B7310" t="s">
        <v>2651</v>
      </c>
      <c r="C7310">
        <v>4790100</v>
      </c>
      <c r="D7310" t="s">
        <v>2652</v>
      </c>
    </row>
    <row r="7311" spans="1:4">
      <c r="A7311" t="s">
        <v>2458</v>
      </c>
      <c r="B7311" t="s">
        <v>2651</v>
      </c>
      <c r="C7311">
        <v>3557100</v>
      </c>
      <c r="D7311" t="s">
        <v>2652</v>
      </c>
    </row>
    <row r="7312" spans="1:4">
      <c r="A7312" t="s">
        <v>2459</v>
      </c>
      <c r="B7312" t="s">
        <v>2651</v>
      </c>
      <c r="C7312">
        <v>3301400</v>
      </c>
      <c r="D7312" t="s">
        <v>2652</v>
      </c>
    </row>
    <row r="7313" spans="1:4">
      <c r="A7313" t="s">
        <v>2460</v>
      </c>
      <c r="B7313" t="s">
        <v>2651</v>
      </c>
      <c r="C7313">
        <v>3224100</v>
      </c>
      <c r="D7313" t="s">
        <v>2652</v>
      </c>
    </row>
    <row r="7314" spans="1:4">
      <c r="A7314" t="s">
        <v>2461</v>
      </c>
      <c r="B7314" t="s">
        <v>2651</v>
      </c>
      <c r="C7314">
        <v>3514300</v>
      </c>
      <c r="D7314" t="s">
        <v>2652</v>
      </c>
    </row>
    <row r="7315" spans="1:4">
      <c r="A7315" t="s">
        <v>2462</v>
      </c>
      <c r="B7315" t="s">
        <v>2651</v>
      </c>
      <c r="C7315">
        <v>3139100</v>
      </c>
      <c r="D7315" t="s">
        <v>2652</v>
      </c>
    </row>
    <row r="7316" spans="1:4">
      <c r="A7316" t="s">
        <v>2463</v>
      </c>
      <c r="B7316" t="s">
        <v>2651</v>
      </c>
      <c r="C7316">
        <v>3594100</v>
      </c>
      <c r="D7316" t="s">
        <v>2652</v>
      </c>
    </row>
    <row r="7317" spans="1:4">
      <c r="A7317" t="s">
        <v>2464</v>
      </c>
      <c r="B7317" t="s">
        <v>2651</v>
      </c>
      <c r="C7317">
        <v>2534300</v>
      </c>
      <c r="D7317" t="s">
        <v>2652</v>
      </c>
    </row>
    <row r="7318" spans="1:4">
      <c r="A7318" t="s">
        <v>2465</v>
      </c>
      <c r="B7318" t="s">
        <v>2651</v>
      </c>
      <c r="C7318">
        <v>2987800</v>
      </c>
      <c r="D7318" t="s">
        <v>2652</v>
      </c>
    </row>
    <row r="7319" spans="1:4">
      <c r="A7319" t="s">
        <v>2466</v>
      </c>
      <c r="B7319" t="s">
        <v>2651</v>
      </c>
      <c r="C7319">
        <v>3124500</v>
      </c>
      <c r="D7319" t="s">
        <v>2652</v>
      </c>
    </row>
    <row r="7320" spans="1:4">
      <c r="A7320" t="s">
        <v>2467</v>
      </c>
      <c r="B7320" t="s">
        <v>2651</v>
      </c>
      <c r="C7320">
        <v>2879700</v>
      </c>
      <c r="D7320" t="s">
        <v>2652</v>
      </c>
    </row>
    <row r="7321" spans="1:4">
      <c r="A7321" t="s">
        <v>2468</v>
      </c>
      <c r="B7321" t="s">
        <v>2651</v>
      </c>
      <c r="C7321">
        <v>2988700</v>
      </c>
      <c r="D7321" t="s">
        <v>2652</v>
      </c>
    </row>
    <row r="7322" spans="1:4">
      <c r="A7322" t="s">
        <v>2469</v>
      </c>
      <c r="B7322" t="s">
        <v>2651</v>
      </c>
      <c r="C7322">
        <v>4455200</v>
      </c>
      <c r="D7322" t="s">
        <v>2652</v>
      </c>
    </row>
    <row r="7323" spans="1:4">
      <c r="A7323" t="s">
        <v>2470</v>
      </c>
      <c r="B7323" t="s">
        <v>2651</v>
      </c>
      <c r="C7323">
        <v>2815000</v>
      </c>
      <c r="D7323" t="s">
        <v>2652</v>
      </c>
    </row>
    <row r="7324" spans="1:4">
      <c r="A7324" t="s">
        <v>2471</v>
      </c>
      <c r="B7324" t="s">
        <v>2651</v>
      </c>
      <c r="C7324">
        <v>3962000</v>
      </c>
      <c r="D7324" t="s">
        <v>2652</v>
      </c>
    </row>
    <row r="7325" spans="1:4">
      <c r="A7325" t="s">
        <v>2472</v>
      </c>
      <c r="B7325" t="s">
        <v>2651</v>
      </c>
      <c r="C7325">
        <v>3060300</v>
      </c>
      <c r="D7325" t="s">
        <v>2652</v>
      </c>
    </row>
    <row r="7326" spans="1:4">
      <c r="A7326" t="s">
        <v>2473</v>
      </c>
      <c r="B7326" t="s">
        <v>2651</v>
      </c>
      <c r="C7326">
        <v>4082200</v>
      </c>
      <c r="D7326" t="s">
        <v>2652</v>
      </c>
    </row>
    <row r="7327" spans="1:4">
      <c r="A7327" t="s">
        <v>2474</v>
      </c>
      <c r="B7327" t="s">
        <v>2651</v>
      </c>
      <c r="C7327">
        <v>2523700</v>
      </c>
      <c r="D7327" t="s">
        <v>2652</v>
      </c>
    </row>
    <row r="7328" spans="1:4">
      <c r="A7328" t="s">
        <v>2475</v>
      </c>
      <c r="B7328" t="s">
        <v>2651</v>
      </c>
      <c r="C7328">
        <v>2881500</v>
      </c>
      <c r="D7328" t="s">
        <v>2652</v>
      </c>
    </row>
    <row r="7329" spans="1:4">
      <c r="A7329" t="s">
        <v>2476</v>
      </c>
      <c r="B7329" t="s">
        <v>2651</v>
      </c>
      <c r="C7329">
        <v>2520500</v>
      </c>
      <c r="D7329" t="s">
        <v>2652</v>
      </c>
    </row>
    <row r="7330" spans="1:4">
      <c r="A7330" t="s">
        <v>2477</v>
      </c>
      <c r="B7330" t="s">
        <v>2651</v>
      </c>
      <c r="C7330">
        <v>3229500</v>
      </c>
      <c r="D7330" t="s">
        <v>2652</v>
      </c>
    </row>
    <row r="7331" spans="1:4">
      <c r="A7331" t="s">
        <v>2478</v>
      </c>
      <c r="B7331" t="s">
        <v>2651</v>
      </c>
      <c r="C7331">
        <v>2452800</v>
      </c>
      <c r="D7331" t="s">
        <v>2652</v>
      </c>
    </row>
    <row r="7332" spans="1:4">
      <c r="A7332" t="s">
        <v>2479</v>
      </c>
      <c r="B7332" t="s">
        <v>2651</v>
      </c>
      <c r="C7332">
        <v>3289500</v>
      </c>
      <c r="D7332" t="s">
        <v>2652</v>
      </c>
    </row>
    <row r="7333" spans="1:4">
      <c r="A7333" t="s">
        <v>2480</v>
      </c>
      <c r="B7333" t="s">
        <v>2651</v>
      </c>
      <c r="C7333">
        <v>2692300</v>
      </c>
      <c r="D7333" t="s">
        <v>2652</v>
      </c>
    </row>
    <row r="7334" spans="1:4">
      <c r="A7334" t="s">
        <v>2481</v>
      </c>
      <c r="B7334" t="s">
        <v>2651</v>
      </c>
      <c r="C7334">
        <v>7506600</v>
      </c>
      <c r="D7334" t="s">
        <v>2652</v>
      </c>
    </row>
    <row r="7335" spans="1:4">
      <c r="A7335" t="s">
        <v>2482</v>
      </c>
      <c r="B7335" t="s">
        <v>2651</v>
      </c>
      <c r="C7335">
        <v>4862000</v>
      </c>
      <c r="D7335" t="s">
        <v>2652</v>
      </c>
    </row>
    <row r="7336" spans="1:4">
      <c r="A7336" t="s">
        <v>2483</v>
      </c>
      <c r="B7336" t="s">
        <v>2651</v>
      </c>
      <c r="C7336">
        <v>3323600</v>
      </c>
      <c r="D7336" t="s">
        <v>2652</v>
      </c>
    </row>
    <row r="7337" spans="1:4">
      <c r="A7337" t="s">
        <v>2484</v>
      </c>
      <c r="B7337" t="s">
        <v>2651</v>
      </c>
      <c r="C7337">
        <v>3541700</v>
      </c>
      <c r="D7337" t="s">
        <v>2652</v>
      </c>
    </row>
    <row r="7338" spans="1:4">
      <c r="A7338" t="s">
        <v>2485</v>
      </c>
      <c r="B7338" t="s">
        <v>2651</v>
      </c>
      <c r="C7338">
        <v>5082100</v>
      </c>
      <c r="D7338" t="s">
        <v>2652</v>
      </c>
    </row>
    <row r="7339" spans="1:4">
      <c r="A7339" t="s">
        <v>2486</v>
      </c>
      <c r="B7339" t="s">
        <v>2651</v>
      </c>
      <c r="C7339">
        <v>3624500</v>
      </c>
      <c r="D7339" t="s">
        <v>2652</v>
      </c>
    </row>
    <row r="7340" spans="1:4">
      <c r="A7340" t="s">
        <v>2487</v>
      </c>
      <c r="B7340" t="s">
        <v>2651</v>
      </c>
      <c r="C7340">
        <v>4075100</v>
      </c>
      <c r="D7340" t="s">
        <v>2652</v>
      </c>
    </row>
    <row r="7341" spans="1:4">
      <c r="A7341" t="s">
        <v>2488</v>
      </c>
      <c r="B7341" t="s">
        <v>2651</v>
      </c>
      <c r="C7341">
        <v>3888700</v>
      </c>
      <c r="D7341" t="s">
        <v>2652</v>
      </c>
    </row>
    <row r="7342" spans="1:4">
      <c r="A7342" t="s">
        <v>2489</v>
      </c>
      <c r="B7342" t="s">
        <v>2651</v>
      </c>
      <c r="C7342">
        <v>6508300</v>
      </c>
      <c r="D7342" t="s">
        <v>2652</v>
      </c>
    </row>
    <row r="7343" spans="1:4">
      <c r="A7343" t="s">
        <v>2490</v>
      </c>
      <c r="B7343" t="s">
        <v>2651</v>
      </c>
      <c r="C7343">
        <v>9170500</v>
      </c>
      <c r="D7343" t="s">
        <v>2652</v>
      </c>
    </row>
    <row r="7344" spans="1:4">
      <c r="A7344" t="s">
        <v>2491</v>
      </c>
      <c r="B7344" t="s">
        <v>2651</v>
      </c>
      <c r="C7344">
        <v>64557700</v>
      </c>
      <c r="D7344" t="s">
        <v>2652</v>
      </c>
    </row>
    <row r="7345" spans="1:4">
      <c r="A7345" t="s">
        <v>2492</v>
      </c>
      <c r="B7345" t="s">
        <v>2651</v>
      </c>
      <c r="C7345">
        <v>19616700</v>
      </c>
      <c r="D7345" t="s">
        <v>2652</v>
      </c>
    </row>
    <row r="7346" spans="1:4">
      <c r="A7346" t="s">
        <v>2493</v>
      </c>
      <c r="B7346" t="s">
        <v>2651</v>
      </c>
      <c r="C7346">
        <v>13730100</v>
      </c>
      <c r="D7346" t="s">
        <v>2652</v>
      </c>
    </row>
    <row r="7347" spans="1:4">
      <c r="A7347" t="s">
        <v>2494</v>
      </c>
      <c r="B7347" t="s">
        <v>2651</v>
      </c>
      <c r="C7347">
        <v>15456500</v>
      </c>
      <c r="D7347" t="s">
        <v>2652</v>
      </c>
    </row>
    <row r="7348" spans="1:4">
      <c r="A7348" t="s">
        <v>2495</v>
      </c>
      <c r="B7348" t="s">
        <v>2651</v>
      </c>
      <c r="C7348">
        <v>9888200</v>
      </c>
      <c r="D7348" t="s">
        <v>2652</v>
      </c>
    </row>
    <row r="7349" spans="1:4">
      <c r="A7349" t="s">
        <v>2496</v>
      </c>
      <c r="B7349" t="s">
        <v>2651</v>
      </c>
      <c r="C7349">
        <v>6745200</v>
      </c>
      <c r="D7349" t="s">
        <v>2652</v>
      </c>
    </row>
    <row r="7350" spans="1:4">
      <c r="A7350" t="s">
        <v>2497</v>
      </c>
      <c r="B7350" t="s">
        <v>2651</v>
      </c>
      <c r="C7350">
        <v>5023500</v>
      </c>
      <c r="D7350" t="s">
        <v>2652</v>
      </c>
    </row>
    <row r="7351" spans="1:4">
      <c r="A7351" t="s">
        <v>2498</v>
      </c>
      <c r="B7351" t="s">
        <v>2651</v>
      </c>
      <c r="C7351">
        <v>14195600</v>
      </c>
      <c r="D7351" t="s">
        <v>2652</v>
      </c>
    </row>
    <row r="7352" spans="1:4">
      <c r="A7352" t="s">
        <v>2499</v>
      </c>
      <c r="B7352" t="s">
        <v>2651</v>
      </c>
      <c r="C7352">
        <v>8163900</v>
      </c>
      <c r="D7352" t="s">
        <v>2652</v>
      </c>
    </row>
    <row r="7353" spans="1:4">
      <c r="A7353" t="s">
        <v>2500</v>
      </c>
      <c r="B7353" t="s">
        <v>2651</v>
      </c>
      <c r="C7353">
        <v>6051300</v>
      </c>
      <c r="D7353" t="s">
        <v>2652</v>
      </c>
    </row>
    <row r="7354" spans="1:4">
      <c r="A7354" t="s">
        <v>2501</v>
      </c>
      <c r="B7354" t="s">
        <v>2651</v>
      </c>
      <c r="C7354">
        <v>6858600</v>
      </c>
      <c r="D7354" t="s">
        <v>2652</v>
      </c>
    </row>
    <row r="7355" spans="1:4">
      <c r="A7355" t="s">
        <v>2502</v>
      </c>
      <c r="B7355" t="s">
        <v>2651</v>
      </c>
      <c r="C7355">
        <v>7284100</v>
      </c>
      <c r="D7355" t="s">
        <v>2652</v>
      </c>
    </row>
    <row r="7356" spans="1:4">
      <c r="A7356" t="s">
        <v>2503</v>
      </c>
      <c r="B7356" t="s">
        <v>2651</v>
      </c>
      <c r="C7356">
        <v>9619300</v>
      </c>
      <c r="D7356" t="s">
        <v>2652</v>
      </c>
    </row>
    <row r="7357" spans="1:4">
      <c r="A7357" t="s">
        <v>2504</v>
      </c>
      <c r="B7357" t="s">
        <v>2651</v>
      </c>
      <c r="C7357">
        <v>5575500</v>
      </c>
      <c r="D7357" t="s">
        <v>2652</v>
      </c>
    </row>
    <row r="7358" spans="1:4">
      <c r="A7358" t="s">
        <v>2505</v>
      </c>
      <c r="B7358" t="s">
        <v>2651</v>
      </c>
      <c r="C7358">
        <v>4811900</v>
      </c>
      <c r="D7358" t="s">
        <v>2652</v>
      </c>
    </row>
    <row r="7359" spans="1:4">
      <c r="A7359" t="s">
        <v>2506</v>
      </c>
      <c r="B7359" t="s">
        <v>2651</v>
      </c>
      <c r="C7359">
        <v>3860200</v>
      </c>
      <c r="D7359" t="s">
        <v>2652</v>
      </c>
    </row>
    <row r="7360" spans="1:4">
      <c r="A7360" t="s">
        <v>2507</v>
      </c>
      <c r="B7360" t="s">
        <v>2651</v>
      </c>
      <c r="C7360">
        <v>4261200</v>
      </c>
      <c r="D7360" t="s">
        <v>2652</v>
      </c>
    </row>
    <row r="7361" spans="1:4">
      <c r="A7361" t="s">
        <v>2508</v>
      </c>
      <c r="B7361" t="s">
        <v>2651</v>
      </c>
      <c r="C7361">
        <v>5503800</v>
      </c>
      <c r="D7361" t="s">
        <v>2652</v>
      </c>
    </row>
    <row r="7362" spans="1:4">
      <c r="A7362" t="s">
        <v>2509</v>
      </c>
      <c r="B7362" t="s">
        <v>2651</v>
      </c>
      <c r="C7362">
        <v>5793000</v>
      </c>
      <c r="D7362" t="s">
        <v>2652</v>
      </c>
    </row>
    <row r="7363" spans="1:4">
      <c r="A7363" t="s">
        <v>2510</v>
      </c>
      <c r="B7363" t="s">
        <v>2651</v>
      </c>
      <c r="C7363">
        <v>6602400</v>
      </c>
      <c r="D7363" t="s">
        <v>2652</v>
      </c>
    </row>
    <row r="7364" spans="1:4">
      <c r="A7364" t="s">
        <v>2511</v>
      </c>
      <c r="B7364" t="s">
        <v>2651</v>
      </c>
      <c r="C7364">
        <v>5262100</v>
      </c>
      <c r="D7364" t="s">
        <v>2652</v>
      </c>
    </row>
    <row r="7365" spans="1:4">
      <c r="A7365" t="s">
        <v>2512</v>
      </c>
      <c r="B7365" t="s">
        <v>2651</v>
      </c>
      <c r="C7365">
        <v>7189100</v>
      </c>
      <c r="D7365" t="s">
        <v>2652</v>
      </c>
    </row>
    <row r="7366" spans="1:4">
      <c r="A7366" t="s">
        <v>2513</v>
      </c>
      <c r="B7366" t="s">
        <v>2651</v>
      </c>
      <c r="C7366">
        <v>4097800</v>
      </c>
      <c r="D7366" t="s">
        <v>2652</v>
      </c>
    </row>
    <row r="7367" spans="1:4">
      <c r="A7367" t="s">
        <v>2514</v>
      </c>
      <c r="B7367" t="s">
        <v>2651</v>
      </c>
      <c r="C7367">
        <v>1647700</v>
      </c>
      <c r="D7367" t="s">
        <v>2652</v>
      </c>
    </row>
    <row r="7368" spans="1:4">
      <c r="A7368" t="s">
        <v>2515</v>
      </c>
      <c r="B7368" t="s">
        <v>2651</v>
      </c>
      <c r="C7368">
        <v>5042000</v>
      </c>
      <c r="D7368" t="s">
        <v>2652</v>
      </c>
    </row>
    <row r="7369" spans="1:4">
      <c r="A7369" t="s">
        <v>2516</v>
      </c>
      <c r="B7369" t="s">
        <v>2651</v>
      </c>
      <c r="C7369">
        <v>3089000</v>
      </c>
      <c r="D7369" t="s">
        <v>2652</v>
      </c>
    </row>
    <row r="7370" spans="1:4">
      <c r="A7370" t="s">
        <v>2517</v>
      </c>
      <c r="B7370" t="s">
        <v>2651</v>
      </c>
      <c r="C7370">
        <v>3945600</v>
      </c>
      <c r="D7370" t="s">
        <v>2652</v>
      </c>
    </row>
    <row r="7371" spans="1:4">
      <c r="A7371" t="s">
        <v>2518</v>
      </c>
      <c r="B7371" t="s">
        <v>2651</v>
      </c>
      <c r="C7371">
        <v>2830200</v>
      </c>
      <c r="D7371" t="s">
        <v>2652</v>
      </c>
    </row>
    <row r="7372" spans="1:4">
      <c r="A7372" t="s">
        <v>2519</v>
      </c>
      <c r="B7372" t="s">
        <v>2651</v>
      </c>
      <c r="C7372">
        <v>4358300</v>
      </c>
      <c r="D7372" t="s">
        <v>2652</v>
      </c>
    </row>
    <row r="7373" spans="1:4">
      <c r="A7373" t="s">
        <v>2520</v>
      </c>
      <c r="B7373" t="s">
        <v>2651</v>
      </c>
      <c r="C7373">
        <v>4025200</v>
      </c>
      <c r="D7373" t="s">
        <v>2652</v>
      </c>
    </row>
    <row r="7374" spans="1:4">
      <c r="A7374" t="s">
        <v>2521</v>
      </c>
      <c r="B7374" t="s">
        <v>2651</v>
      </c>
      <c r="C7374">
        <v>4937900</v>
      </c>
      <c r="D7374" t="s">
        <v>2652</v>
      </c>
    </row>
    <row r="7375" spans="1:4">
      <c r="A7375" t="s">
        <v>2522</v>
      </c>
      <c r="B7375" t="s">
        <v>2651</v>
      </c>
      <c r="C7375">
        <v>4166100</v>
      </c>
      <c r="D7375" t="s">
        <v>2652</v>
      </c>
    </row>
    <row r="7376" spans="1:4">
      <c r="A7376" t="s">
        <v>2523</v>
      </c>
      <c r="B7376" t="s">
        <v>2651</v>
      </c>
      <c r="C7376">
        <v>4663400</v>
      </c>
      <c r="D7376" t="s">
        <v>2652</v>
      </c>
    </row>
    <row r="7377" spans="1:4">
      <c r="A7377" t="s">
        <v>2524</v>
      </c>
      <c r="B7377" t="s">
        <v>2651</v>
      </c>
      <c r="C7377">
        <v>5882800</v>
      </c>
      <c r="D7377" t="s">
        <v>2652</v>
      </c>
    </row>
    <row r="7378" spans="1:4">
      <c r="A7378" t="s">
        <v>2525</v>
      </c>
      <c r="B7378" t="s">
        <v>2651</v>
      </c>
      <c r="C7378">
        <v>4061900</v>
      </c>
      <c r="D7378" t="s">
        <v>2652</v>
      </c>
    </row>
    <row r="7379" spans="1:4">
      <c r="A7379" t="s">
        <v>2526</v>
      </c>
      <c r="B7379" t="s">
        <v>2651</v>
      </c>
      <c r="C7379">
        <v>4635500</v>
      </c>
      <c r="D7379" t="s">
        <v>2652</v>
      </c>
    </row>
    <row r="7380" spans="1:4">
      <c r="A7380" t="s">
        <v>2527</v>
      </c>
      <c r="B7380" t="s">
        <v>2651</v>
      </c>
      <c r="C7380">
        <v>5132600</v>
      </c>
      <c r="D7380" t="s">
        <v>2652</v>
      </c>
    </row>
    <row r="7381" spans="1:4">
      <c r="A7381" t="s">
        <v>2528</v>
      </c>
      <c r="B7381" t="s">
        <v>2651</v>
      </c>
      <c r="C7381">
        <v>9900600</v>
      </c>
      <c r="D7381" t="s">
        <v>2652</v>
      </c>
    </row>
    <row r="7382" spans="1:4">
      <c r="A7382" t="s">
        <v>2529</v>
      </c>
      <c r="B7382" t="s">
        <v>2651</v>
      </c>
      <c r="C7382">
        <v>6892500</v>
      </c>
      <c r="D7382" t="s">
        <v>2652</v>
      </c>
    </row>
    <row r="7383" spans="1:4">
      <c r="A7383" t="s">
        <v>2530</v>
      </c>
      <c r="B7383" t="s">
        <v>2651</v>
      </c>
      <c r="C7383">
        <v>4848900</v>
      </c>
      <c r="D7383" t="s">
        <v>2652</v>
      </c>
    </row>
    <row r="7384" spans="1:4">
      <c r="A7384" t="s">
        <v>2531</v>
      </c>
      <c r="B7384" t="s">
        <v>2651</v>
      </c>
      <c r="C7384">
        <v>4012400</v>
      </c>
      <c r="D7384" t="s">
        <v>2652</v>
      </c>
    </row>
    <row r="7385" spans="1:4">
      <c r="A7385" t="s">
        <v>2532</v>
      </c>
      <c r="B7385" t="s">
        <v>2651</v>
      </c>
      <c r="C7385">
        <v>6788900</v>
      </c>
      <c r="D7385" t="s">
        <v>2652</v>
      </c>
    </row>
    <row r="7386" spans="1:4">
      <c r="A7386" t="s">
        <v>2533</v>
      </c>
      <c r="B7386" t="s">
        <v>2651</v>
      </c>
      <c r="C7386">
        <v>5868200</v>
      </c>
      <c r="D7386" t="s">
        <v>2652</v>
      </c>
    </row>
    <row r="7387" spans="1:4">
      <c r="A7387" t="s">
        <v>2534</v>
      </c>
      <c r="B7387" t="s">
        <v>2651</v>
      </c>
      <c r="C7387">
        <v>5331600</v>
      </c>
      <c r="D7387" t="s">
        <v>2652</v>
      </c>
    </row>
    <row r="7388" spans="1:4">
      <c r="A7388" t="s">
        <v>2535</v>
      </c>
      <c r="B7388" t="s">
        <v>2651</v>
      </c>
      <c r="C7388">
        <v>4141500</v>
      </c>
      <c r="D7388" t="s">
        <v>2652</v>
      </c>
    </row>
    <row r="7389" spans="1:4">
      <c r="A7389" t="s">
        <v>2536</v>
      </c>
      <c r="B7389" t="s">
        <v>2651</v>
      </c>
      <c r="C7389">
        <v>3279200</v>
      </c>
      <c r="D7389" t="s">
        <v>2652</v>
      </c>
    </row>
    <row r="7390" spans="1:4">
      <c r="A7390" t="s">
        <v>2537</v>
      </c>
      <c r="B7390" t="s">
        <v>2651</v>
      </c>
      <c r="C7390">
        <v>2792000</v>
      </c>
      <c r="D7390" t="s">
        <v>2652</v>
      </c>
    </row>
    <row r="7391" spans="1:4">
      <c r="A7391" t="s">
        <v>5</v>
      </c>
      <c r="B7391" t="s">
        <v>2651</v>
      </c>
      <c r="C7391">
        <v>4057200</v>
      </c>
      <c r="D7391" t="s">
        <v>2652</v>
      </c>
    </row>
    <row r="7392" spans="1:4">
      <c r="A7392" t="s">
        <v>2538</v>
      </c>
      <c r="B7392" t="s">
        <v>2651</v>
      </c>
      <c r="C7392">
        <v>6330500</v>
      </c>
      <c r="D7392" t="s">
        <v>2652</v>
      </c>
    </row>
    <row r="7393" spans="1:4">
      <c r="A7393" t="s">
        <v>2539</v>
      </c>
      <c r="B7393" t="s">
        <v>2651</v>
      </c>
      <c r="C7393">
        <v>4376200</v>
      </c>
      <c r="D7393" t="s">
        <v>2652</v>
      </c>
    </row>
    <row r="7394" spans="1:4">
      <c r="A7394" t="s">
        <v>2540</v>
      </c>
      <c r="B7394" t="s">
        <v>2651</v>
      </c>
      <c r="C7394">
        <v>4908700</v>
      </c>
      <c r="D7394" t="s">
        <v>2652</v>
      </c>
    </row>
    <row r="7395" spans="1:4">
      <c r="A7395" t="s">
        <v>2541</v>
      </c>
      <c r="B7395" t="s">
        <v>2651</v>
      </c>
      <c r="C7395">
        <v>4289200</v>
      </c>
      <c r="D7395" t="s">
        <v>2652</v>
      </c>
    </row>
    <row r="7396" spans="1:4">
      <c r="A7396" t="s">
        <v>2542</v>
      </c>
      <c r="B7396" t="s">
        <v>2651</v>
      </c>
      <c r="C7396">
        <v>5756700</v>
      </c>
      <c r="D7396" t="s">
        <v>2652</v>
      </c>
    </row>
    <row r="7397" spans="1:4">
      <c r="A7397" t="s">
        <v>2543</v>
      </c>
      <c r="B7397" t="s">
        <v>2651</v>
      </c>
      <c r="C7397">
        <v>4003500</v>
      </c>
      <c r="D7397" t="s">
        <v>2652</v>
      </c>
    </row>
    <row r="7398" spans="1:4">
      <c r="A7398" t="s">
        <v>2544</v>
      </c>
      <c r="B7398" t="s">
        <v>2651</v>
      </c>
      <c r="C7398">
        <v>4782600</v>
      </c>
      <c r="D7398" t="s">
        <v>2652</v>
      </c>
    </row>
    <row r="7399" spans="1:4">
      <c r="A7399" t="s">
        <v>2545</v>
      </c>
      <c r="B7399" t="s">
        <v>2651</v>
      </c>
      <c r="C7399">
        <v>6429000</v>
      </c>
      <c r="D7399" t="s">
        <v>2652</v>
      </c>
    </row>
    <row r="7400" spans="1:4">
      <c r="A7400" t="s">
        <v>2546</v>
      </c>
      <c r="B7400" t="s">
        <v>2651</v>
      </c>
      <c r="C7400">
        <v>5325900</v>
      </c>
      <c r="D7400" t="s">
        <v>2652</v>
      </c>
    </row>
    <row r="7401" spans="1:4">
      <c r="A7401" t="s">
        <v>2547</v>
      </c>
      <c r="B7401" t="s">
        <v>2651</v>
      </c>
      <c r="C7401">
        <v>4549000</v>
      </c>
      <c r="D7401" t="s">
        <v>2652</v>
      </c>
    </row>
    <row r="7402" spans="1:4">
      <c r="A7402" t="s">
        <v>2548</v>
      </c>
      <c r="B7402" t="s">
        <v>2651</v>
      </c>
      <c r="C7402">
        <v>4901600</v>
      </c>
      <c r="D7402" t="s">
        <v>2652</v>
      </c>
    </row>
    <row r="7403" spans="1:4">
      <c r="A7403" t="s">
        <v>2549</v>
      </c>
      <c r="B7403" t="s">
        <v>2651</v>
      </c>
      <c r="C7403">
        <v>3893500</v>
      </c>
      <c r="D7403" t="s">
        <v>2652</v>
      </c>
    </row>
    <row r="7404" spans="1:4">
      <c r="A7404" t="s">
        <v>2550</v>
      </c>
      <c r="B7404" t="s">
        <v>2651</v>
      </c>
      <c r="C7404">
        <v>6195900</v>
      </c>
      <c r="D7404" t="s">
        <v>2652</v>
      </c>
    </row>
    <row r="7405" spans="1:4">
      <c r="A7405" t="s">
        <v>2551</v>
      </c>
      <c r="B7405" t="s">
        <v>2651</v>
      </c>
      <c r="C7405">
        <v>9052900</v>
      </c>
      <c r="D7405" t="s">
        <v>2652</v>
      </c>
    </row>
    <row r="7406" spans="1:4">
      <c r="A7406" t="s">
        <v>2552</v>
      </c>
      <c r="B7406" t="s">
        <v>2651</v>
      </c>
      <c r="C7406">
        <v>8772900</v>
      </c>
      <c r="D7406" t="s">
        <v>2652</v>
      </c>
    </row>
    <row r="7407" spans="1:4">
      <c r="A7407" t="s">
        <v>2553</v>
      </c>
      <c r="B7407" t="s">
        <v>2651</v>
      </c>
      <c r="C7407">
        <v>6404300</v>
      </c>
      <c r="D7407" t="s">
        <v>2652</v>
      </c>
    </row>
    <row r="7408" spans="1:4">
      <c r="A7408" t="s">
        <v>2554</v>
      </c>
      <c r="B7408" t="s">
        <v>2651</v>
      </c>
      <c r="C7408">
        <v>7714200</v>
      </c>
      <c r="D7408" t="s">
        <v>2652</v>
      </c>
    </row>
    <row r="7409" spans="1:4">
      <c r="A7409" t="s">
        <v>2555</v>
      </c>
      <c r="B7409" t="s">
        <v>2651</v>
      </c>
      <c r="C7409">
        <v>6164500</v>
      </c>
      <c r="D7409" t="s">
        <v>2652</v>
      </c>
    </row>
    <row r="7410" spans="1:4">
      <c r="A7410" t="s">
        <v>2556</v>
      </c>
      <c r="B7410" t="s">
        <v>2651</v>
      </c>
      <c r="C7410">
        <v>8893600</v>
      </c>
      <c r="D7410" t="s">
        <v>2652</v>
      </c>
    </row>
    <row r="7411" spans="1:4">
      <c r="A7411" t="s">
        <v>2557</v>
      </c>
      <c r="B7411" t="s">
        <v>2651</v>
      </c>
      <c r="C7411">
        <v>12120900</v>
      </c>
      <c r="D7411" t="s">
        <v>2652</v>
      </c>
    </row>
    <row r="7412" spans="1:4">
      <c r="A7412" t="s">
        <v>2558</v>
      </c>
      <c r="B7412" t="s">
        <v>2651</v>
      </c>
      <c r="C7412">
        <v>15623300</v>
      </c>
      <c r="D7412" t="s">
        <v>2652</v>
      </c>
    </row>
    <row r="7413" spans="1:4">
      <c r="A7413" t="s">
        <v>2559</v>
      </c>
      <c r="B7413" t="s">
        <v>2651</v>
      </c>
      <c r="C7413">
        <v>7311000</v>
      </c>
      <c r="D7413" t="s">
        <v>2652</v>
      </c>
    </row>
    <row r="7414" spans="1:4">
      <c r="A7414" t="s">
        <v>2560</v>
      </c>
      <c r="B7414" t="s">
        <v>2651</v>
      </c>
      <c r="C7414">
        <v>8020200</v>
      </c>
      <c r="D7414" t="s">
        <v>2652</v>
      </c>
    </row>
    <row r="7415" spans="1:4">
      <c r="A7415" t="s">
        <v>2561</v>
      </c>
      <c r="B7415" t="s">
        <v>2651</v>
      </c>
      <c r="C7415">
        <v>8050900</v>
      </c>
      <c r="D7415" t="s">
        <v>2652</v>
      </c>
    </row>
    <row r="7416" spans="1:4">
      <c r="A7416" t="s">
        <v>2562</v>
      </c>
      <c r="B7416" t="s">
        <v>2651</v>
      </c>
      <c r="C7416">
        <v>8146200</v>
      </c>
      <c r="D7416" t="s">
        <v>2652</v>
      </c>
    </row>
    <row r="7417" spans="1:4">
      <c r="A7417" t="s">
        <v>2563</v>
      </c>
      <c r="B7417" t="s">
        <v>2651</v>
      </c>
      <c r="C7417">
        <v>8271800</v>
      </c>
      <c r="D7417" t="s">
        <v>2652</v>
      </c>
    </row>
    <row r="7418" spans="1:4">
      <c r="A7418" t="s">
        <v>2564</v>
      </c>
      <c r="B7418" t="s">
        <v>2651</v>
      </c>
      <c r="C7418">
        <v>10434200</v>
      </c>
      <c r="D7418" t="s">
        <v>2652</v>
      </c>
    </row>
    <row r="7419" spans="1:4">
      <c r="A7419" t="s">
        <v>2565</v>
      </c>
      <c r="B7419" t="s">
        <v>2651</v>
      </c>
      <c r="C7419">
        <v>9700200</v>
      </c>
      <c r="D7419" t="s">
        <v>2652</v>
      </c>
    </row>
    <row r="7420" spans="1:4">
      <c r="A7420" t="s">
        <v>2566</v>
      </c>
      <c r="B7420" t="s">
        <v>2651</v>
      </c>
      <c r="C7420">
        <v>7551800</v>
      </c>
      <c r="D7420" t="s">
        <v>2652</v>
      </c>
    </row>
    <row r="7421" spans="1:4">
      <c r="A7421" t="s">
        <v>2567</v>
      </c>
      <c r="B7421" t="s">
        <v>2651</v>
      </c>
      <c r="C7421">
        <v>5436200</v>
      </c>
      <c r="D7421" t="s">
        <v>2652</v>
      </c>
    </row>
    <row r="7422" spans="1:4">
      <c r="A7422" t="s">
        <v>2568</v>
      </c>
      <c r="B7422" t="s">
        <v>2651</v>
      </c>
      <c r="C7422">
        <v>4922200</v>
      </c>
      <c r="D7422" t="s">
        <v>2652</v>
      </c>
    </row>
    <row r="7423" spans="1:4">
      <c r="A7423" t="s">
        <v>2569</v>
      </c>
      <c r="B7423" t="s">
        <v>2651</v>
      </c>
      <c r="C7423">
        <v>6331900</v>
      </c>
      <c r="D7423" t="s">
        <v>2652</v>
      </c>
    </row>
    <row r="7424" spans="1:4">
      <c r="A7424" t="s">
        <v>2570</v>
      </c>
      <c r="B7424" t="s">
        <v>2651</v>
      </c>
      <c r="C7424">
        <v>5863300</v>
      </c>
      <c r="D7424" t="s">
        <v>2652</v>
      </c>
    </row>
    <row r="7425" spans="1:4">
      <c r="A7425" t="s">
        <v>2571</v>
      </c>
      <c r="B7425" t="s">
        <v>2651</v>
      </c>
      <c r="C7425">
        <v>31066200</v>
      </c>
      <c r="D7425" t="s">
        <v>2652</v>
      </c>
    </row>
    <row r="7426" spans="1:4">
      <c r="A7426" t="s">
        <v>2572</v>
      </c>
      <c r="B7426" t="s">
        <v>2651</v>
      </c>
      <c r="C7426">
        <v>8526100</v>
      </c>
      <c r="D7426" t="s">
        <v>2652</v>
      </c>
    </row>
    <row r="7427" spans="1:4">
      <c r="A7427" t="s">
        <v>2573</v>
      </c>
      <c r="B7427" t="s">
        <v>2651</v>
      </c>
      <c r="C7427">
        <v>6837700</v>
      </c>
      <c r="D7427" t="s">
        <v>2652</v>
      </c>
    </row>
    <row r="7428" spans="1:4">
      <c r="A7428" t="s">
        <v>2574</v>
      </c>
      <c r="B7428" t="s">
        <v>2651</v>
      </c>
      <c r="C7428">
        <v>5490800</v>
      </c>
      <c r="D7428" t="s">
        <v>2652</v>
      </c>
    </row>
    <row r="7429" spans="1:4">
      <c r="A7429" t="s">
        <v>2575</v>
      </c>
      <c r="B7429" t="s">
        <v>2651</v>
      </c>
      <c r="C7429">
        <v>5015300</v>
      </c>
      <c r="D7429" t="s">
        <v>2652</v>
      </c>
    </row>
    <row r="7430" spans="1:4">
      <c r="A7430" t="s">
        <v>2576</v>
      </c>
      <c r="B7430" t="s">
        <v>2651</v>
      </c>
      <c r="C7430">
        <v>9704400</v>
      </c>
      <c r="D7430" t="s">
        <v>2652</v>
      </c>
    </row>
    <row r="7431" spans="1:4">
      <c r="A7431" t="s">
        <v>2577</v>
      </c>
      <c r="B7431" t="s">
        <v>2651</v>
      </c>
      <c r="C7431">
        <v>7069200</v>
      </c>
      <c r="D7431" t="s">
        <v>2652</v>
      </c>
    </row>
    <row r="7432" spans="1:4">
      <c r="A7432" t="s">
        <v>2578</v>
      </c>
      <c r="B7432" t="s">
        <v>2651</v>
      </c>
      <c r="C7432">
        <v>6240500</v>
      </c>
      <c r="D7432" t="s">
        <v>2652</v>
      </c>
    </row>
    <row r="7433" spans="1:4">
      <c r="A7433" t="s">
        <v>2579</v>
      </c>
      <c r="B7433" t="s">
        <v>2651</v>
      </c>
      <c r="C7433">
        <v>5654400</v>
      </c>
      <c r="D7433" t="s">
        <v>2652</v>
      </c>
    </row>
    <row r="7434" spans="1:4">
      <c r="A7434" t="s">
        <v>2580</v>
      </c>
      <c r="B7434" t="s">
        <v>2651</v>
      </c>
      <c r="C7434">
        <v>19020400</v>
      </c>
      <c r="D7434" t="s">
        <v>2652</v>
      </c>
    </row>
    <row r="7435" spans="1:4">
      <c r="A7435" t="s">
        <v>2581</v>
      </c>
      <c r="B7435" t="s">
        <v>2651</v>
      </c>
      <c r="C7435">
        <v>16229700</v>
      </c>
      <c r="D7435" t="s">
        <v>2652</v>
      </c>
    </row>
    <row r="7436" spans="1:4">
      <c r="A7436" t="s">
        <v>2582</v>
      </c>
      <c r="B7436" t="s">
        <v>2651</v>
      </c>
      <c r="C7436">
        <v>13800600</v>
      </c>
      <c r="D7436" t="s">
        <v>2652</v>
      </c>
    </row>
    <row r="7437" spans="1:4">
      <c r="A7437" t="s">
        <v>2583</v>
      </c>
      <c r="B7437" t="s">
        <v>2651</v>
      </c>
      <c r="C7437">
        <v>13408900</v>
      </c>
      <c r="D7437" t="s">
        <v>2652</v>
      </c>
    </row>
    <row r="7438" spans="1:4">
      <c r="A7438" t="s">
        <v>2584</v>
      </c>
      <c r="B7438" t="s">
        <v>2651</v>
      </c>
      <c r="C7438">
        <v>13717800</v>
      </c>
      <c r="D7438" t="s">
        <v>2652</v>
      </c>
    </row>
    <row r="7439" spans="1:4">
      <c r="A7439" t="s">
        <v>2585</v>
      </c>
      <c r="B7439" t="s">
        <v>2651</v>
      </c>
      <c r="C7439">
        <v>12187900</v>
      </c>
      <c r="D7439" t="s">
        <v>2652</v>
      </c>
    </row>
    <row r="7440" spans="1:4">
      <c r="A7440" t="s">
        <v>2586</v>
      </c>
      <c r="B7440" t="s">
        <v>2651</v>
      </c>
      <c r="C7440">
        <v>10457600</v>
      </c>
      <c r="D7440" t="s">
        <v>2652</v>
      </c>
    </row>
    <row r="7441" spans="1:4">
      <c r="A7441" t="s">
        <v>2587</v>
      </c>
      <c r="B7441" t="s">
        <v>2651</v>
      </c>
      <c r="C7441">
        <v>8164400</v>
      </c>
      <c r="D7441" t="s">
        <v>2652</v>
      </c>
    </row>
    <row r="7442" spans="1:4">
      <c r="A7442" t="s">
        <v>2588</v>
      </c>
      <c r="B7442" t="s">
        <v>2651</v>
      </c>
      <c r="C7442">
        <v>6605600</v>
      </c>
      <c r="D7442" t="s">
        <v>2652</v>
      </c>
    </row>
    <row r="7443" spans="1:4">
      <c r="A7443" t="s">
        <v>2589</v>
      </c>
      <c r="B7443" t="s">
        <v>2651</v>
      </c>
      <c r="C7443">
        <v>8048400</v>
      </c>
      <c r="D7443" t="s">
        <v>2652</v>
      </c>
    </row>
    <row r="7444" spans="1:4">
      <c r="A7444" t="s">
        <v>2590</v>
      </c>
      <c r="B7444" t="s">
        <v>2651</v>
      </c>
      <c r="C7444">
        <v>5347700</v>
      </c>
      <c r="D7444" t="s">
        <v>2652</v>
      </c>
    </row>
    <row r="7445" spans="1:4">
      <c r="A7445" t="s">
        <v>2591</v>
      </c>
      <c r="B7445" t="s">
        <v>2651</v>
      </c>
      <c r="C7445">
        <v>6856600</v>
      </c>
      <c r="D7445" t="s">
        <v>2652</v>
      </c>
    </row>
    <row r="7446" spans="1:4">
      <c r="A7446" t="s">
        <v>2592</v>
      </c>
      <c r="B7446" t="s">
        <v>2651</v>
      </c>
      <c r="C7446">
        <v>7200100</v>
      </c>
      <c r="D7446" t="s">
        <v>2652</v>
      </c>
    </row>
    <row r="7447" spans="1:4">
      <c r="A7447" t="s">
        <v>2593</v>
      </c>
      <c r="B7447" t="s">
        <v>2651</v>
      </c>
      <c r="C7447">
        <v>9113800</v>
      </c>
      <c r="D7447" t="s">
        <v>2652</v>
      </c>
    </row>
    <row r="7448" spans="1:4">
      <c r="A7448" t="s">
        <v>2594</v>
      </c>
      <c r="B7448" t="s">
        <v>2651</v>
      </c>
      <c r="C7448">
        <v>7718800</v>
      </c>
      <c r="D7448" t="s">
        <v>2652</v>
      </c>
    </row>
    <row r="7449" spans="1:4">
      <c r="A7449" t="s">
        <v>2595</v>
      </c>
      <c r="B7449" t="s">
        <v>2651</v>
      </c>
      <c r="C7449">
        <v>5274900</v>
      </c>
      <c r="D7449" t="s">
        <v>2652</v>
      </c>
    </row>
    <row r="7450" spans="1:4">
      <c r="A7450" t="s">
        <v>2596</v>
      </c>
      <c r="B7450" t="s">
        <v>2651</v>
      </c>
      <c r="C7450">
        <v>4662400</v>
      </c>
      <c r="D7450" t="s">
        <v>2652</v>
      </c>
    </row>
    <row r="7451" spans="1:4">
      <c r="A7451" t="s">
        <v>2597</v>
      </c>
      <c r="B7451" t="s">
        <v>2651</v>
      </c>
      <c r="C7451">
        <v>3768400</v>
      </c>
      <c r="D7451" t="s">
        <v>2652</v>
      </c>
    </row>
    <row r="7452" spans="1:4">
      <c r="A7452" t="s">
        <v>2598</v>
      </c>
      <c r="B7452" t="s">
        <v>2651</v>
      </c>
      <c r="C7452">
        <v>8255300</v>
      </c>
      <c r="D7452" t="s">
        <v>2652</v>
      </c>
    </row>
    <row r="7453" spans="1:4">
      <c r="A7453" t="s">
        <v>2599</v>
      </c>
      <c r="B7453" t="s">
        <v>2651</v>
      </c>
      <c r="C7453">
        <v>5443700</v>
      </c>
      <c r="D7453" t="s">
        <v>2652</v>
      </c>
    </row>
    <row r="7454" spans="1:4">
      <c r="A7454" t="s">
        <v>2600</v>
      </c>
      <c r="B7454" t="s">
        <v>2651</v>
      </c>
      <c r="C7454">
        <v>5294900</v>
      </c>
      <c r="D7454" t="s">
        <v>2652</v>
      </c>
    </row>
    <row r="7455" spans="1:4">
      <c r="A7455" t="s">
        <v>2601</v>
      </c>
      <c r="B7455" t="s">
        <v>2651</v>
      </c>
      <c r="C7455">
        <v>6789300</v>
      </c>
      <c r="D7455" t="s">
        <v>2652</v>
      </c>
    </row>
    <row r="7456" spans="1:4">
      <c r="A7456" t="s">
        <v>2602</v>
      </c>
      <c r="B7456" t="s">
        <v>2651</v>
      </c>
      <c r="C7456">
        <v>5726600</v>
      </c>
      <c r="D7456" t="s">
        <v>2652</v>
      </c>
    </row>
    <row r="7457" spans="1:4">
      <c r="A7457" t="s">
        <v>2603</v>
      </c>
      <c r="B7457" t="s">
        <v>2651</v>
      </c>
      <c r="C7457">
        <v>5725200</v>
      </c>
      <c r="D7457" t="s">
        <v>2652</v>
      </c>
    </row>
    <row r="7458" spans="1:4">
      <c r="A7458" t="s">
        <v>2604</v>
      </c>
      <c r="B7458" t="s">
        <v>2651</v>
      </c>
      <c r="C7458">
        <v>5006300</v>
      </c>
      <c r="D7458" t="s">
        <v>2652</v>
      </c>
    </row>
    <row r="7459" spans="1:4">
      <c r="A7459" t="s">
        <v>2605</v>
      </c>
      <c r="B7459" t="s">
        <v>2651</v>
      </c>
      <c r="C7459">
        <v>4614700</v>
      </c>
      <c r="D7459" t="s">
        <v>2652</v>
      </c>
    </row>
    <row r="7460" spans="1:4">
      <c r="A7460" t="s">
        <v>2606</v>
      </c>
      <c r="B7460" t="s">
        <v>2651</v>
      </c>
      <c r="C7460">
        <v>9670800</v>
      </c>
      <c r="D7460" t="s">
        <v>2652</v>
      </c>
    </row>
    <row r="7461" spans="1:4">
      <c r="A7461" t="s">
        <v>2607</v>
      </c>
      <c r="B7461" t="s">
        <v>2651</v>
      </c>
      <c r="C7461">
        <v>7774500</v>
      </c>
      <c r="D7461" t="s">
        <v>2652</v>
      </c>
    </row>
    <row r="7462" spans="1:4">
      <c r="A7462" t="s">
        <v>2608</v>
      </c>
      <c r="B7462" t="s">
        <v>2651</v>
      </c>
      <c r="C7462">
        <v>10286400</v>
      </c>
      <c r="D7462" t="s">
        <v>2652</v>
      </c>
    </row>
    <row r="7463" spans="1:4">
      <c r="A7463" t="s">
        <v>2609</v>
      </c>
      <c r="B7463" t="s">
        <v>2651</v>
      </c>
      <c r="C7463">
        <v>8348500</v>
      </c>
      <c r="D7463" t="s">
        <v>2652</v>
      </c>
    </row>
    <row r="7464" spans="1:4">
      <c r="A7464" t="s">
        <v>2610</v>
      </c>
      <c r="B7464" t="s">
        <v>2651</v>
      </c>
      <c r="C7464">
        <v>6371500</v>
      </c>
      <c r="D7464" t="s">
        <v>2652</v>
      </c>
    </row>
    <row r="7465" spans="1:4">
      <c r="A7465" t="s">
        <v>2611</v>
      </c>
      <c r="B7465" t="s">
        <v>2651</v>
      </c>
      <c r="C7465">
        <v>8468700</v>
      </c>
      <c r="D7465" t="s">
        <v>2652</v>
      </c>
    </row>
    <row r="7466" spans="1:4">
      <c r="A7466" t="s">
        <v>2612</v>
      </c>
      <c r="B7466" t="s">
        <v>2651</v>
      </c>
      <c r="C7466">
        <v>10163500</v>
      </c>
      <c r="D7466" t="s">
        <v>2652</v>
      </c>
    </row>
    <row r="7467" spans="1:4">
      <c r="A7467" t="s">
        <v>2613</v>
      </c>
      <c r="B7467" t="s">
        <v>2651</v>
      </c>
      <c r="C7467">
        <v>27058500</v>
      </c>
      <c r="D7467" t="s">
        <v>2652</v>
      </c>
    </row>
    <row r="7468" spans="1:4">
      <c r="A7468" t="s">
        <v>2614</v>
      </c>
      <c r="B7468" t="s">
        <v>2651</v>
      </c>
      <c r="C7468">
        <v>11428000</v>
      </c>
      <c r="D7468" t="s">
        <v>2652</v>
      </c>
    </row>
    <row r="7469" spans="1:4">
      <c r="A7469" t="s">
        <v>2615</v>
      </c>
      <c r="B7469" t="s">
        <v>2651</v>
      </c>
      <c r="C7469">
        <v>7373800</v>
      </c>
      <c r="D7469" t="s">
        <v>2652</v>
      </c>
    </row>
    <row r="7470" spans="1:4">
      <c r="A7470" t="s">
        <v>2616</v>
      </c>
      <c r="B7470" t="s">
        <v>2651</v>
      </c>
      <c r="C7470">
        <v>6501800</v>
      </c>
      <c r="D7470" t="s">
        <v>2652</v>
      </c>
    </row>
    <row r="7471" spans="1:4">
      <c r="A7471" t="s">
        <v>2617</v>
      </c>
      <c r="B7471" t="s">
        <v>2651</v>
      </c>
      <c r="C7471">
        <v>4476000</v>
      </c>
      <c r="D7471" t="s">
        <v>2652</v>
      </c>
    </row>
    <row r="7472" spans="1:4">
      <c r="A7472" t="s">
        <v>2618</v>
      </c>
      <c r="B7472" t="s">
        <v>2651</v>
      </c>
      <c r="C7472">
        <v>7033300</v>
      </c>
      <c r="D7472" t="s">
        <v>2652</v>
      </c>
    </row>
    <row r="7473" spans="1:4">
      <c r="A7473" t="s">
        <v>2619</v>
      </c>
      <c r="B7473" t="s">
        <v>2651</v>
      </c>
      <c r="C7473">
        <v>7874000</v>
      </c>
      <c r="D7473" t="s">
        <v>2652</v>
      </c>
    </row>
    <row r="7474" spans="1:4">
      <c r="A7474" t="s">
        <v>2620</v>
      </c>
      <c r="B7474" t="s">
        <v>2651</v>
      </c>
      <c r="C7474">
        <v>5748800</v>
      </c>
      <c r="D7474" t="s">
        <v>2652</v>
      </c>
    </row>
    <row r="7475" spans="1:4">
      <c r="A7475" t="s">
        <v>2621</v>
      </c>
      <c r="B7475" t="s">
        <v>2651</v>
      </c>
      <c r="C7475">
        <v>6388800</v>
      </c>
      <c r="D7475" t="s">
        <v>2652</v>
      </c>
    </row>
    <row r="7476" spans="1:4">
      <c r="A7476" t="s">
        <v>2622</v>
      </c>
      <c r="B7476" t="s">
        <v>2651</v>
      </c>
      <c r="C7476">
        <v>4416700</v>
      </c>
      <c r="D7476" t="s">
        <v>2652</v>
      </c>
    </row>
    <row r="7477" spans="1:4">
      <c r="A7477" t="s">
        <v>2623</v>
      </c>
      <c r="B7477" t="s">
        <v>2651</v>
      </c>
      <c r="C7477">
        <v>4759900</v>
      </c>
      <c r="D7477" t="s">
        <v>2652</v>
      </c>
    </row>
    <row r="7478" spans="1:4">
      <c r="A7478" t="s">
        <v>2624</v>
      </c>
      <c r="B7478" t="s">
        <v>2651</v>
      </c>
      <c r="C7478">
        <v>7822800</v>
      </c>
      <c r="D7478" t="s">
        <v>2652</v>
      </c>
    </row>
    <row r="7479" spans="1:4">
      <c r="A7479" t="s">
        <v>2625</v>
      </c>
      <c r="B7479" t="s">
        <v>2651</v>
      </c>
      <c r="C7479">
        <v>6299300</v>
      </c>
      <c r="D7479" t="s">
        <v>2652</v>
      </c>
    </row>
    <row r="7480" spans="1:4">
      <c r="A7480" t="s">
        <v>2626</v>
      </c>
      <c r="B7480" t="s">
        <v>2651</v>
      </c>
      <c r="C7480">
        <v>9612400</v>
      </c>
      <c r="D7480" t="s">
        <v>2652</v>
      </c>
    </row>
    <row r="7481" spans="1:4">
      <c r="A7481" t="s">
        <v>2627</v>
      </c>
      <c r="B7481" t="s">
        <v>2651</v>
      </c>
      <c r="C7481">
        <v>6803400</v>
      </c>
      <c r="D7481" t="s">
        <v>2652</v>
      </c>
    </row>
    <row r="7482" spans="1:4">
      <c r="A7482" t="s">
        <v>2628</v>
      </c>
      <c r="B7482" t="s">
        <v>2651</v>
      </c>
      <c r="C7482">
        <v>5320600</v>
      </c>
      <c r="D7482" t="s">
        <v>2652</v>
      </c>
    </row>
    <row r="7483" spans="1:4">
      <c r="A7483" t="s">
        <v>2629</v>
      </c>
      <c r="B7483" t="s">
        <v>2651</v>
      </c>
      <c r="C7483">
        <v>7303300</v>
      </c>
      <c r="D7483" t="s">
        <v>2652</v>
      </c>
    </row>
    <row r="7484" spans="1:4">
      <c r="A7484" t="s">
        <v>2630</v>
      </c>
      <c r="B7484" t="s">
        <v>2651</v>
      </c>
      <c r="C7484">
        <v>7427600</v>
      </c>
      <c r="D7484" t="s">
        <v>2652</v>
      </c>
    </row>
    <row r="7485" spans="1:4">
      <c r="A7485" t="s">
        <v>2631</v>
      </c>
      <c r="B7485" t="s">
        <v>2651</v>
      </c>
      <c r="C7485">
        <v>7195500</v>
      </c>
      <c r="D7485" t="s">
        <v>2652</v>
      </c>
    </row>
    <row r="7486" spans="1:4">
      <c r="A7486" t="s">
        <v>2632</v>
      </c>
      <c r="B7486" t="s">
        <v>2651</v>
      </c>
      <c r="C7486">
        <v>6408600</v>
      </c>
      <c r="D7486" t="s">
        <v>2652</v>
      </c>
    </row>
    <row r="7487" spans="1:4">
      <c r="A7487" t="s">
        <v>2633</v>
      </c>
      <c r="B7487" t="s">
        <v>2651</v>
      </c>
      <c r="C7487">
        <v>9619800</v>
      </c>
      <c r="D7487" t="s">
        <v>2652</v>
      </c>
    </row>
    <row r="7488" spans="1:4">
      <c r="A7488" t="s">
        <v>2634</v>
      </c>
      <c r="B7488" t="s">
        <v>2651</v>
      </c>
      <c r="C7488">
        <v>6887200</v>
      </c>
      <c r="D7488" t="s">
        <v>2652</v>
      </c>
    </row>
    <row r="7489" spans="1:4">
      <c r="A7489" t="s">
        <v>2635</v>
      </c>
      <c r="B7489" t="s">
        <v>2651</v>
      </c>
      <c r="C7489">
        <v>6406100</v>
      </c>
      <c r="D7489" t="s">
        <v>2652</v>
      </c>
    </row>
    <row r="7490" spans="1:4">
      <c r="A7490" t="s">
        <v>2636</v>
      </c>
      <c r="B7490" t="s">
        <v>2651</v>
      </c>
      <c r="C7490">
        <v>4372000</v>
      </c>
      <c r="D7490" t="s">
        <v>2652</v>
      </c>
    </row>
    <row r="7491" spans="1:4">
      <c r="A7491" t="s">
        <v>2637</v>
      </c>
      <c r="B7491" t="s">
        <v>2651</v>
      </c>
      <c r="C7491">
        <v>5331900</v>
      </c>
      <c r="D7491" t="s">
        <v>2652</v>
      </c>
    </row>
    <row r="7492" spans="1:4">
      <c r="A7492" t="s">
        <v>2638</v>
      </c>
      <c r="B7492" t="s">
        <v>2651</v>
      </c>
      <c r="C7492">
        <v>6389800</v>
      </c>
      <c r="D7492" t="s">
        <v>2652</v>
      </c>
    </row>
    <row r="7493" spans="1:4">
      <c r="A7493" t="s">
        <v>2639</v>
      </c>
      <c r="B7493" t="s">
        <v>2651</v>
      </c>
      <c r="C7493">
        <v>4933600</v>
      </c>
      <c r="D7493" t="s">
        <v>2652</v>
      </c>
    </row>
    <row r="7494" spans="1:4">
      <c r="A7494" t="s">
        <v>2640</v>
      </c>
      <c r="B7494" t="s">
        <v>2651</v>
      </c>
      <c r="C7494">
        <v>9968200</v>
      </c>
      <c r="D7494" t="s">
        <v>2652</v>
      </c>
    </row>
    <row r="7495" spans="1:4">
      <c r="A7495" t="s">
        <v>2641</v>
      </c>
      <c r="B7495" t="s">
        <v>2651</v>
      </c>
      <c r="C7495">
        <v>6327900</v>
      </c>
      <c r="D7495" t="s">
        <v>2652</v>
      </c>
    </row>
    <row r="7496" spans="1:4">
      <c r="A7496" t="s">
        <v>2642</v>
      </c>
      <c r="B7496" t="s">
        <v>2651</v>
      </c>
      <c r="C7496">
        <v>3535300</v>
      </c>
      <c r="D7496" t="s">
        <v>2652</v>
      </c>
    </row>
    <row r="7497" spans="1:4">
      <c r="A7497" t="s">
        <v>2643</v>
      </c>
      <c r="B7497" t="s">
        <v>2651</v>
      </c>
      <c r="C7497">
        <v>5677100</v>
      </c>
      <c r="D7497" t="s">
        <v>2652</v>
      </c>
    </row>
    <row r="7498" spans="1:4">
      <c r="A7498" t="s">
        <v>2644</v>
      </c>
      <c r="B7498" t="s">
        <v>2651</v>
      </c>
      <c r="C7498">
        <v>6100500</v>
      </c>
      <c r="D7498" t="s">
        <v>2652</v>
      </c>
    </row>
    <row r="7499" spans="1:4">
      <c r="A7499" t="s">
        <v>2645</v>
      </c>
      <c r="B7499" t="s">
        <v>2651</v>
      </c>
      <c r="C7499">
        <v>4312200</v>
      </c>
      <c r="D7499" t="s">
        <v>2652</v>
      </c>
    </row>
    <row r="7500" spans="1:4">
      <c r="A7500" t="s">
        <v>2646</v>
      </c>
      <c r="B7500" t="s">
        <v>2651</v>
      </c>
      <c r="C7500">
        <v>5109900</v>
      </c>
      <c r="D7500" t="s">
        <v>2652</v>
      </c>
    </row>
    <row r="7501" spans="1:4">
      <c r="A7501" t="s">
        <v>2647</v>
      </c>
      <c r="B7501" t="s">
        <v>2651</v>
      </c>
      <c r="C7501">
        <v>3866100</v>
      </c>
      <c r="D7501" t="s">
        <v>2652</v>
      </c>
    </row>
    <row r="7502" spans="1:4">
      <c r="A7502" t="s">
        <v>2648</v>
      </c>
      <c r="B7502" t="s">
        <v>2651</v>
      </c>
      <c r="C7502">
        <v>4468100</v>
      </c>
      <c r="D7502" t="s">
        <v>2652</v>
      </c>
    </row>
    <row r="7503" spans="1:4">
      <c r="A7503" t="s">
        <v>2649</v>
      </c>
      <c r="B7503" t="s">
        <v>2651</v>
      </c>
      <c r="C7503">
        <v>3852314</v>
      </c>
      <c r="D7503" t="s">
        <v>2652</v>
      </c>
    </row>
    <row r="7504" spans="1:4">
      <c r="A7504" t="s">
        <v>162</v>
      </c>
      <c r="B7504" t="s">
        <v>2650</v>
      </c>
      <c r="C7504">
        <v>0.56000000000000005</v>
      </c>
      <c r="D7504" t="s">
        <v>8</v>
      </c>
    </row>
    <row r="7505" spans="1:4">
      <c r="A7505" t="s">
        <v>226</v>
      </c>
      <c r="B7505" t="s">
        <v>2650</v>
      </c>
      <c r="C7505">
        <v>0.56000000000000005</v>
      </c>
      <c r="D7505" t="s">
        <v>8</v>
      </c>
    </row>
    <row r="7506" spans="1:4">
      <c r="A7506" t="s">
        <v>286</v>
      </c>
      <c r="B7506" t="s">
        <v>2650</v>
      </c>
      <c r="C7506">
        <v>0.56000000000000005</v>
      </c>
      <c r="D7506" t="s">
        <v>8</v>
      </c>
    </row>
    <row r="7507" spans="1:4">
      <c r="A7507" t="s">
        <v>350</v>
      </c>
      <c r="B7507" t="s">
        <v>2650</v>
      </c>
      <c r="C7507">
        <v>0.56000000000000005</v>
      </c>
      <c r="D7507" t="s">
        <v>8</v>
      </c>
    </row>
    <row r="7508" spans="1:4">
      <c r="A7508" t="s">
        <v>413</v>
      </c>
      <c r="B7508" t="s">
        <v>2650</v>
      </c>
      <c r="C7508">
        <v>0.6</v>
      </c>
      <c r="D7508" t="s">
        <v>8</v>
      </c>
    </row>
    <row r="7509" spans="1:4">
      <c r="A7509" t="s">
        <v>477</v>
      </c>
      <c r="B7509" t="s">
        <v>2650</v>
      </c>
      <c r="C7509">
        <v>0.6</v>
      </c>
      <c r="D7509" t="s">
        <v>8</v>
      </c>
    </row>
    <row r="7510" spans="1:4">
      <c r="A7510" t="s">
        <v>538</v>
      </c>
      <c r="B7510" t="s">
        <v>2650</v>
      </c>
      <c r="C7510">
        <v>0.6</v>
      </c>
      <c r="D7510" t="s">
        <v>8</v>
      </c>
    </row>
    <row r="7511" spans="1:4">
      <c r="A7511" t="s">
        <v>601</v>
      </c>
      <c r="B7511" t="s">
        <v>2650</v>
      </c>
      <c r="C7511">
        <v>0.6</v>
      </c>
      <c r="D7511" t="s">
        <v>8</v>
      </c>
    </row>
    <row r="7512" spans="1:4">
      <c r="A7512" t="s">
        <v>664</v>
      </c>
      <c r="B7512" t="s">
        <v>2650</v>
      </c>
      <c r="C7512">
        <v>0.62</v>
      </c>
      <c r="D7512" t="s">
        <v>8</v>
      </c>
    </row>
    <row r="7513" spans="1:4">
      <c r="A7513" t="s">
        <v>729</v>
      </c>
      <c r="B7513" t="s">
        <v>2650</v>
      </c>
      <c r="C7513">
        <v>0.62</v>
      </c>
      <c r="D7513" t="s">
        <v>8</v>
      </c>
    </row>
    <row r="7514" spans="1:4">
      <c r="A7514" t="s">
        <v>794</v>
      </c>
      <c r="B7514" t="s">
        <v>2650</v>
      </c>
      <c r="C7514">
        <v>0.62</v>
      </c>
      <c r="D7514" t="s">
        <v>8</v>
      </c>
    </row>
    <row r="7515" spans="1:4">
      <c r="A7515" t="s">
        <v>853</v>
      </c>
      <c r="B7515" t="s">
        <v>2650</v>
      </c>
      <c r="C7515">
        <v>0.62</v>
      </c>
      <c r="D7515" t="s">
        <v>8</v>
      </c>
    </row>
    <row r="7516" spans="1:4">
      <c r="A7516" t="s">
        <v>916</v>
      </c>
      <c r="B7516" t="s">
        <v>2650</v>
      </c>
      <c r="C7516">
        <v>0.64</v>
      </c>
      <c r="D7516" t="s">
        <v>8</v>
      </c>
    </row>
    <row r="7517" spans="1:4">
      <c r="A7517" t="s">
        <v>985</v>
      </c>
      <c r="B7517" t="s">
        <v>2650</v>
      </c>
      <c r="C7517">
        <v>0.64</v>
      </c>
      <c r="D7517" t="s">
        <v>8</v>
      </c>
    </row>
    <row r="7518" spans="1:4">
      <c r="A7518" t="s">
        <v>1044</v>
      </c>
      <c r="B7518" t="s">
        <v>2650</v>
      </c>
      <c r="C7518">
        <v>0.64</v>
      </c>
      <c r="D7518" t="s">
        <v>8</v>
      </c>
    </row>
    <row r="7519" spans="1:4">
      <c r="A7519" t="s">
        <v>1103</v>
      </c>
      <c r="B7519" t="s">
        <v>2650</v>
      </c>
      <c r="C7519">
        <v>0.64</v>
      </c>
      <c r="D7519" t="s">
        <v>8</v>
      </c>
    </row>
    <row r="7520" spans="1:4">
      <c r="A7520" t="s">
        <v>1171</v>
      </c>
      <c r="B7520" t="s">
        <v>2650</v>
      </c>
      <c r="C7520">
        <v>0.66</v>
      </c>
      <c r="D7520" t="s">
        <v>8</v>
      </c>
    </row>
    <row r="7521" spans="1:4">
      <c r="A7521" t="s">
        <v>1235</v>
      </c>
      <c r="B7521" t="s">
        <v>2650</v>
      </c>
      <c r="C7521">
        <v>0.66</v>
      </c>
      <c r="D7521" t="s">
        <v>8</v>
      </c>
    </row>
    <row r="7522" spans="1:4">
      <c r="A7522" t="s">
        <v>1295</v>
      </c>
      <c r="B7522" t="s">
        <v>2650</v>
      </c>
      <c r="C7522">
        <v>0.66</v>
      </c>
      <c r="D7522" t="s">
        <v>8</v>
      </c>
    </row>
    <row r="7523" spans="1:4">
      <c r="A7523" t="s">
        <v>1359</v>
      </c>
      <c r="B7523" t="s">
        <v>2650</v>
      </c>
      <c r="C7523">
        <v>0.66</v>
      </c>
      <c r="D7523" t="s">
        <v>8</v>
      </c>
    </row>
    <row r="7524" spans="1:4">
      <c r="A7524" t="s">
        <v>1422</v>
      </c>
      <c r="B7524" t="s">
        <v>2650</v>
      </c>
      <c r="C7524">
        <v>0.68</v>
      </c>
      <c r="D7524" t="s">
        <v>8</v>
      </c>
    </row>
    <row r="7525" spans="1:4">
      <c r="A7525" t="s">
        <v>1486</v>
      </c>
      <c r="B7525" t="s">
        <v>2650</v>
      </c>
      <c r="C7525">
        <v>0.68</v>
      </c>
      <c r="D7525" t="s">
        <v>8</v>
      </c>
    </row>
    <row r="7526" spans="1:4">
      <c r="A7526" t="s">
        <v>1546</v>
      </c>
      <c r="B7526" t="s">
        <v>2650</v>
      </c>
      <c r="C7526">
        <v>0.68</v>
      </c>
      <c r="D7526" t="s">
        <v>8</v>
      </c>
    </row>
    <row r="7527" spans="1:4">
      <c r="A7527" t="s">
        <v>1610</v>
      </c>
      <c r="B7527" t="s">
        <v>2650</v>
      </c>
      <c r="C7527">
        <v>0.68</v>
      </c>
      <c r="D7527" t="s">
        <v>8</v>
      </c>
    </row>
    <row r="7528" spans="1:4">
      <c r="A7528" t="s">
        <v>1673</v>
      </c>
      <c r="B7528" t="s">
        <v>2650</v>
      </c>
      <c r="C7528">
        <v>0.9</v>
      </c>
      <c r="D7528" t="s">
        <v>8</v>
      </c>
    </row>
    <row r="7529" spans="1:4">
      <c r="A7529" t="s">
        <v>1737</v>
      </c>
      <c r="B7529" t="s">
        <v>2650</v>
      </c>
      <c r="C7529">
        <v>0.9</v>
      </c>
      <c r="D7529" t="s">
        <v>8</v>
      </c>
    </row>
    <row r="7530" spans="1:4">
      <c r="A7530" t="s">
        <v>1798</v>
      </c>
      <c r="B7530" t="s">
        <v>2650</v>
      </c>
      <c r="C7530">
        <v>0.9</v>
      </c>
      <c r="D7530" t="s">
        <v>8</v>
      </c>
    </row>
    <row r="7531" spans="1:4">
      <c r="A7531" t="s">
        <v>1861</v>
      </c>
      <c r="B7531" t="s">
        <v>2650</v>
      </c>
      <c r="C7531">
        <v>0.9</v>
      </c>
      <c r="D7531" t="s">
        <v>8</v>
      </c>
    </row>
    <row r="7532" spans="1:4">
      <c r="A7532" t="s">
        <v>1923</v>
      </c>
      <c r="B7532" t="s">
        <v>2650</v>
      </c>
      <c r="C7532">
        <v>1.08</v>
      </c>
      <c r="D7532" t="s">
        <v>8</v>
      </c>
    </row>
    <row r="7533" spans="1:4">
      <c r="A7533" t="s">
        <v>1987</v>
      </c>
      <c r="B7533" t="s">
        <v>2650</v>
      </c>
      <c r="C7533">
        <v>1.08</v>
      </c>
      <c r="D7533" t="s">
        <v>8</v>
      </c>
    </row>
    <row r="7534" spans="1:4">
      <c r="A7534" t="s">
        <v>2047</v>
      </c>
      <c r="B7534" t="s">
        <v>2650</v>
      </c>
      <c r="C7534">
        <v>1.08</v>
      </c>
      <c r="D7534" t="s">
        <v>8</v>
      </c>
    </row>
    <row r="7535" spans="1:4">
      <c r="A7535" t="s">
        <v>2110</v>
      </c>
      <c r="B7535" t="s">
        <v>2650</v>
      </c>
      <c r="C7535">
        <v>1.08</v>
      </c>
      <c r="D7535" t="s">
        <v>8</v>
      </c>
    </row>
    <row r="7536" spans="1:4">
      <c r="A7536" t="s">
        <v>2172</v>
      </c>
      <c r="B7536" t="s">
        <v>2650</v>
      </c>
      <c r="C7536">
        <v>1.1000000000000001</v>
      </c>
      <c r="D7536" t="s">
        <v>8</v>
      </c>
    </row>
    <row r="7537" spans="1:4">
      <c r="A7537" t="s">
        <v>2236</v>
      </c>
      <c r="B7537" t="s">
        <v>2650</v>
      </c>
      <c r="C7537">
        <v>1.1000000000000001</v>
      </c>
      <c r="D7537" t="s">
        <v>8</v>
      </c>
    </row>
    <row r="7538" spans="1:4">
      <c r="A7538" t="s">
        <v>2300</v>
      </c>
      <c r="B7538" t="s">
        <v>2650</v>
      </c>
      <c r="C7538">
        <v>1.1000000000000001</v>
      </c>
      <c r="D7538" t="s">
        <v>8</v>
      </c>
    </row>
    <row r="7539" spans="1:4">
      <c r="A7539" t="s">
        <v>2359</v>
      </c>
      <c r="B7539" t="s">
        <v>2650</v>
      </c>
      <c r="C7539">
        <v>1.1000000000000001</v>
      </c>
      <c r="D7539" t="s">
        <v>8</v>
      </c>
    </row>
    <row r="7540" spans="1:4">
      <c r="A7540" t="s">
        <v>2427</v>
      </c>
      <c r="B7540" t="s">
        <v>2650</v>
      </c>
      <c r="C7540">
        <v>1.1200000000000001</v>
      </c>
      <c r="D7540" t="s">
        <v>8</v>
      </c>
    </row>
    <row r="7541" spans="1:4">
      <c r="A7541" t="s">
        <v>2491</v>
      </c>
      <c r="B7541" t="s">
        <v>2650</v>
      </c>
      <c r="C7541">
        <v>1.1200000000000001</v>
      </c>
      <c r="D7541" t="s">
        <v>8</v>
      </c>
    </row>
    <row r="7542" spans="1:4">
      <c r="A7542" t="s">
        <v>2545</v>
      </c>
      <c r="B7542" t="s">
        <v>2650</v>
      </c>
      <c r="C7542">
        <v>1.1200000000000001</v>
      </c>
      <c r="D7542" t="s">
        <v>8</v>
      </c>
    </row>
    <row r="7543" spans="1:4">
      <c r="A7543" t="s">
        <v>2608</v>
      </c>
      <c r="B7543" t="s">
        <v>2650</v>
      </c>
      <c r="C7543">
        <v>1.1200000000000001</v>
      </c>
      <c r="D7543" t="s">
        <v>8</v>
      </c>
    </row>
    <row r="7544" spans="1:4">
      <c r="A7544" t="s">
        <v>138</v>
      </c>
      <c r="B7544" t="s">
        <v>2653</v>
      </c>
      <c r="C7544">
        <v>63.711048126220703</v>
      </c>
      <c r="D7544" t="s">
        <v>8</v>
      </c>
    </row>
    <row r="7545" spans="1:4">
      <c r="A7545" t="s">
        <v>141</v>
      </c>
      <c r="B7545" t="s">
        <v>2653</v>
      </c>
      <c r="C7545">
        <v>63.471237182617188</v>
      </c>
      <c r="D7545" t="s">
        <v>8</v>
      </c>
    </row>
    <row r="7546" spans="1:4">
      <c r="A7546" t="s">
        <v>142</v>
      </c>
      <c r="B7546" t="s">
        <v>2653</v>
      </c>
      <c r="C7546">
        <v>63.126491546630859</v>
      </c>
      <c r="D7546" t="s">
        <v>8</v>
      </c>
    </row>
    <row r="7547" spans="1:4">
      <c r="A7547" t="s">
        <v>143</v>
      </c>
      <c r="B7547" t="s">
        <v>2653</v>
      </c>
      <c r="C7547">
        <v>61.665016174316406</v>
      </c>
      <c r="D7547" t="s">
        <v>8</v>
      </c>
    </row>
    <row r="7548" spans="1:4">
      <c r="A7548" t="s">
        <v>144</v>
      </c>
      <c r="B7548" t="s">
        <v>2653</v>
      </c>
      <c r="C7548">
        <v>62.069755554199219</v>
      </c>
      <c r="D7548" t="s">
        <v>8</v>
      </c>
    </row>
    <row r="7549" spans="1:4">
      <c r="A7549" t="s">
        <v>145</v>
      </c>
      <c r="B7549" t="s">
        <v>2653</v>
      </c>
      <c r="C7549">
        <v>61.192897796630859</v>
      </c>
      <c r="D7549" t="s">
        <v>8</v>
      </c>
    </row>
    <row r="7550" spans="1:4">
      <c r="A7550" t="s">
        <v>146</v>
      </c>
      <c r="B7550" t="s">
        <v>2653</v>
      </c>
      <c r="C7550">
        <v>60.113670349121087</v>
      </c>
      <c r="D7550" t="s">
        <v>8</v>
      </c>
    </row>
    <row r="7551" spans="1:4">
      <c r="A7551" t="s">
        <v>147</v>
      </c>
      <c r="B7551" t="s">
        <v>2653</v>
      </c>
      <c r="C7551">
        <v>59.574047088623047</v>
      </c>
      <c r="D7551" t="s">
        <v>8</v>
      </c>
    </row>
    <row r="7552" spans="1:4">
      <c r="A7552" t="s">
        <v>148</v>
      </c>
      <c r="B7552" t="s">
        <v>2653</v>
      </c>
      <c r="C7552">
        <v>60.353485107421882</v>
      </c>
      <c r="D7552" t="s">
        <v>8</v>
      </c>
    </row>
    <row r="7553" spans="1:4">
      <c r="A7553" t="s">
        <v>149</v>
      </c>
      <c r="B7553" t="s">
        <v>2653</v>
      </c>
      <c r="C7553">
        <v>61.33526611328125</v>
      </c>
      <c r="D7553" t="s">
        <v>8</v>
      </c>
    </row>
    <row r="7554" spans="1:4">
      <c r="A7554" t="s">
        <v>150</v>
      </c>
      <c r="B7554" t="s">
        <v>2653</v>
      </c>
      <c r="C7554">
        <v>61.402744293212891</v>
      </c>
      <c r="D7554" t="s">
        <v>8</v>
      </c>
    </row>
    <row r="7555" spans="1:4">
      <c r="A7555" t="s">
        <v>151</v>
      </c>
      <c r="B7555" t="s">
        <v>2653</v>
      </c>
      <c r="C7555">
        <v>61.342781066894531</v>
      </c>
      <c r="D7555" t="s">
        <v>8</v>
      </c>
    </row>
    <row r="7556" spans="1:4">
      <c r="A7556" t="s">
        <v>152</v>
      </c>
      <c r="B7556" t="s">
        <v>2653</v>
      </c>
      <c r="C7556">
        <v>60.248561859130859</v>
      </c>
      <c r="D7556" t="s">
        <v>8</v>
      </c>
    </row>
    <row r="7557" spans="1:4">
      <c r="A7557" t="s">
        <v>153</v>
      </c>
      <c r="B7557" t="s">
        <v>2653</v>
      </c>
      <c r="C7557">
        <v>59.993762969970703</v>
      </c>
      <c r="D7557" t="s">
        <v>8</v>
      </c>
    </row>
    <row r="7558" spans="1:4">
      <c r="A7558" t="s">
        <v>154</v>
      </c>
      <c r="B7558" t="s">
        <v>2653</v>
      </c>
      <c r="C7558">
        <v>59.986255645751953</v>
      </c>
      <c r="D7558" t="s">
        <v>8</v>
      </c>
    </row>
    <row r="7559" spans="1:4">
      <c r="A7559" t="s">
        <v>155</v>
      </c>
      <c r="B7559" t="s">
        <v>2653</v>
      </c>
      <c r="C7559">
        <v>59.611549377441406</v>
      </c>
      <c r="D7559" t="s">
        <v>8</v>
      </c>
    </row>
    <row r="7560" spans="1:4">
      <c r="A7560" t="s">
        <v>156</v>
      </c>
      <c r="B7560" t="s">
        <v>2653</v>
      </c>
      <c r="C7560">
        <v>59.191837310791016</v>
      </c>
      <c r="D7560" t="s">
        <v>8</v>
      </c>
    </row>
    <row r="7561" spans="1:4">
      <c r="A7561" t="s">
        <v>157</v>
      </c>
      <c r="B7561" t="s">
        <v>2653</v>
      </c>
      <c r="C7561">
        <v>59.184349060058594</v>
      </c>
      <c r="D7561" t="s">
        <v>8</v>
      </c>
    </row>
    <row r="7562" spans="1:4">
      <c r="A7562" t="s">
        <v>158</v>
      </c>
      <c r="B7562" t="s">
        <v>2653</v>
      </c>
      <c r="C7562">
        <v>59.109405517578125</v>
      </c>
      <c r="D7562" t="s">
        <v>8</v>
      </c>
    </row>
    <row r="7563" spans="1:4">
      <c r="A7563" t="s">
        <v>159</v>
      </c>
      <c r="B7563" t="s">
        <v>2653</v>
      </c>
      <c r="C7563">
        <v>59.206813812255859</v>
      </c>
      <c r="D7563" t="s">
        <v>8</v>
      </c>
    </row>
    <row r="7564" spans="1:4">
      <c r="A7564" t="s">
        <v>160</v>
      </c>
      <c r="B7564" t="s">
        <v>2653</v>
      </c>
      <c r="C7564">
        <v>59.199337005615234</v>
      </c>
      <c r="D7564" t="s">
        <v>8</v>
      </c>
    </row>
    <row r="7565" spans="1:4">
      <c r="A7565" t="s">
        <v>161</v>
      </c>
      <c r="B7565" t="s">
        <v>2653</v>
      </c>
      <c r="C7565">
        <v>59.469150543212891</v>
      </c>
      <c r="D7565" t="s">
        <v>8</v>
      </c>
    </row>
    <row r="7566" spans="1:4">
      <c r="A7566" t="s">
        <v>162</v>
      </c>
      <c r="B7566" t="s">
        <v>2653</v>
      </c>
      <c r="C7566">
        <v>59.612545013427727</v>
      </c>
      <c r="D7566" t="s">
        <v>8</v>
      </c>
    </row>
    <row r="7567" spans="1:4">
      <c r="A7567" t="s">
        <v>163</v>
      </c>
      <c r="B7567" t="s">
        <v>2653</v>
      </c>
      <c r="C7567">
        <v>60.608863830566406</v>
      </c>
      <c r="D7567" t="s">
        <v>8</v>
      </c>
    </row>
    <row r="7568" spans="1:4">
      <c r="A7568" t="s">
        <v>164</v>
      </c>
      <c r="B7568" t="s">
        <v>2653</v>
      </c>
      <c r="C7568">
        <v>61.039077758789063</v>
      </c>
      <c r="D7568" t="s">
        <v>8</v>
      </c>
    </row>
    <row r="7569" spans="1:4">
      <c r="A7569" t="s">
        <v>165</v>
      </c>
      <c r="B7569" t="s">
        <v>2653</v>
      </c>
      <c r="C7569">
        <v>60.880569458007813</v>
      </c>
      <c r="D7569" t="s">
        <v>8</v>
      </c>
    </row>
    <row r="7570" spans="1:4">
      <c r="A7570" t="s">
        <v>166</v>
      </c>
      <c r="B7570" t="s">
        <v>2653</v>
      </c>
      <c r="C7570">
        <v>59.174781799316406</v>
      </c>
      <c r="D7570" t="s">
        <v>8</v>
      </c>
    </row>
    <row r="7571" spans="1:4">
      <c r="A7571" t="s">
        <v>167</v>
      </c>
      <c r="B7571" t="s">
        <v>2653</v>
      </c>
      <c r="C7571">
        <v>56.819850921630859</v>
      </c>
      <c r="D7571" t="s">
        <v>8</v>
      </c>
    </row>
    <row r="7572" spans="1:4">
      <c r="A7572" t="s">
        <v>168</v>
      </c>
      <c r="B7572" t="s">
        <v>2653</v>
      </c>
      <c r="C7572">
        <v>55.808464050292969</v>
      </c>
      <c r="D7572" t="s">
        <v>8</v>
      </c>
    </row>
    <row r="7573" spans="1:4">
      <c r="A7573" t="s">
        <v>169</v>
      </c>
      <c r="B7573" t="s">
        <v>2653</v>
      </c>
      <c r="C7573">
        <v>57.997333526611328</v>
      </c>
      <c r="D7573" t="s">
        <v>8</v>
      </c>
    </row>
    <row r="7574" spans="1:4">
      <c r="A7574" t="s">
        <v>170</v>
      </c>
      <c r="B7574" t="s">
        <v>2653</v>
      </c>
      <c r="C7574">
        <v>58.759658813476563</v>
      </c>
      <c r="D7574" t="s">
        <v>8</v>
      </c>
    </row>
    <row r="7575" spans="1:4">
      <c r="A7575" t="s">
        <v>171</v>
      </c>
      <c r="B7575" t="s">
        <v>2653</v>
      </c>
      <c r="C7575">
        <v>58.895519256591797</v>
      </c>
      <c r="D7575" t="s">
        <v>8</v>
      </c>
    </row>
    <row r="7576" spans="1:4">
      <c r="A7576" t="s">
        <v>172</v>
      </c>
      <c r="B7576" t="s">
        <v>2653</v>
      </c>
      <c r="C7576">
        <v>58.653953552246094</v>
      </c>
      <c r="D7576" t="s">
        <v>8</v>
      </c>
    </row>
    <row r="7577" spans="1:4">
      <c r="A7577" t="s">
        <v>173</v>
      </c>
      <c r="B7577" t="s">
        <v>2653</v>
      </c>
      <c r="C7577">
        <v>56.902896881103523</v>
      </c>
      <c r="D7577" t="s">
        <v>8</v>
      </c>
    </row>
    <row r="7578" spans="1:4">
      <c r="A7578" t="s">
        <v>174</v>
      </c>
      <c r="B7578" t="s">
        <v>2653</v>
      </c>
      <c r="C7578">
        <v>58.155830383300781</v>
      </c>
      <c r="D7578" t="s">
        <v>8</v>
      </c>
    </row>
    <row r="7579" spans="1:4">
      <c r="A7579" t="s">
        <v>175</v>
      </c>
      <c r="B7579" t="s">
        <v>2653</v>
      </c>
      <c r="C7579">
        <v>58.457725524902337</v>
      </c>
      <c r="D7579" t="s">
        <v>8</v>
      </c>
    </row>
    <row r="7580" spans="1:4">
      <c r="A7580" t="s">
        <v>176</v>
      </c>
      <c r="B7580" t="s">
        <v>2653</v>
      </c>
      <c r="C7580">
        <v>57.680324554443359</v>
      </c>
      <c r="D7580" t="s">
        <v>8</v>
      </c>
    </row>
    <row r="7581" spans="1:4">
      <c r="A7581" t="s">
        <v>177</v>
      </c>
      <c r="B7581" t="s">
        <v>2653</v>
      </c>
      <c r="C7581">
        <v>59.159690856933601</v>
      </c>
      <c r="D7581" t="s">
        <v>8</v>
      </c>
    </row>
    <row r="7582" spans="1:4">
      <c r="A7582" t="s">
        <v>178</v>
      </c>
      <c r="B7582" t="s">
        <v>2653</v>
      </c>
      <c r="C7582">
        <v>58.238849639892578</v>
      </c>
      <c r="D7582" t="s">
        <v>8</v>
      </c>
    </row>
    <row r="7583" spans="1:4">
      <c r="A7583" t="s">
        <v>179</v>
      </c>
      <c r="B7583" t="s">
        <v>2653</v>
      </c>
      <c r="C7583">
        <v>58.170909881591797</v>
      </c>
      <c r="D7583" t="s">
        <v>8</v>
      </c>
    </row>
    <row r="7584" spans="1:4">
      <c r="A7584" t="s">
        <v>180</v>
      </c>
      <c r="B7584" t="s">
        <v>2653</v>
      </c>
      <c r="C7584">
        <v>58.782283782958977</v>
      </c>
      <c r="D7584" t="s">
        <v>8</v>
      </c>
    </row>
    <row r="7585" spans="1:4">
      <c r="A7585" t="s">
        <v>181</v>
      </c>
      <c r="B7585" t="s">
        <v>2653</v>
      </c>
      <c r="C7585">
        <v>58.231307983398438</v>
      </c>
      <c r="D7585" t="s">
        <v>8</v>
      </c>
    </row>
    <row r="7586" spans="1:4">
      <c r="A7586" t="s">
        <v>182</v>
      </c>
      <c r="B7586" t="s">
        <v>2653</v>
      </c>
      <c r="C7586">
        <v>58.737007141113281</v>
      </c>
      <c r="D7586" t="s">
        <v>8</v>
      </c>
    </row>
    <row r="7587" spans="1:4">
      <c r="A7587" t="s">
        <v>183</v>
      </c>
      <c r="B7587" t="s">
        <v>2653</v>
      </c>
      <c r="C7587">
        <v>59.250270843505859</v>
      </c>
      <c r="D7587" t="s">
        <v>8</v>
      </c>
    </row>
    <row r="7588" spans="1:4">
      <c r="A7588" t="s">
        <v>184</v>
      </c>
      <c r="B7588" t="s">
        <v>2653</v>
      </c>
      <c r="C7588">
        <v>58.880409240722656</v>
      </c>
      <c r="D7588" t="s">
        <v>8</v>
      </c>
    </row>
    <row r="7589" spans="1:4">
      <c r="A7589" t="s">
        <v>185</v>
      </c>
      <c r="B7589" t="s">
        <v>2653</v>
      </c>
      <c r="C7589">
        <v>57.831275939941406</v>
      </c>
      <c r="D7589" t="s">
        <v>8</v>
      </c>
    </row>
    <row r="7590" spans="1:4">
      <c r="A7590" t="s">
        <v>186</v>
      </c>
      <c r="B7590" t="s">
        <v>2653</v>
      </c>
      <c r="C7590">
        <v>59.069110870361328</v>
      </c>
      <c r="D7590" t="s">
        <v>8</v>
      </c>
    </row>
    <row r="7591" spans="1:4">
      <c r="A7591" t="s">
        <v>187</v>
      </c>
      <c r="B7591" t="s">
        <v>2653</v>
      </c>
      <c r="C7591">
        <v>58.910610198974609</v>
      </c>
      <c r="D7591" t="s">
        <v>8</v>
      </c>
    </row>
    <row r="7592" spans="1:4">
      <c r="A7592" t="s">
        <v>188</v>
      </c>
      <c r="B7592" t="s">
        <v>2653</v>
      </c>
      <c r="C7592">
        <v>59.446495056152337</v>
      </c>
      <c r="D7592" t="s">
        <v>8</v>
      </c>
    </row>
    <row r="7593" spans="1:4">
      <c r="A7593" t="s">
        <v>189</v>
      </c>
      <c r="B7593" t="s">
        <v>2653</v>
      </c>
      <c r="C7593">
        <v>59.672939300537109</v>
      </c>
      <c r="D7593" t="s">
        <v>8</v>
      </c>
    </row>
    <row r="7594" spans="1:4">
      <c r="A7594" t="s">
        <v>190</v>
      </c>
      <c r="B7594" t="s">
        <v>2653</v>
      </c>
      <c r="C7594">
        <v>59.665393829345703</v>
      </c>
      <c r="D7594" t="s">
        <v>8</v>
      </c>
    </row>
    <row r="7595" spans="1:4">
      <c r="A7595" t="s">
        <v>191</v>
      </c>
      <c r="B7595" t="s">
        <v>2653</v>
      </c>
      <c r="C7595">
        <v>58.623790740966797</v>
      </c>
      <c r="D7595" t="s">
        <v>8</v>
      </c>
    </row>
    <row r="7596" spans="1:4">
      <c r="A7596" t="s">
        <v>192</v>
      </c>
      <c r="B7596" t="s">
        <v>2653</v>
      </c>
      <c r="C7596">
        <v>58.857769012451172</v>
      </c>
      <c r="D7596" t="s">
        <v>8</v>
      </c>
    </row>
    <row r="7597" spans="1:4">
      <c r="A7597" t="s">
        <v>193</v>
      </c>
      <c r="B7597" t="s">
        <v>2653</v>
      </c>
      <c r="C7597">
        <v>59.37103271484375</v>
      </c>
      <c r="D7597" t="s">
        <v>8</v>
      </c>
    </row>
    <row r="7598" spans="1:4">
      <c r="A7598" t="s">
        <v>194</v>
      </c>
      <c r="B7598" t="s">
        <v>2653</v>
      </c>
      <c r="C7598">
        <v>60.012599945068359</v>
      </c>
      <c r="D7598" t="s">
        <v>8</v>
      </c>
    </row>
    <row r="7599" spans="1:4">
      <c r="A7599" t="s">
        <v>195</v>
      </c>
      <c r="B7599" t="s">
        <v>2653</v>
      </c>
      <c r="C7599">
        <v>60.027683258056641</v>
      </c>
      <c r="D7599" t="s">
        <v>8</v>
      </c>
    </row>
    <row r="7600" spans="1:4">
      <c r="A7600" t="s">
        <v>196</v>
      </c>
      <c r="B7600" t="s">
        <v>2653</v>
      </c>
      <c r="C7600">
        <v>60.012599945068359</v>
      </c>
      <c r="D7600" t="s">
        <v>8</v>
      </c>
    </row>
    <row r="7601" spans="1:4">
      <c r="A7601" t="s">
        <v>197</v>
      </c>
      <c r="B7601" t="s">
        <v>2653</v>
      </c>
      <c r="C7601">
        <v>58.948333740234375</v>
      </c>
      <c r="D7601" t="s">
        <v>8</v>
      </c>
    </row>
    <row r="7602" spans="1:4">
      <c r="A7602" t="s">
        <v>198</v>
      </c>
      <c r="B7602" t="s">
        <v>2653</v>
      </c>
      <c r="C7602">
        <v>59.295524597167969</v>
      </c>
      <c r="D7602" t="s">
        <v>8</v>
      </c>
    </row>
    <row r="7603" spans="1:4">
      <c r="A7603" t="s">
        <v>199</v>
      </c>
      <c r="B7603" t="s">
        <v>2653</v>
      </c>
      <c r="C7603">
        <v>59.393669128417969</v>
      </c>
      <c r="D7603" t="s">
        <v>8</v>
      </c>
    </row>
    <row r="7604" spans="1:4">
      <c r="A7604" t="s">
        <v>200</v>
      </c>
      <c r="B7604" t="s">
        <v>2653</v>
      </c>
      <c r="C7604">
        <v>59.537090301513672</v>
      </c>
      <c r="D7604" t="s">
        <v>8</v>
      </c>
    </row>
    <row r="7605" spans="1:4">
      <c r="A7605" t="s">
        <v>201</v>
      </c>
      <c r="B7605" t="s">
        <v>2653</v>
      </c>
      <c r="C7605">
        <v>59.786148071289063</v>
      </c>
      <c r="D7605" t="s">
        <v>8</v>
      </c>
    </row>
    <row r="7606" spans="1:4">
      <c r="A7606" t="s">
        <v>202</v>
      </c>
      <c r="B7606" t="s">
        <v>2653</v>
      </c>
      <c r="C7606">
        <v>59.597442626953125</v>
      </c>
      <c r="D7606" t="s">
        <v>8</v>
      </c>
    </row>
    <row r="7607" spans="1:4">
      <c r="A7607" t="s">
        <v>203</v>
      </c>
      <c r="B7607" t="s">
        <v>2653</v>
      </c>
      <c r="C7607">
        <v>57.514270782470703</v>
      </c>
      <c r="D7607" t="s">
        <v>8</v>
      </c>
    </row>
    <row r="7608" spans="1:4">
      <c r="A7608" t="s">
        <v>204</v>
      </c>
      <c r="B7608" t="s">
        <v>2653</v>
      </c>
      <c r="C7608">
        <v>56.706638336181641</v>
      </c>
      <c r="D7608" t="s">
        <v>8</v>
      </c>
    </row>
    <row r="7609" spans="1:4">
      <c r="A7609" t="s">
        <v>205</v>
      </c>
      <c r="B7609" t="s">
        <v>2653</v>
      </c>
      <c r="C7609">
        <v>56.646270751953125</v>
      </c>
      <c r="D7609" t="s">
        <v>8</v>
      </c>
    </row>
    <row r="7610" spans="1:4">
      <c r="A7610" t="s">
        <v>206</v>
      </c>
      <c r="B7610" t="s">
        <v>2653</v>
      </c>
      <c r="C7610">
        <v>56.382095336914063</v>
      </c>
      <c r="D7610" t="s">
        <v>8</v>
      </c>
    </row>
    <row r="7611" spans="1:4">
      <c r="A7611" t="s">
        <v>207</v>
      </c>
      <c r="B7611" t="s">
        <v>2653</v>
      </c>
      <c r="C7611">
        <v>56.155666351318359</v>
      </c>
      <c r="D7611" t="s">
        <v>8</v>
      </c>
    </row>
    <row r="7612" spans="1:4">
      <c r="A7612" t="s">
        <v>208</v>
      </c>
      <c r="B7612" t="s">
        <v>2653</v>
      </c>
      <c r="C7612">
        <v>57.665218353271491</v>
      </c>
      <c r="D7612" t="s">
        <v>8</v>
      </c>
    </row>
    <row r="7613" spans="1:4">
      <c r="A7613" t="s">
        <v>209</v>
      </c>
      <c r="B7613" t="s">
        <v>2653</v>
      </c>
      <c r="C7613">
        <v>58.201114654541016</v>
      </c>
      <c r="D7613" t="s">
        <v>8</v>
      </c>
    </row>
    <row r="7614" spans="1:4">
      <c r="A7614" t="s">
        <v>210</v>
      </c>
      <c r="B7614" t="s">
        <v>2653</v>
      </c>
      <c r="C7614">
        <v>55.053680419921882</v>
      </c>
      <c r="D7614" t="s">
        <v>8</v>
      </c>
    </row>
    <row r="7615" spans="1:4">
      <c r="A7615" t="s">
        <v>211</v>
      </c>
      <c r="B7615" t="s">
        <v>2653</v>
      </c>
      <c r="C7615">
        <v>55.868839263916016</v>
      </c>
      <c r="D7615" t="s">
        <v>8</v>
      </c>
    </row>
    <row r="7616" spans="1:4">
      <c r="A7616" t="s">
        <v>212</v>
      </c>
      <c r="B7616" t="s">
        <v>2653</v>
      </c>
      <c r="C7616">
        <v>56.404716491699219</v>
      </c>
      <c r="D7616" t="s">
        <v>8</v>
      </c>
    </row>
    <row r="7617" spans="1:4">
      <c r="A7617" t="s">
        <v>213</v>
      </c>
      <c r="B7617" t="s">
        <v>2653</v>
      </c>
      <c r="C7617">
        <v>57.536911010742188</v>
      </c>
      <c r="D7617" t="s">
        <v>8</v>
      </c>
    </row>
    <row r="7618" spans="1:4">
      <c r="A7618" t="s">
        <v>214</v>
      </c>
      <c r="B7618" t="s">
        <v>2653</v>
      </c>
      <c r="C7618">
        <v>57.57464599609375</v>
      </c>
      <c r="D7618" t="s">
        <v>8</v>
      </c>
    </row>
    <row r="7619" spans="1:4">
      <c r="A7619" t="s">
        <v>215</v>
      </c>
      <c r="B7619" t="s">
        <v>2653</v>
      </c>
      <c r="C7619">
        <v>58.253948211669922</v>
      </c>
      <c r="D7619" t="s">
        <v>8</v>
      </c>
    </row>
    <row r="7620" spans="1:4">
      <c r="A7620" t="s">
        <v>216</v>
      </c>
      <c r="B7620" t="s">
        <v>2653</v>
      </c>
      <c r="C7620">
        <v>58.314327239990241</v>
      </c>
      <c r="D7620" t="s">
        <v>8</v>
      </c>
    </row>
    <row r="7621" spans="1:4">
      <c r="A7621" t="s">
        <v>217</v>
      </c>
      <c r="B7621" t="s">
        <v>2653</v>
      </c>
      <c r="C7621">
        <v>59.046466827392578</v>
      </c>
      <c r="D7621" t="s">
        <v>8</v>
      </c>
    </row>
    <row r="7622" spans="1:4">
      <c r="A7622" t="s">
        <v>218</v>
      </c>
      <c r="B7622" t="s">
        <v>2653</v>
      </c>
      <c r="C7622">
        <v>58.412456512451172</v>
      </c>
      <c r="D7622" t="s">
        <v>8</v>
      </c>
    </row>
    <row r="7623" spans="1:4">
      <c r="A7623" t="s">
        <v>219</v>
      </c>
      <c r="B7623" t="s">
        <v>2653</v>
      </c>
      <c r="C7623">
        <v>58.986095428466797</v>
      </c>
      <c r="D7623" t="s">
        <v>8</v>
      </c>
    </row>
    <row r="7624" spans="1:4">
      <c r="A7624" t="s">
        <v>220</v>
      </c>
      <c r="B7624" t="s">
        <v>2653</v>
      </c>
      <c r="C7624">
        <v>58.284141540527344</v>
      </c>
      <c r="D7624" t="s">
        <v>8</v>
      </c>
    </row>
    <row r="7625" spans="1:4">
      <c r="A7625" t="s">
        <v>221</v>
      </c>
      <c r="B7625" t="s">
        <v>2653</v>
      </c>
      <c r="C7625">
        <v>57.536911010742188</v>
      </c>
      <c r="D7625" t="s">
        <v>8</v>
      </c>
    </row>
    <row r="7626" spans="1:4">
      <c r="A7626" t="s">
        <v>222</v>
      </c>
      <c r="B7626" t="s">
        <v>2653</v>
      </c>
      <c r="C7626">
        <v>58.261489868164063</v>
      </c>
      <c r="D7626" t="s">
        <v>8</v>
      </c>
    </row>
    <row r="7627" spans="1:4">
      <c r="A7627" t="s">
        <v>223</v>
      </c>
      <c r="B7627" t="s">
        <v>2653</v>
      </c>
      <c r="C7627">
        <v>56.510402679443359</v>
      </c>
      <c r="D7627" t="s">
        <v>8</v>
      </c>
    </row>
    <row r="7628" spans="1:4">
      <c r="A7628" t="s">
        <v>224</v>
      </c>
      <c r="B7628" t="s">
        <v>2653</v>
      </c>
      <c r="C7628">
        <v>56.555694580078125</v>
      </c>
      <c r="D7628" t="s">
        <v>8</v>
      </c>
    </row>
    <row r="7629" spans="1:4">
      <c r="A7629" t="s">
        <v>225</v>
      </c>
      <c r="B7629" t="s">
        <v>2653</v>
      </c>
      <c r="C7629">
        <v>54.261161804199219</v>
      </c>
      <c r="D7629" t="s">
        <v>8</v>
      </c>
    </row>
    <row r="7630" spans="1:4">
      <c r="A7630" t="s">
        <v>226</v>
      </c>
      <c r="B7630" t="s">
        <v>2653</v>
      </c>
      <c r="C7630">
        <v>55.006660461425781</v>
      </c>
      <c r="D7630" t="s">
        <v>8</v>
      </c>
    </row>
    <row r="7631" spans="1:4">
      <c r="A7631" t="s">
        <v>227</v>
      </c>
      <c r="B7631" t="s">
        <v>2653</v>
      </c>
      <c r="C7631">
        <v>55.463081359863281</v>
      </c>
      <c r="D7631" t="s">
        <v>8</v>
      </c>
    </row>
    <row r="7632" spans="1:4">
      <c r="A7632" t="s">
        <v>228</v>
      </c>
      <c r="B7632" t="s">
        <v>2653</v>
      </c>
      <c r="C7632">
        <v>53.082057952880859</v>
      </c>
      <c r="D7632" t="s">
        <v>8</v>
      </c>
    </row>
    <row r="7633" spans="1:4">
      <c r="A7633" t="s">
        <v>229</v>
      </c>
      <c r="B7633" t="s">
        <v>2653</v>
      </c>
      <c r="C7633">
        <v>53.667823791503913</v>
      </c>
      <c r="D7633" t="s">
        <v>8</v>
      </c>
    </row>
    <row r="7634" spans="1:4">
      <c r="A7634" t="s">
        <v>230</v>
      </c>
      <c r="B7634" t="s">
        <v>2653</v>
      </c>
      <c r="C7634">
        <v>53.880802154541016</v>
      </c>
      <c r="D7634" t="s">
        <v>8</v>
      </c>
    </row>
    <row r="7635" spans="1:4">
      <c r="A7635" t="s">
        <v>231</v>
      </c>
      <c r="B7635" t="s">
        <v>2653</v>
      </c>
      <c r="C7635">
        <v>54.983818054199219</v>
      </c>
      <c r="D7635" t="s">
        <v>8</v>
      </c>
    </row>
    <row r="7636" spans="1:4">
      <c r="A7636" t="s">
        <v>232</v>
      </c>
      <c r="B7636" t="s">
        <v>2653</v>
      </c>
      <c r="C7636">
        <v>55.447853088378906</v>
      </c>
      <c r="D7636" t="s">
        <v>8</v>
      </c>
    </row>
    <row r="7637" spans="1:4">
      <c r="A7637" t="s">
        <v>233</v>
      </c>
      <c r="B7637" t="s">
        <v>2653</v>
      </c>
      <c r="C7637">
        <v>55.65325927734375</v>
      </c>
      <c r="D7637" t="s">
        <v>8</v>
      </c>
    </row>
    <row r="7638" spans="1:4">
      <c r="A7638" t="s">
        <v>234</v>
      </c>
      <c r="B7638" t="s">
        <v>2653</v>
      </c>
      <c r="C7638">
        <v>55.866241455078125</v>
      </c>
      <c r="D7638" t="s">
        <v>8</v>
      </c>
    </row>
    <row r="7639" spans="1:4">
      <c r="A7639" t="s">
        <v>235</v>
      </c>
      <c r="B7639" t="s">
        <v>2653</v>
      </c>
      <c r="C7639">
        <v>55.151191711425781</v>
      </c>
      <c r="D7639" t="s">
        <v>8</v>
      </c>
    </row>
    <row r="7640" spans="1:4">
      <c r="A7640" t="s">
        <v>236</v>
      </c>
      <c r="B7640" t="s">
        <v>2653</v>
      </c>
      <c r="C7640">
        <v>55.387004852294922</v>
      </c>
      <c r="D7640" t="s">
        <v>8</v>
      </c>
    </row>
    <row r="7641" spans="1:4">
      <c r="A7641" t="s">
        <v>237</v>
      </c>
      <c r="B7641" t="s">
        <v>2653</v>
      </c>
      <c r="C7641">
        <v>54.717582702636719</v>
      </c>
      <c r="D7641" t="s">
        <v>8</v>
      </c>
    </row>
    <row r="7642" spans="1:4">
      <c r="A7642" t="s">
        <v>238</v>
      </c>
      <c r="B7642" t="s">
        <v>2653</v>
      </c>
      <c r="C7642">
        <v>55.676071166992188</v>
      </c>
      <c r="D7642" t="s">
        <v>8</v>
      </c>
    </row>
    <row r="7643" spans="1:4">
      <c r="A7643" t="s">
        <v>239</v>
      </c>
      <c r="B7643" t="s">
        <v>2653</v>
      </c>
      <c r="C7643">
        <v>56.216163635253913</v>
      </c>
      <c r="D7643" t="s">
        <v>8</v>
      </c>
    </row>
    <row r="7644" spans="1:4">
      <c r="A7644" t="s">
        <v>240</v>
      </c>
      <c r="B7644" t="s">
        <v>2653</v>
      </c>
      <c r="C7644">
        <v>55.828212738037109</v>
      </c>
      <c r="D7644" t="s">
        <v>8</v>
      </c>
    </row>
    <row r="7645" spans="1:4">
      <c r="A7645" t="s">
        <v>241</v>
      </c>
      <c r="B7645" t="s">
        <v>2653</v>
      </c>
      <c r="C7645">
        <v>55.27288818359375</v>
      </c>
      <c r="D7645" t="s">
        <v>8</v>
      </c>
    </row>
    <row r="7646" spans="1:4">
      <c r="A7646" t="s">
        <v>242</v>
      </c>
      <c r="B7646" t="s">
        <v>2653</v>
      </c>
      <c r="C7646">
        <v>54.778419494628906</v>
      </c>
      <c r="D7646" t="s">
        <v>8</v>
      </c>
    </row>
    <row r="7647" spans="1:4">
      <c r="A7647" t="s">
        <v>243</v>
      </c>
      <c r="B7647" t="s">
        <v>2653</v>
      </c>
      <c r="C7647">
        <v>55.052284240722656</v>
      </c>
      <c r="D7647" t="s">
        <v>8</v>
      </c>
    </row>
    <row r="7648" spans="1:4">
      <c r="A7648" t="s">
        <v>244</v>
      </c>
      <c r="B7648" t="s">
        <v>2653</v>
      </c>
      <c r="C7648">
        <v>54.649127960205078</v>
      </c>
      <c r="D7648" t="s">
        <v>8</v>
      </c>
    </row>
    <row r="7649" spans="1:4">
      <c r="A7649" t="s">
        <v>245</v>
      </c>
      <c r="B7649" t="s">
        <v>2653</v>
      </c>
      <c r="C7649">
        <v>55.318550109863281</v>
      </c>
      <c r="D7649" t="s">
        <v>8</v>
      </c>
    </row>
    <row r="7650" spans="1:4">
      <c r="A7650" t="s">
        <v>246</v>
      </c>
      <c r="B7650" t="s">
        <v>2653</v>
      </c>
      <c r="C7650">
        <v>55.516326904296882</v>
      </c>
      <c r="D7650" t="s">
        <v>8</v>
      </c>
    </row>
    <row r="7651" spans="1:4">
      <c r="A7651" t="s">
        <v>247</v>
      </c>
      <c r="B7651" t="s">
        <v>2653</v>
      </c>
      <c r="C7651">
        <v>56.140110015869141</v>
      </c>
      <c r="D7651" t="s">
        <v>8</v>
      </c>
    </row>
    <row r="7652" spans="1:4">
      <c r="A7652" t="s">
        <v>248</v>
      </c>
      <c r="B7652" t="s">
        <v>2653</v>
      </c>
      <c r="C7652">
        <v>55.021865844726563</v>
      </c>
      <c r="D7652" t="s">
        <v>8</v>
      </c>
    </row>
    <row r="7653" spans="1:4">
      <c r="A7653" t="s">
        <v>249</v>
      </c>
      <c r="B7653" t="s">
        <v>2653</v>
      </c>
      <c r="C7653">
        <v>54.291580200195313</v>
      </c>
      <c r="D7653" t="s">
        <v>8</v>
      </c>
    </row>
    <row r="7654" spans="1:4">
      <c r="A7654" t="s">
        <v>250</v>
      </c>
      <c r="B7654" t="s">
        <v>2653</v>
      </c>
      <c r="C7654">
        <v>54.550224304199219</v>
      </c>
      <c r="D7654" t="s">
        <v>8</v>
      </c>
    </row>
    <row r="7655" spans="1:4">
      <c r="A7655" t="s">
        <v>251</v>
      </c>
      <c r="B7655" t="s">
        <v>2653</v>
      </c>
      <c r="C7655">
        <v>55.23486328125</v>
      </c>
      <c r="D7655" t="s">
        <v>8</v>
      </c>
    </row>
    <row r="7656" spans="1:4">
      <c r="A7656" t="s">
        <v>252</v>
      </c>
      <c r="B7656" t="s">
        <v>2653</v>
      </c>
      <c r="C7656">
        <v>56.025985717773438</v>
      </c>
      <c r="D7656" t="s">
        <v>8</v>
      </c>
    </row>
    <row r="7657" spans="1:4">
      <c r="A7657" t="s">
        <v>253</v>
      </c>
      <c r="B7657" t="s">
        <v>2653</v>
      </c>
      <c r="C7657">
        <v>55.660861968994141</v>
      </c>
      <c r="D7657" t="s">
        <v>8</v>
      </c>
    </row>
    <row r="7658" spans="1:4">
      <c r="A7658" t="s">
        <v>254</v>
      </c>
      <c r="B7658" t="s">
        <v>2653</v>
      </c>
      <c r="C7658">
        <v>55.432647705078125</v>
      </c>
      <c r="D7658" t="s">
        <v>8</v>
      </c>
    </row>
    <row r="7659" spans="1:4">
      <c r="A7659" t="s">
        <v>255</v>
      </c>
      <c r="B7659" t="s">
        <v>2653</v>
      </c>
      <c r="C7659">
        <v>56.626953125</v>
      </c>
      <c r="D7659" t="s">
        <v>8</v>
      </c>
    </row>
    <row r="7660" spans="1:4">
      <c r="A7660" t="s">
        <v>256</v>
      </c>
      <c r="B7660" t="s">
        <v>2653</v>
      </c>
      <c r="C7660">
        <v>56.003185272216797</v>
      </c>
      <c r="D7660" t="s">
        <v>8</v>
      </c>
    </row>
    <row r="7661" spans="1:4">
      <c r="A7661" t="s">
        <v>257</v>
      </c>
      <c r="B7661" t="s">
        <v>2653</v>
      </c>
      <c r="C7661">
        <v>55.23486328125</v>
      </c>
      <c r="D7661" t="s">
        <v>8</v>
      </c>
    </row>
    <row r="7662" spans="1:4">
      <c r="A7662" t="s">
        <v>258</v>
      </c>
      <c r="B7662" t="s">
        <v>2653</v>
      </c>
      <c r="C7662">
        <v>55.949913024902337</v>
      </c>
      <c r="D7662" t="s">
        <v>8</v>
      </c>
    </row>
    <row r="7663" spans="1:4">
      <c r="A7663" t="s">
        <v>259</v>
      </c>
      <c r="B7663" t="s">
        <v>2653</v>
      </c>
      <c r="C7663">
        <v>56.931224822998047</v>
      </c>
      <c r="D7663" t="s">
        <v>8</v>
      </c>
    </row>
    <row r="7664" spans="1:4">
      <c r="A7664" t="s">
        <v>260</v>
      </c>
      <c r="B7664" t="s">
        <v>2653</v>
      </c>
      <c r="C7664">
        <v>56.353103637695313</v>
      </c>
      <c r="D7664" t="s">
        <v>8</v>
      </c>
    </row>
    <row r="7665" spans="1:4">
      <c r="A7665" t="s">
        <v>261</v>
      </c>
      <c r="B7665" t="s">
        <v>2653</v>
      </c>
      <c r="C7665">
        <v>56.200958251953125</v>
      </c>
      <c r="D7665" t="s">
        <v>8</v>
      </c>
    </row>
    <row r="7666" spans="1:4">
      <c r="A7666" t="s">
        <v>262</v>
      </c>
      <c r="B7666" t="s">
        <v>2653</v>
      </c>
      <c r="C7666">
        <v>54.299201965332031</v>
      </c>
      <c r="D7666" t="s">
        <v>8</v>
      </c>
    </row>
    <row r="7667" spans="1:4">
      <c r="A7667" t="s">
        <v>263</v>
      </c>
      <c r="B7667" t="s">
        <v>2653</v>
      </c>
      <c r="C7667">
        <v>55.090328216552734</v>
      </c>
      <c r="D7667" t="s">
        <v>8</v>
      </c>
    </row>
    <row r="7668" spans="1:4">
      <c r="A7668" t="s">
        <v>264</v>
      </c>
      <c r="B7668" t="s">
        <v>2653</v>
      </c>
      <c r="C7668">
        <v>55.805385589599609</v>
      </c>
      <c r="D7668" t="s">
        <v>8</v>
      </c>
    </row>
    <row r="7669" spans="1:4">
      <c r="A7669" t="s">
        <v>265</v>
      </c>
      <c r="B7669" t="s">
        <v>2653</v>
      </c>
      <c r="C7669">
        <v>54.496963500976563</v>
      </c>
      <c r="D7669" t="s">
        <v>8</v>
      </c>
    </row>
    <row r="7670" spans="1:4">
      <c r="A7670" t="s">
        <v>266</v>
      </c>
      <c r="B7670" t="s">
        <v>2653</v>
      </c>
      <c r="C7670">
        <v>53.561302185058594</v>
      </c>
      <c r="D7670" t="s">
        <v>8</v>
      </c>
    </row>
    <row r="7671" spans="1:4">
      <c r="A7671" t="s">
        <v>267</v>
      </c>
      <c r="B7671" t="s">
        <v>2653</v>
      </c>
      <c r="C7671">
        <v>53.310260772705078</v>
      </c>
      <c r="D7671" t="s">
        <v>8</v>
      </c>
    </row>
    <row r="7672" spans="1:4">
      <c r="A7672" t="s">
        <v>268</v>
      </c>
      <c r="B7672" t="s">
        <v>2653</v>
      </c>
      <c r="C7672">
        <v>52.671291351318359</v>
      </c>
      <c r="D7672" t="s">
        <v>8</v>
      </c>
    </row>
    <row r="7673" spans="1:4">
      <c r="A7673" t="s">
        <v>269</v>
      </c>
      <c r="B7673" t="s">
        <v>2653</v>
      </c>
      <c r="C7673">
        <v>51.416122436523438</v>
      </c>
      <c r="D7673" t="s">
        <v>8</v>
      </c>
    </row>
    <row r="7674" spans="1:4">
      <c r="A7674" t="s">
        <v>270</v>
      </c>
      <c r="B7674" t="s">
        <v>2653</v>
      </c>
      <c r="C7674">
        <v>52.214859008789063</v>
      </c>
      <c r="D7674" t="s">
        <v>8</v>
      </c>
    </row>
    <row r="7675" spans="1:4">
      <c r="A7675" t="s">
        <v>271</v>
      </c>
      <c r="B7675" t="s">
        <v>2653</v>
      </c>
      <c r="C7675">
        <v>53.036426544189453</v>
      </c>
      <c r="D7675" t="s">
        <v>8</v>
      </c>
    </row>
    <row r="7676" spans="1:4">
      <c r="A7676" t="s">
        <v>272</v>
      </c>
      <c r="B7676" t="s">
        <v>2653</v>
      </c>
      <c r="C7676">
        <v>52.427852630615234</v>
      </c>
      <c r="D7676" t="s">
        <v>8</v>
      </c>
    </row>
    <row r="7677" spans="1:4">
      <c r="A7677" t="s">
        <v>273</v>
      </c>
      <c r="B7677" t="s">
        <v>2653</v>
      </c>
      <c r="C7677">
        <v>53.584121704101563</v>
      </c>
      <c r="D7677" t="s">
        <v>8</v>
      </c>
    </row>
    <row r="7678" spans="1:4">
      <c r="A7678" t="s">
        <v>274</v>
      </c>
      <c r="B7678" t="s">
        <v>2653</v>
      </c>
      <c r="C7678">
        <v>53.774307250976563</v>
      </c>
      <c r="D7678" t="s">
        <v>8</v>
      </c>
    </row>
    <row r="7679" spans="1:4">
      <c r="A7679" t="s">
        <v>275</v>
      </c>
      <c r="B7679" t="s">
        <v>2653</v>
      </c>
      <c r="C7679">
        <v>54.002506256103523</v>
      </c>
      <c r="D7679" t="s">
        <v>8</v>
      </c>
    </row>
    <row r="7680" spans="1:4">
      <c r="A7680" t="s">
        <v>276</v>
      </c>
      <c r="B7680" t="s">
        <v>2653</v>
      </c>
      <c r="C7680">
        <v>55.090328216552734</v>
      </c>
      <c r="D7680" t="s">
        <v>8</v>
      </c>
    </row>
    <row r="7681" spans="1:4">
      <c r="A7681" t="s">
        <v>277</v>
      </c>
      <c r="B7681" t="s">
        <v>2653</v>
      </c>
      <c r="C7681">
        <v>55.402206420898438</v>
      </c>
      <c r="D7681" t="s">
        <v>8</v>
      </c>
    </row>
    <row r="7682" spans="1:4">
      <c r="A7682" t="s">
        <v>278</v>
      </c>
      <c r="B7682" t="s">
        <v>2653</v>
      </c>
      <c r="C7682">
        <v>55.767345428466797</v>
      </c>
      <c r="D7682" t="s">
        <v>8</v>
      </c>
    </row>
    <row r="7683" spans="1:4">
      <c r="A7683" t="s">
        <v>279</v>
      </c>
      <c r="B7683" t="s">
        <v>2653</v>
      </c>
      <c r="C7683">
        <v>55.204433441162109</v>
      </c>
      <c r="D7683" t="s">
        <v>8</v>
      </c>
    </row>
    <row r="7684" spans="1:4">
      <c r="A7684" t="s">
        <v>280</v>
      </c>
      <c r="B7684" t="s">
        <v>2653</v>
      </c>
      <c r="C7684">
        <v>53.279850006103523</v>
      </c>
      <c r="D7684" t="s">
        <v>8</v>
      </c>
    </row>
    <row r="7685" spans="1:4">
      <c r="A7685" t="s">
        <v>281</v>
      </c>
      <c r="B7685" t="s">
        <v>2653</v>
      </c>
      <c r="C7685">
        <v>52.914710998535163</v>
      </c>
      <c r="D7685" t="s">
        <v>8</v>
      </c>
    </row>
    <row r="7686" spans="1:4">
      <c r="A7686" t="s">
        <v>282</v>
      </c>
      <c r="B7686" t="s">
        <v>2653</v>
      </c>
      <c r="C7686">
        <v>53.249404907226563</v>
      </c>
      <c r="D7686" t="s">
        <v>8</v>
      </c>
    </row>
    <row r="7687" spans="1:4">
      <c r="A7687" t="s">
        <v>283</v>
      </c>
      <c r="B7687" t="s">
        <v>2653</v>
      </c>
      <c r="C7687">
        <v>53.142921447753913</v>
      </c>
      <c r="D7687" t="s">
        <v>8</v>
      </c>
    </row>
    <row r="7688" spans="1:4">
      <c r="A7688" t="s">
        <v>284</v>
      </c>
      <c r="B7688" t="s">
        <v>2653</v>
      </c>
      <c r="C7688">
        <v>52.306140899658203</v>
      </c>
      <c r="D7688" t="s">
        <v>8</v>
      </c>
    </row>
    <row r="7689" spans="1:4">
      <c r="A7689" t="s">
        <v>285</v>
      </c>
      <c r="B7689" t="s">
        <v>2653</v>
      </c>
      <c r="C7689">
        <v>51.766040802001953</v>
      </c>
      <c r="D7689" t="s">
        <v>8</v>
      </c>
    </row>
    <row r="7690" spans="1:4">
      <c r="A7690" t="s">
        <v>286</v>
      </c>
      <c r="B7690" t="s">
        <v>2653</v>
      </c>
      <c r="C7690">
        <v>53.652908325195313</v>
      </c>
      <c r="D7690" t="s">
        <v>8</v>
      </c>
    </row>
    <row r="7691" spans="1:4">
      <c r="A7691" t="s">
        <v>287</v>
      </c>
      <c r="B7691" t="s">
        <v>2653</v>
      </c>
      <c r="C7691">
        <v>54.841785430908203</v>
      </c>
      <c r="D7691" t="s">
        <v>8</v>
      </c>
    </row>
    <row r="7692" spans="1:4">
      <c r="A7692" t="s">
        <v>288</v>
      </c>
      <c r="B7692" t="s">
        <v>2653</v>
      </c>
      <c r="C7692">
        <v>55.301990509033203</v>
      </c>
      <c r="D7692" t="s">
        <v>8</v>
      </c>
    </row>
    <row r="7693" spans="1:4">
      <c r="A7693" t="s">
        <v>289</v>
      </c>
      <c r="B7693" t="s">
        <v>2653</v>
      </c>
      <c r="C7693">
        <v>55.631809234619141</v>
      </c>
      <c r="D7693" t="s">
        <v>8</v>
      </c>
    </row>
    <row r="7694" spans="1:4">
      <c r="A7694" t="s">
        <v>290</v>
      </c>
      <c r="B7694" t="s">
        <v>2653</v>
      </c>
      <c r="C7694">
        <v>55.470733642578125</v>
      </c>
      <c r="D7694" t="s">
        <v>8</v>
      </c>
    </row>
    <row r="7695" spans="1:4">
      <c r="A7695" t="s">
        <v>291</v>
      </c>
      <c r="B7695" t="s">
        <v>2653</v>
      </c>
      <c r="C7695">
        <v>55.585792541503913</v>
      </c>
      <c r="D7695" t="s">
        <v>8</v>
      </c>
    </row>
    <row r="7696" spans="1:4">
      <c r="A7696" t="s">
        <v>292</v>
      </c>
      <c r="B7696" t="s">
        <v>2653</v>
      </c>
      <c r="C7696">
        <v>56.751670837402337</v>
      </c>
      <c r="D7696" t="s">
        <v>8</v>
      </c>
    </row>
    <row r="7697" spans="1:4">
      <c r="A7697" t="s">
        <v>293</v>
      </c>
      <c r="B7697" t="s">
        <v>2653</v>
      </c>
      <c r="C7697">
        <v>59.014350891113281</v>
      </c>
      <c r="D7697" t="s">
        <v>8</v>
      </c>
    </row>
    <row r="7698" spans="1:4">
      <c r="A7698" t="s">
        <v>294</v>
      </c>
      <c r="B7698" t="s">
        <v>2653</v>
      </c>
      <c r="C7698">
        <v>60.341289520263672</v>
      </c>
      <c r="D7698" t="s">
        <v>8</v>
      </c>
    </row>
    <row r="7699" spans="1:4">
      <c r="A7699" t="s">
        <v>295</v>
      </c>
      <c r="B7699" t="s">
        <v>2653</v>
      </c>
      <c r="C7699">
        <v>60.157222747802734</v>
      </c>
      <c r="D7699" t="s">
        <v>8</v>
      </c>
    </row>
    <row r="7700" spans="1:4">
      <c r="A7700" t="s">
        <v>296</v>
      </c>
      <c r="B7700" t="s">
        <v>2653</v>
      </c>
      <c r="C7700">
        <v>60.172565460205078</v>
      </c>
      <c r="D7700" t="s">
        <v>8</v>
      </c>
    </row>
    <row r="7701" spans="1:4">
      <c r="A7701" t="s">
        <v>297</v>
      </c>
      <c r="B7701" t="s">
        <v>2653</v>
      </c>
      <c r="C7701">
        <v>62.097782135009766</v>
      </c>
      <c r="D7701" t="s">
        <v>8</v>
      </c>
    </row>
    <row r="7702" spans="1:4">
      <c r="A7702" t="s">
        <v>298</v>
      </c>
      <c r="B7702" t="s">
        <v>2653</v>
      </c>
      <c r="C7702">
        <v>62.205154418945313</v>
      </c>
      <c r="D7702" t="s">
        <v>8</v>
      </c>
    </row>
    <row r="7703" spans="1:4">
      <c r="A7703" t="s">
        <v>299</v>
      </c>
      <c r="B7703" t="s">
        <v>2653</v>
      </c>
      <c r="C7703">
        <v>61.138999938964851</v>
      </c>
      <c r="D7703" t="s">
        <v>8</v>
      </c>
    </row>
    <row r="7704" spans="1:4">
      <c r="A7704" t="s">
        <v>300</v>
      </c>
      <c r="B7704" t="s">
        <v>2653</v>
      </c>
      <c r="C7704">
        <v>62.228164672851563</v>
      </c>
      <c r="D7704" t="s">
        <v>8</v>
      </c>
    </row>
    <row r="7705" spans="1:4">
      <c r="A7705" t="s">
        <v>301</v>
      </c>
      <c r="B7705" t="s">
        <v>2653</v>
      </c>
      <c r="C7705">
        <v>61.990402221679688</v>
      </c>
      <c r="D7705" t="s">
        <v>8</v>
      </c>
    </row>
    <row r="7706" spans="1:4">
      <c r="A7706" t="s">
        <v>302</v>
      </c>
      <c r="B7706" t="s">
        <v>2653</v>
      </c>
      <c r="C7706">
        <v>61.767951965332031</v>
      </c>
      <c r="D7706" t="s">
        <v>8</v>
      </c>
    </row>
    <row r="7707" spans="1:4">
      <c r="A7707" t="s">
        <v>303</v>
      </c>
      <c r="B7707" t="s">
        <v>2653</v>
      </c>
      <c r="C7707">
        <v>62.289535522460938</v>
      </c>
      <c r="D7707" t="s">
        <v>8</v>
      </c>
    </row>
    <row r="7708" spans="1:4">
      <c r="A7708" t="s">
        <v>304</v>
      </c>
      <c r="B7708" t="s">
        <v>2653</v>
      </c>
      <c r="C7708">
        <v>62.511966705322266</v>
      </c>
      <c r="D7708" t="s">
        <v>8</v>
      </c>
    </row>
    <row r="7709" spans="1:4">
      <c r="A7709" t="s">
        <v>305</v>
      </c>
      <c r="B7709" t="s">
        <v>2653</v>
      </c>
      <c r="C7709">
        <v>62.795761108398438</v>
      </c>
      <c r="D7709" t="s">
        <v>8</v>
      </c>
    </row>
    <row r="7710" spans="1:4">
      <c r="A7710" t="s">
        <v>306</v>
      </c>
      <c r="B7710" t="s">
        <v>2653</v>
      </c>
      <c r="C7710">
        <v>62.719058990478523</v>
      </c>
      <c r="D7710" t="s">
        <v>8</v>
      </c>
    </row>
    <row r="7711" spans="1:4">
      <c r="A7711" t="s">
        <v>307</v>
      </c>
      <c r="B7711" t="s">
        <v>2653</v>
      </c>
      <c r="C7711">
        <v>62.627029418945313</v>
      </c>
      <c r="D7711" t="s">
        <v>8</v>
      </c>
    </row>
    <row r="7712" spans="1:4">
      <c r="A7712" t="s">
        <v>308</v>
      </c>
      <c r="B7712" t="s">
        <v>2653</v>
      </c>
      <c r="C7712">
        <v>63.194606781005859</v>
      </c>
      <c r="D7712" t="s">
        <v>8</v>
      </c>
    </row>
    <row r="7713" spans="1:4">
      <c r="A7713" t="s">
        <v>309</v>
      </c>
      <c r="B7713" t="s">
        <v>2653</v>
      </c>
      <c r="C7713">
        <v>63.677837371826172</v>
      </c>
      <c r="D7713" t="s">
        <v>8</v>
      </c>
    </row>
    <row r="7714" spans="1:4">
      <c r="A7714" t="s">
        <v>310</v>
      </c>
      <c r="B7714" t="s">
        <v>2653</v>
      </c>
      <c r="C7714">
        <v>63.440044403076172</v>
      </c>
      <c r="D7714" t="s">
        <v>8</v>
      </c>
    </row>
    <row r="7715" spans="1:4">
      <c r="A7715" t="s">
        <v>311</v>
      </c>
      <c r="B7715" t="s">
        <v>2653</v>
      </c>
      <c r="C7715">
        <v>63.048870086669922</v>
      </c>
      <c r="D7715" t="s">
        <v>8</v>
      </c>
    </row>
    <row r="7716" spans="1:4">
      <c r="A7716" t="s">
        <v>312</v>
      </c>
      <c r="B7716" t="s">
        <v>2653</v>
      </c>
      <c r="C7716">
        <v>62.665359497070313</v>
      </c>
      <c r="D7716" t="s">
        <v>8</v>
      </c>
    </row>
    <row r="7717" spans="1:4">
      <c r="A7717" t="s">
        <v>313</v>
      </c>
      <c r="B7717" t="s">
        <v>2653</v>
      </c>
      <c r="C7717">
        <v>62.511966705322266</v>
      </c>
      <c r="D7717" t="s">
        <v>8</v>
      </c>
    </row>
    <row r="7718" spans="1:4">
      <c r="A7718" t="s">
        <v>314</v>
      </c>
      <c r="B7718" t="s">
        <v>2653</v>
      </c>
      <c r="C7718">
        <v>62.926162719726563</v>
      </c>
      <c r="D7718" t="s">
        <v>8</v>
      </c>
    </row>
    <row r="7719" spans="1:4">
      <c r="A7719" t="s">
        <v>315</v>
      </c>
      <c r="B7719" t="s">
        <v>2653</v>
      </c>
      <c r="C7719">
        <v>63.509078979492188</v>
      </c>
      <c r="D7719" t="s">
        <v>8</v>
      </c>
    </row>
    <row r="7720" spans="1:4">
      <c r="A7720" t="s">
        <v>316</v>
      </c>
      <c r="B7720" t="s">
        <v>2653</v>
      </c>
      <c r="C7720">
        <v>63.639484405517578</v>
      </c>
      <c r="D7720" t="s">
        <v>8</v>
      </c>
    </row>
    <row r="7721" spans="1:4">
      <c r="A7721" t="s">
        <v>317</v>
      </c>
      <c r="B7721" t="s">
        <v>2653</v>
      </c>
      <c r="C7721">
        <v>64.122695922851563</v>
      </c>
      <c r="D7721" t="s">
        <v>8</v>
      </c>
    </row>
    <row r="7722" spans="1:4">
      <c r="A7722" t="s">
        <v>318</v>
      </c>
      <c r="B7722" t="s">
        <v>2653</v>
      </c>
      <c r="C7722">
        <v>63.110233306884766</v>
      </c>
      <c r="D7722" t="s">
        <v>8</v>
      </c>
    </row>
    <row r="7723" spans="1:4">
      <c r="A7723" t="s">
        <v>319</v>
      </c>
      <c r="B7723" t="s">
        <v>2653</v>
      </c>
      <c r="C7723">
        <v>63.478416442871087</v>
      </c>
      <c r="D7723" t="s">
        <v>8</v>
      </c>
    </row>
    <row r="7724" spans="1:4">
      <c r="A7724" t="s">
        <v>320</v>
      </c>
      <c r="B7724" t="s">
        <v>2653</v>
      </c>
      <c r="C7724">
        <v>63.125576019287109</v>
      </c>
      <c r="D7724" t="s">
        <v>8</v>
      </c>
    </row>
    <row r="7725" spans="1:4">
      <c r="A7725" t="s">
        <v>321</v>
      </c>
      <c r="B7725" t="s">
        <v>2653</v>
      </c>
      <c r="C7725">
        <v>62.972179412841797</v>
      </c>
      <c r="D7725" t="s">
        <v>8</v>
      </c>
    </row>
    <row r="7726" spans="1:4">
      <c r="A7726" t="s">
        <v>322</v>
      </c>
      <c r="B7726" t="s">
        <v>2653</v>
      </c>
      <c r="C7726">
        <v>63.025863647460938</v>
      </c>
      <c r="D7726" t="s">
        <v>8</v>
      </c>
    </row>
    <row r="7727" spans="1:4">
      <c r="A7727" t="s">
        <v>323</v>
      </c>
      <c r="B7727" t="s">
        <v>2653</v>
      </c>
      <c r="C7727">
        <v>62.565647125244141</v>
      </c>
      <c r="D7727" t="s">
        <v>8</v>
      </c>
    </row>
    <row r="7728" spans="1:4">
      <c r="A7728" t="s">
        <v>324</v>
      </c>
      <c r="B7728" t="s">
        <v>2653</v>
      </c>
      <c r="C7728">
        <v>62.036403656005859</v>
      </c>
      <c r="D7728" t="s">
        <v>8</v>
      </c>
    </row>
    <row r="7729" spans="1:4">
      <c r="A7729" t="s">
        <v>325</v>
      </c>
      <c r="B7729" t="s">
        <v>2653</v>
      </c>
      <c r="C7729">
        <v>61.185016632080078</v>
      </c>
      <c r="D7729" t="s">
        <v>8</v>
      </c>
    </row>
    <row r="7730" spans="1:4">
      <c r="A7730" t="s">
        <v>326</v>
      </c>
      <c r="B7730" t="s">
        <v>2653</v>
      </c>
      <c r="C7730">
        <v>61.959716796875</v>
      </c>
      <c r="D7730" t="s">
        <v>8</v>
      </c>
    </row>
    <row r="7731" spans="1:4">
      <c r="A7731" t="s">
        <v>327</v>
      </c>
      <c r="B7731" t="s">
        <v>2653</v>
      </c>
      <c r="C7731">
        <v>62.557975769042969</v>
      </c>
      <c r="D7731" t="s">
        <v>8</v>
      </c>
    </row>
    <row r="7732" spans="1:4">
      <c r="A7732" t="s">
        <v>328</v>
      </c>
      <c r="B7732" t="s">
        <v>2653</v>
      </c>
      <c r="C7732">
        <v>62.726734161376953</v>
      </c>
      <c r="D7732" t="s">
        <v>8</v>
      </c>
    </row>
    <row r="7733" spans="1:4">
      <c r="A7733" t="s">
        <v>329</v>
      </c>
      <c r="B7733" t="s">
        <v>2653</v>
      </c>
      <c r="C7733">
        <v>63.355686187744141</v>
      </c>
      <c r="D7733" t="s">
        <v>8</v>
      </c>
    </row>
    <row r="7734" spans="1:4">
      <c r="A7734" t="s">
        <v>330</v>
      </c>
      <c r="B7734" t="s">
        <v>2653</v>
      </c>
      <c r="C7734">
        <v>63.984645843505859</v>
      </c>
      <c r="D7734" t="s">
        <v>8</v>
      </c>
    </row>
    <row r="7735" spans="1:4">
      <c r="A7735" t="s">
        <v>331</v>
      </c>
      <c r="B7735" t="s">
        <v>2653</v>
      </c>
      <c r="C7735">
        <v>64.414146423339844</v>
      </c>
      <c r="D7735" t="s">
        <v>8</v>
      </c>
    </row>
    <row r="7736" spans="1:4">
      <c r="A7736" t="s">
        <v>332</v>
      </c>
      <c r="B7736" t="s">
        <v>2653</v>
      </c>
      <c r="C7736">
        <v>63.562774658203125</v>
      </c>
      <c r="D7736" t="s">
        <v>8</v>
      </c>
    </row>
    <row r="7737" spans="1:4">
      <c r="A7737" t="s">
        <v>333</v>
      </c>
      <c r="B7737" t="s">
        <v>2653</v>
      </c>
      <c r="C7737">
        <v>63.470737457275391</v>
      </c>
      <c r="D7737" t="s">
        <v>8</v>
      </c>
    </row>
    <row r="7738" spans="1:4">
      <c r="A7738" t="s">
        <v>334</v>
      </c>
      <c r="B7738" t="s">
        <v>2653</v>
      </c>
      <c r="C7738">
        <v>63.148597717285163</v>
      </c>
      <c r="D7738" t="s">
        <v>8</v>
      </c>
    </row>
    <row r="7739" spans="1:4">
      <c r="A7739" t="s">
        <v>335</v>
      </c>
      <c r="B7739" t="s">
        <v>2653</v>
      </c>
      <c r="C7739">
        <v>63.355686187744141</v>
      </c>
      <c r="D7739" t="s">
        <v>8</v>
      </c>
    </row>
    <row r="7740" spans="1:4">
      <c r="A7740" t="s">
        <v>336</v>
      </c>
      <c r="B7740" t="s">
        <v>2653</v>
      </c>
      <c r="C7740">
        <v>63.355686187744141</v>
      </c>
      <c r="D7740" t="s">
        <v>8</v>
      </c>
    </row>
    <row r="7741" spans="1:4">
      <c r="A7741" t="s">
        <v>337</v>
      </c>
      <c r="B7741" t="s">
        <v>2653</v>
      </c>
      <c r="C7741">
        <v>63.884918212890632</v>
      </c>
      <c r="D7741" t="s">
        <v>8</v>
      </c>
    </row>
    <row r="7742" spans="1:4">
      <c r="A7742" t="s">
        <v>338</v>
      </c>
      <c r="B7742" t="s">
        <v>2653</v>
      </c>
      <c r="C7742">
        <v>62.381576538085938</v>
      </c>
      <c r="D7742" t="s">
        <v>8</v>
      </c>
    </row>
    <row r="7743" spans="1:4">
      <c r="A7743" t="s">
        <v>339</v>
      </c>
      <c r="B7743" t="s">
        <v>2653</v>
      </c>
      <c r="C7743">
        <v>60.977920532226563</v>
      </c>
      <c r="D7743" t="s">
        <v>8</v>
      </c>
    </row>
    <row r="7744" spans="1:4">
      <c r="A7744" t="s">
        <v>340</v>
      </c>
      <c r="B7744" t="s">
        <v>2653</v>
      </c>
      <c r="C7744">
        <v>61.453475952148438</v>
      </c>
      <c r="D7744" t="s">
        <v>8</v>
      </c>
    </row>
    <row r="7745" spans="1:4">
      <c r="A7745" t="s">
        <v>341</v>
      </c>
      <c r="B7745" t="s">
        <v>2653</v>
      </c>
      <c r="C7745">
        <v>61.353775024414063</v>
      </c>
      <c r="D7745" t="s">
        <v>8</v>
      </c>
    </row>
    <row r="7746" spans="1:4">
      <c r="A7746" t="s">
        <v>342</v>
      </c>
      <c r="B7746" t="s">
        <v>2653</v>
      </c>
      <c r="C7746">
        <v>61.138999938964851</v>
      </c>
      <c r="D7746" t="s">
        <v>8</v>
      </c>
    </row>
    <row r="7747" spans="1:4">
      <c r="A7747" t="s">
        <v>343</v>
      </c>
      <c r="B7747" t="s">
        <v>2653</v>
      </c>
      <c r="C7747">
        <v>59.927104949951172</v>
      </c>
      <c r="D7747" t="s">
        <v>8</v>
      </c>
    </row>
    <row r="7748" spans="1:4">
      <c r="A7748" t="s">
        <v>344</v>
      </c>
      <c r="B7748" t="s">
        <v>2653</v>
      </c>
      <c r="C7748">
        <v>60.395000457763672</v>
      </c>
      <c r="D7748" t="s">
        <v>8</v>
      </c>
    </row>
    <row r="7749" spans="1:4">
      <c r="A7749" t="s">
        <v>345</v>
      </c>
      <c r="B7749" t="s">
        <v>2653</v>
      </c>
      <c r="C7749">
        <v>61.307735443115234</v>
      </c>
      <c r="D7749" t="s">
        <v>8</v>
      </c>
    </row>
    <row r="7750" spans="1:4">
      <c r="A7750" t="s">
        <v>346</v>
      </c>
      <c r="B7750" t="s">
        <v>2653</v>
      </c>
      <c r="C7750">
        <v>61.399803161621087</v>
      </c>
      <c r="D7750" t="s">
        <v>8</v>
      </c>
    </row>
    <row r="7751" spans="1:4">
      <c r="A7751" t="s">
        <v>347</v>
      </c>
      <c r="B7751" t="s">
        <v>2653</v>
      </c>
      <c r="C7751">
        <v>58.063251495361328</v>
      </c>
      <c r="D7751" t="s">
        <v>8</v>
      </c>
    </row>
    <row r="7752" spans="1:4">
      <c r="A7752" t="s">
        <v>348</v>
      </c>
      <c r="B7752" t="s">
        <v>2653</v>
      </c>
      <c r="C7752">
        <v>57.986553192138672</v>
      </c>
      <c r="D7752" t="s">
        <v>8</v>
      </c>
    </row>
    <row r="7753" spans="1:4">
      <c r="A7753" t="s">
        <v>349</v>
      </c>
      <c r="B7753" t="s">
        <v>2653</v>
      </c>
      <c r="C7753">
        <v>56.667266845703125</v>
      </c>
      <c r="D7753" t="s">
        <v>8</v>
      </c>
    </row>
    <row r="7754" spans="1:4">
      <c r="A7754" t="s">
        <v>350</v>
      </c>
      <c r="B7754" t="s">
        <v>2653</v>
      </c>
      <c r="C7754">
        <v>57.664299011230469</v>
      </c>
      <c r="D7754" t="s">
        <v>8</v>
      </c>
    </row>
    <row r="7755" spans="1:4">
      <c r="A7755" t="s">
        <v>351</v>
      </c>
      <c r="B7755" t="s">
        <v>2653</v>
      </c>
      <c r="C7755">
        <v>56.891433715820313</v>
      </c>
      <c r="D7755" t="s">
        <v>8</v>
      </c>
    </row>
    <row r="7756" spans="1:4">
      <c r="A7756" t="s">
        <v>352</v>
      </c>
      <c r="B7756" t="s">
        <v>2653</v>
      </c>
      <c r="C7756">
        <v>52.555587768554688</v>
      </c>
      <c r="D7756" t="s">
        <v>8</v>
      </c>
    </row>
    <row r="7757" spans="1:4">
      <c r="A7757" t="s">
        <v>353</v>
      </c>
      <c r="B7757" t="s">
        <v>2653</v>
      </c>
      <c r="C7757">
        <v>51.829082489013672</v>
      </c>
      <c r="D7757" t="s">
        <v>8</v>
      </c>
    </row>
    <row r="7758" spans="1:4">
      <c r="A7758" t="s">
        <v>354</v>
      </c>
      <c r="B7758" t="s">
        <v>2653</v>
      </c>
      <c r="C7758">
        <v>53.065673828125</v>
      </c>
      <c r="D7758" t="s">
        <v>8</v>
      </c>
    </row>
    <row r="7759" spans="1:4">
      <c r="A7759" t="s">
        <v>355</v>
      </c>
      <c r="B7759" t="s">
        <v>2653</v>
      </c>
      <c r="C7759">
        <v>52.501487731933601</v>
      </c>
      <c r="D7759" t="s">
        <v>8</v>
      </c>
    </row>
    <row r="7760" spans="1:4">
      <c r="A7760" t="s">
        <v>356</v>
      </c>
      <c r="B7760" t="s">
        <v>2653</v>
      </c>
      <c r="C7760">
        <v>53.088871002197273</v>
      </c>
      <c r="D7760" t="s">
        <v>8</v>
      </c>
    </row>
    <row r="7761" spans="1:4">
      <c r="A7761" t="s">
        <v>357</v>
      </c>
      <c r="B7761" t="s">
        <v>2653</v>
      </c>
      <c r="C7761">
        <v>53.544864654541016</v>
      </c>
      <c r="D7761" t="s">
        <v>8</v>
      </c>
    </row>
    <row r="7762" spans="1:4">
      <c r="A7762" t="s">
        <v>358</v>
      </c>
      <c r="B7762" t="s">
        <v>2653</v>
      </c>
      <c r="C7762">
        <v>53.258907318115234</v>
      </c>
      <c r="D7762" t="s">
        <v>8</v>
      </c>
    </row>
    <row r="7763" spans="1:4">
      <c r="A7763" t="s">
        <v>359</v>
      </c>
      <c r="B7763" t="s">
        <v>2653</v>
      </c>
      <c r="C7763">
        <v>53.251174926757813</v>
      </c>
      <c r="D7763" t="s">
        <v>8</v>
      </c>
    </row>
    <row r="7764" spans="1:4">
      <c r="A7764" t="s">
        <v>360</v>
      </c>
      <c r="B7764" t="s">
        <v>2653</v>
      </c>
      <c r="C7764">
        <v>53.158424377441406</v>
      </c>
      <c r="D7764" t="s">
        <v>8</v>
      </c>
    </row>
    <row r="7765" spans="1:4">
      <c r="A7765" t="s">
        <v>361</v>
      </c>
      <c r="B7765" t="s">
        <v>2653</v>
      </c>
      <c r="C7765">
        <v>52.872459411621087</v>
      </c>
      <c r="D7765" t="s">
        <v>8</v>
      </c>
    </row>
    <row r="7766" spans="1:4">
      <c r="A7766" t="s">
        <v>362</v>
      </c>
      <c r="B7766" t="s">
        <v>2653</v>
      </c>
      <c r="C7766">
        <v>52.802902221679688</v>
      </c>
      <c r="D7766" t="s">
        <v>8</v>
      </c>
    </row>
    <row r="7767" spans="1:4">
      <c r="A7767" t="s">
        <v>363</v>
      </c>
      <c r="B7767" t="s">
        <v>2653</v>
      </c>
      <c r="C7767">
        <v>53.057956695556641</v>
      </c>
      <c r="D7767" t="s">
        <v>8</v>
      </c>
    </row>
    <row r="7768" spans="1:4">
      <c r="A7768" t="s">
        <v>364</v>
      </c>
      <c r="B7768" t="s">
        <v>2653</v>
      </c>
      <c r="C7768">
        <v>53.181621551513672</v>
      </c>
      <c r="D7768" t="s">
        <v>8</v>
      </c>
    </row>
    <row r="7769" spans="1:4">
      <c r="A7769" t="s">
        <v>365</v>
      </c>
      <c r="B7769" t="s">
        <v>2653</v>
      </c>
      <c r="C7769">
        <v>52.741077423095703</v>
      </c>
      <c r="D7769" t="s">
        <v>8</v>
      </c>
    </row>
    <row r="7770" spans="1:4">
      <c r="A7770" t="s">
        <v>366</v>
      </c>
      <c r="B7770" t="s">
        <v>2653</v>
      </c>
      <c r="C7770">
        <v>53.034755706787109</v>
      </c>
      <c r="D7770" t="s">
        <v>8</v>
      </c>
    </row>
    <row r="7771" spans="1:4">
      <c r="A7771" t="s">
        <v>367</v>
      </c>
      <c r="B7771" t="s">
        <v>2653</v>
      </c>
      <c r="C7771">
        <v>52.315998077392578</v>
      </c>
      <c r="D7771" t="s">
        <v>8</v>
      </c>
    </row>
    <row r="7772" spans="1:4">
      <c r="A7772" t="s">
        <v>368</v>
      </c>
      <c r="B7772" t="s">
        <v>2653</v>
      </c>
      <c r="C7772">
        <v>52.462852478027344</v>
      </c>
      <c r="D7772" t="s">
        <v>8</v>
      </c>
    </row>
    <row r="7773" spans="1:4">
      <c r="A7773" t="s">
        <v>369</v>
      </c>
      <c r="B7773" t="s">
        <v>2653</v>
      </c>
      <c r="C7773">
        <v>51.697689056396477</v>
      </c>
      <c r="D7773" t="s">
        <v>8</v>
      </c>
    </row>
    <row r="7774" spans="1:4">
      <c r="A7774" t="s">
        <v>370</v>
      </c>
      <c r="B7774" t="s">
        <v>2653</v>
      </c>
      <c r="C7774">
        <v>51.581748962402337</v>
      </c>
      <c r="D7774" t="s">
        <v>8</v>
      </c>
    </row>
    <row r="7775" spans="1:4">
      <c r="A7775" t="s">
        <v>371</v>
      </c>
      <c r="B7775" t="s">
        <v>2653</v>
      </c>
      <c r="C7775">
        <v>51.99139404296875</v>
      </c>
      <c r="D7775" t="s">
        <v>8</v>
      </c>
    </row>
    <row r="7776" spans="1:4">
      <c r="A7776" t="s">
        <v>372</v>
      </c>
      <c r="B7776" t="s">
        <v>2653</v>
      </c>
      <c r="C7776">
        <v>51.767257690429688</v>
      </c>
      <c r="D7776" t="s">
        <v>8</v>
      </c>
    </row>
    <row r="7777" spans="1:4">
      <c r="A7777" t="s">
        <v>373</v>
      </c>
      <c r="B7777" t="s">
        <v>2653</v>
      </c>
      <c r="C7777">
        <v>52.169155120849609</v>
      </c>
      <c r="D7777" t="s">
        <v>8</v>
      </c>
    </row>
    <row r="7778" spans="1:4">
      <c r="A7778" t="s">
        <v>374</v>
      </c>
      <c r="B7778" t="s">
        <v>2653</v>
      </c>
      <c r="C7778">
        <v>52.547843933105469</v>
      </c>
      <c r="D7778" t="s">
        <v>8</v>
      </c>
    </row>
    <row r="7779" spans="1:4">
      <c r="A7779" t="s">
        <v>375</v>
      </c>
      <c r="B7779" t="s">
        <v>2653</v>
      </c>
      <c r="C7779">
        <v>52.787460327148438</v>
      </c>
      <c r="D7779" t="s">
        <v>8</v>
      </c>
    </row>
    <row r="7780" spans="1:4">
      <c r="A7780" t="s">
        <v>376</v>
      </c>
      <c r="B7780" t="s">
        <v>2653</v>
      </c>
      <c r="C7780">
        <v>53.220264434814453</v>
      </c>
      <c r="D7780" t="s">
        <v>8</v>
      </c>
    </row>
    <row r="7781" spans="1:4">
      <c r="A7781" t="s">
        <v>377</v>
      </c>
      <c r="B7781" t="s">
        <v>2653</v>
      </c>
      <c r="C7781">
        <v>53.931297302246094</v>
      </c>
      <c r="D7781" t="s">
        <v>8</v>
      </c>
    </row>
    <row r="7782" spans="1:4">
      <c r="A7782" t="s">
        <v>378</v>
      </c>
      <c r="B7782" t="s">
        <v>2653</v>
      </c>
      <c r="C7782">
        <v>53.598972320556641</v>
      </c>
      <c r="D7782" t="s">
        <v>8</v>
      </c>
    </row>
    <row r="7783" spans="1:4">
      <c r="A7783" t="s">
        <v>379</v>
      </c>
      <c r="B7783" t="s">
        <v>2653</v>
      </c>
      <c r="C7783">
        <v>53.67626953125</v>
      </c>
      <c r="D7783" t="s">
        <v>8</v>
      </c>
    </row>
    <row r="7784" spans="1:4">
      <c r="A7784" t="s">
        <v>380</v>
      </c>
      <c r="B7784" t="s">
        <v>2653</v>
      </c>
      <c r="C7784">
        <v>53.900375366210938</v>
      </c>
      <c r="D7784" t="s">
        <v>8</v>
      </c>
    </row>
    <row r="7785" spans="1:4">
      <c r="A7785" t="s">
        <v>381</v>
      </c>
      <c r="B7785" t="s">
        <v>2653</v>
      </c>
      <c r="C7785">
        <v>54.101329803466797</v>
      </c>
      <c r="D7785" t="s">
        <v>8</v>
      </c>
    </row>
    <row r="7786" spans="1:4">
      <c r="A7786" t="s">
        <v>382</v>
      </c>
      <c r="B7786" t="s">
        <v>2653</v>
      </c>
      <c r="C7786">
        <v>53.962223052978523</v>
      </c>
      <c r="D7786" t="s">
        <v>8</v>
      </c>
    </row>
    <row r="7787" spans="1:4">
      <c r="A7787" t="s">
        <v>383</v>
      </c>
      <c r="B7787" t="s">
        <v>2653</v>
      </c>
      <c r="C7787">
        <v>54.139984130859375</v>
      </c>
      <c r="D7787" t="s">
        <v>8</v>
      </c>
    </row>
    <row r="7788" spans="1:4">
      <c r="A7788" t="s">
        <v>384</v>
      </c>
      <c r="B7788" t="s">
        <v>2653</v>
      </c>
      <c r="C7788">
        <v>53.900375366210938</v>
      </c>
      <c r="D7788" t="s">
        <v>8</v>
      </c>
    </row>
    <row r="7789" spans="1:4">
      <c r="A7789" t="s">
        <v>385</v>
      </c>
      <c r="B7789" t="s">
        <v>2653</v>
      </c>
      <c r="C7789">
        <v>54.495506286621087</v>
      </c>
      <c r="D7789" t="s">
        <v>8</v>
      </c>
    </row>
    <row r="7790" spans="1:4">
      <c r="A7790" t="s">
        <v>386</v>
      </c>
      <c r="B7790" t="s">
        <v>2653</v>
      </c>
      <c r="C7790">
        <v>54.170894622802734</v>
      </c>
      <c r="D7790" t="s">
        <v>8</v>
      </c>
    </row>
    <row r="7791" spans="1:4">
      <c r="A7791" t="s">
        <v>387</v>
      </c>
      <c r="B7791" t="s">
        <v>2653</v>
      </c>
      <c r="C7791">
        <v>55.113807678222656</v>
      </c>
      <c r="D7791" t="s">
        <v>8</v>
      </c>
    </row>
    <row r="7792" spans="1:4">
      <c r="A7792" t="s">
        <v>388</v>
      </c>
      <c r="B7792" t="s">
        <v>2653</v>
      </c>
      <c r="C7792">
        <v>56.064430236816406</v>
      </c>
      <c r="D7792" t="s">
        <v>8</v>
      </c>
    </row>
    <row r="7793" spans="1:4">
      <c r="A7793" t="s">
        <v>389</v>
      </c>
      <c r="B7793" t="s">
        <v>2653</v>
      </c>
      <c r="C7793">
        <v>56.821853637695313</v>
      </c>
      <c r="D7793" t="s">
        <v>8</v>
      </c>
    </row>
    <row r="7794" spans="1:4">
      <c r="A7794" t="s">
        <v>390</v>
      </c>
      <c r="B7794" t="s">
        <v>2653</v>
      </c>
      <c r="C7794">
        <v>56.551364898681641</v>
      </c>
      <c r="D7794" t="s">
        <v>8</v>
      </c>
    </row>
    <row r="7795" spans="1:4">
      <c r="A7795" t="s">
        <v>391</v>
      </c>
      <c r="B7795" t="s">
        <v>2653</v>
      </c>
      <c r="C7795">
        <v>56.798675537109375</v>
      </c>
      <c r="D7795" t="s">
        <v>8</v>
      </c>
    </row>
    <row r="7796" spans="1:4">
      <c r="A7796" t="s">
        <v>392</v>
      </c>
      <c r="B7796" t="s">
        <v>2653</v>
      </c>
      <c r="C7796">
        <v>56.450893402099609</v>
      </c>
      <c r="D7796" t="s">
        <v>8</v>
      </c>
    </row>
    <row r="7797" spans="1:4">
      <c r="A7797" t="s">
        <v>393</v>
      </c>
      <c r="B7797" t="s">
        <v>2653</v>
      </c>
      <c r="C7797">
        <v>57.161922454833984</v>
      </c>
      <c r="D7797" t="s">
        <v>8</v>
      </c>
    </row>
    <row r="7798" spans="1:4">
      <c r="A7798" t="s">
        <v>394</v>
      </c>
      <c r="B7798" t="s">
        <v>2653</v>
      </c>
      <c r="C7798">
        <v>57.154193878173828</v>
      </c>
      <c r="D7798" t="s">
        <v>8</v>
      </c>
    </row>
    <row r="7799" spans="1:4">
      <c r="A7799" t="s">
        <v>395</v>
      </c>
      <c r="B7799" t="s">
        <v>2653</v>
      </c>
      <c r="C7799">
        <v>57.563831329345703</v>
      </c>
      <c r="D7799" t="s">
        <v>8</v>
      </c>
    </row>
    <row r="7800" spans="1:4">
      <c r="A7800" t="s">
        <v>396</v>
      </c>
      <c r="B7800" t="s">
        <v>2653</v>
      </c>
      <c r="C7800">
        <v>57.455631256103523</v>
      </c>
      <c r="D7800" t="s">
        <v>8</v>
      </c>
    </row>
    <row r="7801" spans="1:4">
      <c r="A7801" t="s">
        <v>397</v>
      </c>
      <c r="B7801" t="s">
        <v>2653</v>
      </c>
      <c r="C7801">
        <v>57.903915405273438</v>
      </c>
      <c r="D7801" t="s">
        <v>8</v>
      </c>
    </row>
    <row r="7802" spans="1:4">
      <c r="A7802" t="s">
        <v>398</v>
      </c>
      <c r="B7802" t="s">
        <v>2653</v>
      </c>
      <c r="C7802">
        <v>58.970474243164063</v>
      </c>
      <c r="D7802" t="s">
        <v>8</v>
      </c>
    </row>
    <row r="7803" spans="1:4">
      <c r="A7803" t="s">
        <v>399</v>
      </c>
      <c r="B7803" t="s">
        <v>2653</v>
      </c>
      <c r="C7803">
        <v>58.908626556396477</v>
      </c>
      <c r="D7803" t="s">
        <v>8</v>
      </c>
    </row>
    <row r="7804" spans="1:4">
      <c r="A7804" t="s">
        <v>400</v>
      </c>
      <c r="B7804" t="s">
        <v>2653</v>
      </c>
      <c r="C7804">
        <v>58.158908843994141</v>
      </c>
      <c r="D7804" t="s">
        <v>8</v>
      </c>
    </row>
    <row r="7805" spans="1:4">
      <c r="A7805" t="s">
        <v>401</v>
      </c>
      <c r="B7805" t="s">
        <v>2653</v>
      </c>
      <c r="C7805">
        <v>57.803413391113281</v>
      </c>
      <c r="D7805" t="s">
        <v>8</v>
      </c>
    </row>
    <row r="7806" spans="1:4">
      <c r="A7806" t="s">
        <v>402</v>
      </c>
      <c r="B7806" t="s">
        <v>2653</v>
      </c>
      <c r="C7806">
        <v>58.220767974853523</v>
      </c>
      <c r="D7806" t="s">
        <v>8</v>
      </c>
    </row>
    <row r="7807" spans="1:4">
      <c r="A7807" t="s">
        <v>403</v>
      </c>
      <c r="B7807" t="s">
        <v>2653</v>
      </c>
      <c r="C7807">
        <v>58.359882354736328</v>
      </c>
      <c r="D7807" t="s">
        <v>8</v>
      </c>
    </row>
    <row r="7808" spans="1:4">
      <c r="A7808" t="s">
        <v>404</v>
      </c>
      <c r="B7808" t="s">
        <v>2653</v>
      </c>
      <c r="C7808">
        <v>57.107810974121087</v>
      </c>
      <c r="D7808" t="s">
        <v>8</v>
      </c>
    </row>
    <row r="7809" spans="1:4">
      <c r="A7809" t="s">
        <v>405</v>
      </c>
      <c r="B7809" t="s">
        <v>2653</v>
      </c>
      <c r="C7809">
        <v>57.270111083984375</v>
      </c>
      <c r="D7809" t="s">
        <v>8</v>
      </c>
    </row>
    <row r="7810" spans="1:4">
      <c r="A7810" t="s">
        <v>406</v>
      </c>
      <c r="B7810" t="s">
        <v>2653</v>
      </c>
      <c r="C7810">
        <v>57.301036834716797</v>
      </c>
      <c r="D7810" t="s">
        <v>8</v>
      </c>
    </row>
    <row r="7811" spans="1:4">
      <c r="A7811" t="s">
        <v>407</v>
      </c>
      <c r="B7811" t="s">
        <v>2653</v>
      </c>
      <c r="C7811">
        <v>57.919353485107422</v>
      </c>
      <c r="D7811" t="s">
        <v>8</v>
      </c>
    </row>
    <row r="7812" spans="1:4">
      <c r="A7812" t="s">
        <v>408</v>
      </c>
      <c r="B7812" t="s">
        <v>2653</v>
      </c>
      <c r="C7812">
        <v>57.965702056884766</v>
      </c>
      <c r="D7812" t="s">
        <v>8</v>
      </c>
    </row>
    <row r="7813" spans="1:4">
      <c r="A7813" t="s">
        <v>409</v>
      </c>
      <c r="B7813" t="s">
        <v>2653</v>
      </c>
      <c r="C7813">
        <v>56.118537902832031</v>
      </c>
      <c r="D7813" t="s">
        <v>8</v>
      </c>
    </row>
    <row r="7814" spans="1:4">
      <c r="A7814" t="s">
        <v>410</v>
      </c>
      <c r="B7814" t="s">
        <v>2653</v>
      </c>
      <c r="C7814">
        <v>56.458610534667969</v>
      </c>
      <c r="D7814" t="s">
        <v>8</v>
      </c>
    </row>
    <row r="7815" spans="1:4">
      <c r="A7815" t="s">
        <v>411</v>
      </c>
      <c r="B7815" t="s">
        <v>2653</v>
      </c>
      <c r="C7815">
        <v>57.2005615234375</v>
      </c>
      <c r="D7815" t="s">
        <v>8</v>
      </c>
    </row>
    <row r="7816" spans="1:4">
      <c r="A7816" t="s">
        <v>412</v>
      </c>
      <c r="B7816" t="s">
        <v>2653</v>
      </c>
      <c r="C7816">
        <v>58.591762542724609</v>
      </c>
      <c r="D7816" t="s">
        <v>8</v>
      </c>
    </row>
    <row r="7817" spans="1:4">
      <c r="A7817" t="s">
        <v>413</v>
      </c>
      <c r="B7817" t="s">
        <v>2653</v>
      </c>
      <c r="C7817">
        <v>58.841030120849609</v>
      </c>
      <c r="D7817" t="s">
        <v>8</v>
      </c>
    </row>
    <row r="7818" spans="1:4">
      <c r="A7818" t="s">
        <v>414</v>
      </c>
      <c r="B7818" t="s">
        <v>2653</v>
      </c>
      <c r="C7818">
        <v>58.802101135253913</v>
      </c>
      <c r="D7818" t="s">
        <v>8</v>
      </c>
    </row>
    <row r="7819" spans="1:4">
      <c r="A7819" t="s">
        <v>415</v>
      </c>
      <c r="B7819" t="s">
        <v>2653</v>
      </c>
      <c r="C7819">
        <v>55.023735046386719</v>
      </c>
      <c r="D7819" t="s">
        <v>8</v>
      </c>
    </row>
    <row r="7820" spans="1:4">
      <c r="A7820" t="s">
        <v>416</v>
      </c>
      <c r="B7820" t="s">
        <v>2653</v>
      </c>
      <c r="C7820">
        <v>54.766654968261719</v>
      </c>
      <c r="D7820" t="s">
        <v>8</v>
      </c>
    </row>
    <row r="7821" spans="1:4">
      <c r="A7821" t="s">
        <v>417</v>
      </c>
      <c r="B7821" t="s">
        <v>2653</v>
      </c>
      <c r="C7821">
        <v>54.626419067382813</v>
      </c>
      <c r="D7821" t="s">
        <v>8</v>
      </c>
    </row>
    <row r="7822" spans="1:4">
      <c r="A7822" t="s">
        <v>418</v>
      </c>
      <c r="B7822" t="s">
        <v>2653</v>
      </c>
      <c r="C7822">
        <v>54.836772918701172</v>
      </c>
      <c r="D7822" t="s">
        <v>8</v>
      </c>
    </row>
    <row r="7823" spans="1:4">
      <c r="A7823" t="s">
        <v>419</v>
      </c>
      <c r="B7823" t="s">
        <v>2653</v>
      </c>
      <c r="C7823">
        <v>55.350933074951172</v>
      </c>
      <c r="D7823" t="s">
        <v>8</v>
      </c>
    </row>
    <row r="7824" spans="1:4">
      <c r="A7824" t="s">
        <v>420</v>
      </c>
      <c r="B7824" t="s">
        <v>2653</v>
      </c>
      <c r="C7824">
        <v>55.880680084228523</v>
      </c>
      <c r="D7824" t="s">
        <v>8</v>
      </c>
    </row>
    <row r="7825" spans="1:4">
      <c r="A7825" t="s">
        <v>421</v>
      </c>
      <c r="B7825" t="s">
        <v>2653</v>
      </c>
      <c r="C7825">
        <v>55.163978576660163</v>
      </c>
      <c r="D7825" t="s">
        <v>8</v>
      </c>
    </row>
    <row r="7826" spans="1:4">
      <c r="A7826" t="s">
        <v>422</v>
      </c>
      <c r="B7826" t="s">
        <v>2653</v>
      </c>
      <c r="C7826">
        <v>54.80560302734375</v>
      </c>
      <c r="D7826" t="s">
        <v>8</v>
      </c>
    </row>
    <row r="7827" spans="1:4">
      <c r="A7827" t="s">
        <v>423</v>
      </c>
      <c r="B7827" t="s">
        <v>2653</v>
      </c>
      <c r="C7827">
        <v>55.350933074951172</v>
      </c>
      <c r="D7827" t="s">
        <v>8</v>
      </c>
    </row>
    <row r="7828" spans="1:4">
      <c r="A7828" t="s">
        <v>424</v>
      </c>
      <c r="B7828" t="s">
        <v>2653</v>
      </c>
      <c r="C7828">
        <v>54.836772918701172</v>
      </c>
      <c r="D7828" t="s">
        <v>8</v>
      </c>
    </row>
    <row r="7829" spans="1:4">
      <c r="A7829" t="s">
        <v>425</v>
      </c>
      <c r="B7829" t="s">
        <v>2653</v>
      </c>
      <c r="C7829">
        <v>54.680953979492188</v>
      </c>
      <c r="D7829" t="s">
        <v>8</v>
      </c>
    </row>
    <row r="7830" spans="1:4">
      <c r="A7830" t="s">
        <v>426</v>
      </c>
      <c r="B7830" t="s">
        <v>2653</v>
      </c>
      <c r="C7830">
        <v>54.984779357910163</v>
      </c>
      <c r="D7830" t="s">
        <v>8</v>
      </c>
    </row>
    <row r="7831" spans="1:4">
      <c r="A7831" t="s">
        <v>427</v>
      </c>
      <c r="B7831" t="s">
        <v>2653</v>
      </c>
      <c r="C7831">
        <v>55.163978576660163</v>
      </c>
      <c r="D7831" t="s">
        <v>8</v>
      </c>
    </row>
    <row r="7832" spans="1:4">
      <c r="A7832" t="s">
        <v>428</v>
      </c>
      <c r="B7832" t="s">
        <v>2653</v>
      </c>
      <c r="C7832">
        <v>54.610843658447273</v>
      </c>
      <c r="D7832" t="s">
        <v>8</v>
      </c>
    </row>
    <row r="7833" spans="1:4">
      <c r="A7833" t="s">
        <v>429</v>
      </c>
      <c r="B7833" t="s">
        <v>2653</v>
      </c>
      <c r="C7833">
        <v>54.766654968261719</v>
      </c>
      <c r="D7833" t="s">
        <v>8</v>
      </c>
    </row>
    <row r="7834" spans="1:4">
      <c r="A7834" t="s">
        <v>430</v>
      </c>
      <c r="B7834" t="s">
        <v>2653</v>
      </c>
      <c r="C7834">
        <v>54.11224365234375</v>
      </c>
      <c r="D7834" t="s">
        <v>8</v>
      </c>
    </row>
    <row r="7835" spans="1:4">
      <c r="A7835" t="s">
        <v>431</v>
      </c>
      <c r="B7835" t="s">
        <v>2653</v>
      </c>
      <c r="C7835">
        <v>53.753902435302734</v>
      </c>
      <c r="D7835" t="s">
        <v>8</v>
      </c>
    </row>
    <row r="7836" spans="1:4">
      <c r="A7836" t="s">
        <v>432</v>
      </c>
      <c r="B7836" t="s">
        <v>2653</v>
      </c>
      <c r="C7836">
        <v>53.987613677978523</v>
      </c>
      <c r="D7836" t="s">
        <v>8</v>
      </c>
    </row>
    <row r="7837" spans="1:4">
      <c r="A7837" t="s">
        <v>433</v>
      </c>
      <c r="B7837" t="s">
        <v>2653</v>
      </c>
      <c r="C7837">
        <v>53.7071533203125</v>
      </c>
      <c r="D7837" t="s">
        <v>8</v>
      </c>
    </row>
    <row r="7838" spans="1:4">
      <c r="A7838" t="s">
        <v>434</v>
      </c>
      <c r="B7838" t="s">
        <v>2653</v>
      </c>
      <c r="C7838">
        <v>53.130657196044922</v>
      </c>
      <c r="D7838" t="s">
        <v>8</v>
      </c>
    </row>
    <row r="7839" spans="1:4">
      <c r="A7839" t="s">
        <v>435</v>
      </c>
      <c r="B7839" t="s">
        <v>2653</v>
      </c>
      <c r="C7839">
        <v>53.917503356933601</v>
      </c>
      <c r="D7839" t="s">
        <v>8</v>
      </c>
    </row>
    <row r="7840" spans="1:4">
      <c r="A7840" t="s">
        <v>436</v>
      </c>
      <c r="B7840" t="s">
        <v>2653</v>
      </c>
      <c r="C7840">
        <v>53.933082580566406</v>
      </c>
      <c r="D7840" t="s">
        <v>8</v>
      </c>
    </row>
    <row r="7841" spans="1:4">
      <c r="A7841" t="s">
        <v>437</v>
      </c>
      <c r="B7841" t="s">
        <v>2653</v>
      </c>
      <c r="C7841">
        <v>53.668224334716797</v>
      </c>
      <c r="D7841" t="s">
        <v>8</v>
      </c>
    </row>
    <row r="7842" spans="1:4">
      <c r="A7842" t="s">
        <v>438</v>
      </c>
      <c r="B7842" t="s">
        <v>2653</v>
      </c>
      <c r="C7842">
        <v>53.457851409912109</v>
      </c>
      <c r="D7842" t="s">
        <v>8</v>
      </c>
    </row>
    <row r="7843" spans="1:4">
      <c r="A7843" t="s">
        <v>439</v>
      </c>
      <c r="B7843" t="s">
        <v>2653</v>
      </c>
      <c r="C7843">
        <v>54.12005615234375</v>
      </c>
      <c r="D7843" t="s">
        <v>8</v>
      </c>
    </row>
    <row r="7844" spans="1:4">
      <c r="A7844" t="s">
        <v>440</v>
      </c>
      <c r="B7844" t="s">
        <v>2653</v>
      </c>
      <c r="C7844">
        <v>53.411113739013672</v>
      </c>
      <c r="D7844" t="s">
        <v>8</v>
      </c>
    </row>
    <row r="7845" spans="1:4">
      <c r="A7845" t="s">
        <v>441</v>
      </c>
      <c r="B7845" t="s">
        <v>2653</v>
      </c>
      <c r="C7845">
        <v>53.574722290039063</v>
      </c>
      <c r="D7845" t="s">
        <v>8</v>
      </c>
    </row>
    <row r="7846" spans="1:4">
      <c r="A7846" t="s">
        <v>442</v>
      </c>
      <c r="B7846" t="s">
        <v>2653</v>
      </c>
      <c r="C7846">
        <v>52.367206573486328</v>
      </c>
      <c r="D7846" t="s">
        <v>8</v>
      </c>
    </row>
    <row r="7847" spans="1:4">
      <c r="A7847" t="s">
        <v>443</v>
      </c>
      <c r="B7847" t="s">
        <v>2653</v>
      </c>
      <c r="C7847">
        <v>53.200778961181641</v>
      </c>
      <c r="D7847" t="s">
        <v>8</v>
      </c>
    </row>
    <row r="7848" spans="1:4">
      <c r="A7848" t="s">
        <v>444</v>
      </c>
      <c r="B7848" t="s">
        <v>2653</v>
      </c>
      <c r="C7848">
        <v>52.834636688232422</v>
      </c>
      <c r="D7848" t="s">
        <v>8</v>
      </c>
    </row>
    <row r="7849" spans="1:4">
      <c r="A7849" t="s">
        <v>445</v>
      </c>
      <c r="B7849" t="s">
        <v>2653</v>
      </c>
      <c r="C7849">
        <v>52.756729125976563</v>
      </c>
      <c r="D7849" t="s">
        <v>8</v>
      </c>
    </row>
    <row r="7850" spans="1:4">
      <c r="A7850" t="s">
        <v>446</v>
      </c>
      <c r="B7850" t="s">
        <v>2653</v>
      </c>
      <c r="C7850">
        <v>53.504611968994141</v>
      </c>
      <c r="D7850" t="s">
        <v>8</v>
      </c>
    </row>
    <row r="7851" spans="1:4">
      <c r="A7851" t="s">
        <v>447</v>
      </c>
      <c r="B7851" t="s">
        <v>2653</v>
      </c>
      <c r="C7851">
        <v>53.504611968994141</v>
      </c>
      <c r="D7851" t="s">
        <v>8</v>
      </c>
    </row>
    <row r="7852" spans="1:4">
      <c r="A7852" t="s">
        <v>448</v>
      </c>
      <c r="B7852" t="s">
        <v>2653</v>
      </c>
      <c r="C7852">
        <v>53.481227874755859</v>
      </c>
      <c r="D7852" t="s">
        <v>8</v>
      </c>
    </row>
    <row r="7853" spans="1:4">
      <c r="A7853" t="s">
        <v>449</v>
      </c>
      <c r="B7853" t="s">
        <v>2653</v>
      </c>
      <c r="C7853">
        <v>52.772304534912109</v>
      </c>
      <c r="D7853" t="s">
        <v>8</v>
      </c>
    </row>
    <row r="7854" spans="1:4">
      <c r="A7854" t="s">
        <v>450</v>
      </c>
      <c r="B7854" t="s">
        <v>2653</v>
      </c>
      <c r="C7854">
        <v>53.29425048828125</v>
      </c>
      <c r="D7854" t="s">
        <v>8</v>
      </c>
    </row>
    <row r="7855" spans="1:4">
      <c r="A7855" t="s">
        <v>451</v>
      </c>
      <c r="B7855" t="s">
        <v>2653</v>
      </c>
      <c r="C7855">
        <v>53.785060882568359</v>
      </c>
      <c r="D7855" t="s">
        <v>8</v>
      </c>
    </row>
    <row r="7856" spans="1:4">
      <c r="A7856" t="s">
        <v>452</v>
      </c>
      <c r="B7856" t="s">
        <v>2653</v>
      </c>
      <c r="C7856">
        <v>53.644824981689453</v>
      </c>
      <c r="D7856" t="s">
        <v>8</v>
      </c>
    </row>
    <row r="7857" spans="1:4">
      <c r="A7857" t="s">
        <v>453</v>
      </c>
      <c r="B7857" t="s">
        <v>2653</v>
      </c>
      <c r="C7857">
        <v>53.278675079345703</v>
      </c>
      <c r="D7857" t="s">
        <v>8</v>
      </c>
    </row>
    <row r="7858" spans="1:4">
      <c r="A7858" t="s">
        <v>454</v>
      </c>
      <c r="B7858" t="s">
        <v>2653</v>
      </c>
      <c r="C7858">
        <v>52.86578369140625</v>
      </c>
      <c r="D7858" t="s">
        <v>8</v>
      </c>
    </row>
    <row r="7859" spans="1:4">
      <c r="A7859" t="s">
        <v>455</v>
      </c>
      <c r="B7859" t="s">
        <v>2653</v>
      </c>
      <c r="C7859">
        <v>52.88916015625</v>
      </c>
      <c r="D7859" t="s">
        <v>8</v>
      </c>
    </row>
    <row r="7860" spans="1:4">
      <c r="A7860" t="s">
        <v>456</v>
      </c>
      <c r="B7860" t="s">
        <v>2653</v>
      </c>
      <c r="C7860">
        <v>53.060550689697273</v>
      </c>
      <c r="D7860" t="s">
        <v>8</v>
      </c>
    </row>
    <row r="7861" spans="1:4">
      <c r="A7861" t="s">
        <v>457</v>
      </c>
      <c r="B7861" t="s">
        <v>2653</v>
      </c>
      <c r="C7861">
        <v>52.382785797119141</v>
      </c>
      <c r="D7861" t="s">
        <v>8</v>
      </c>
    </row>
    <row r="7862" spans="1:4">
      <c r="A7862" t="s">
        <v>458</v>
      </c>
      <c r="B7862" t="s">
        <v>2653</v>
      </c>
      <c r="C7862">
        <v>52.476268768310547</v>
      </c>
      <c r="D7862" t="s">
        <v>8</v>
      </c>
    </row>
    <row r="7863" spans="1:4">
      <c r="A7863" t="s">
        <v>459</v>
      </c>
      <c r="B7863" t="s">
        <v>2653</v>
      </c>
      <c r="C7863">
        <v>52.60870361328125</v>
      </c>
      <c r="D7863" t="s">
        <v>8</v>
      </c>
    </row>
    <row r="7864" spans="1:4">
      <c r="A7864" t="s">
        <v>460</v>
      </c>
      <c r="B7864" t="s">
        <v>2653</v>
      </c>
      <c r="C7864">
        <v>52.748935699462891</v>
      </c>
      <c r="D7864" t="s">
        <v>8</v>
      </c>
    </row>
    <row r="7865" spans="1:4">
      <c r="A7865" t="s">
        <v>461</v>
      </c>
      <c r="B7865" t="s">
        <v>2653</v>
      </c>
      <c r="C7865">
        <v>53.154026031494141</v>
      </c>
      <c r="D7865" t="s">
        <v>8</v>
      </c>
    </row>
    <row r="7866" spans="1:4">
      <c r="A7866" t="s">
        <v>462</v>
      </c>
      <c r="B7866" t="s">
        <v>2653</v>
      </c>
      <c r="C7866">
        <v>53.177410125732422</v>
      </c>
      <c r="D7866" t="s">
        <v>8</v>
      </c>
    </row>
    <row r="7867" spans="1:4">
      <c r="A7867" t="s">
        <v>463</v>
      </c>
      <c r="B7867" t="s">
        <v>2653</v>
      </c>
      <c r="C7867">
        <v>52.935901641845703</v>
      </c>
      <c r="D7867" t="s">
        <v>8</v>
      </c>
    </row>
    <row r="7868" spans="1:4">
      <c r="A7868" t="s">
        <v>464</v>
      </c>
      <c r="B7868" t="s">
        <v>2653</v>
      </c>
      <c r="C7868">
        <v>53.434490203857422</v>
      </c>
      <c r="D7868" t="s">
        <v>8</v>
      </c>
    </row>
    <row r="7869" spans="1:4">
      <c r="A7869" t="s">
        <v>465</v>
      </c>
      <c r="B7869" t="s">
        <v>2653</v>
      </c>
      <c r="C7869">
        <v>52.678825378417969</v>
      </c>
      <c r="D7869" t="s">
        <v>8</v>
      </c>
    </row>
    <row r="7870" spans="1:4">
      <c r="A7870" t="s">
        <v>466</v>
      </c>
      <c r="B7870" t="s">
        <v>2653</v>
      </c>
      <c r="C7870">
        <v>53.621456146240241</v>
      </c>
      <c r="D7870" t="s">
        <v>8</v>
      </c>
    </row>
    <row r="7871" spans="1:4">
      <c r="A7871" t="s">
        <v>467</v>
      </c>
      <c r="B7871" t="s">
        <v>2653</v>
      </c>
      <c r="C7871">
        <v>53.543571472167969</v>
      </c>
      <c r="D7871" t="s">
        <v>8</v>
      </c>
    </row>
    <row r="7872" spans="1:4">
      <c r="A7872" t="s">
        <v>468</v>
      </c>
      <c r="B7872" t="s">
        <v>2653</v>
      </c>
      <c r="C7872">
        <v>52.803474426269531</v>
      </c>
      <c r="D7872" t="s">
        <v>8</v>
      </c>
    </row>
    <row r="7873" spans="1:4">
      <c r="A7873" t="s">
        <v>469</v>
      </c>
      <c r="B7873" t="s">
        <v>2653</v>
      </c>
      <c r="C7873">
        <v>53.177410125732422</v>
      </c>
      <c r="D7873" t="s">
        <v>8</v>
      </c>
    </row>
    <row r="7874" spans="1:4">
      <c r="A7874" t="s">
        <v>470</v>
      </c>
      <c r="B7874" t="s">
        <v>2653</v>
      </c>
      <c r="C7874">
        <v>51.938732147216797</v>
      </c>
      <c r="D7874" t="s">
        <v>8</v>
      </c>
    </row>
    <row r="7875" spans="1:4">
      <c r="A7875" t="s">
        <v>471</v>
      </c>
      <c r="B7875" t="s">
        <v>2653</v>
      </c>
      <c r="C7875">
        <v>51.829654693603523</v>
      </c>
      <c r="D7875" t="s">
        <v>8</v>
      </c>
    </row>
    <row r="7876" spans="1:4">
      <c r="A7876" t="s">
        <v>472</v>
      </c>
      <c r="B7876" t="s">
        <v>2653</v>
      </c>
      <c r="C7876">
        <v>52.60870361328125</v>
      </c>
      <c r="D7876" t="s">
        <v>8</v>
      </c>
    </row>
    <row r="7877" spans="1:4">
      <c r="A7877" t="s">
        <v>473</v>
      </c>
      <c r="B7877" t="s">
        <v>2653</v>
      </c>
      <c r="C7877">
        <v>52.234775543212891</v>
      </c>
      <c r="D7877" t="s">
        <v>8</v>
      </c>
    </row>
    <row r="7878" spans="1:4">
      <c r="A7878" t="s">
        <v>474</v>
      </c>
      <c r="B7878" t="s">
        <v>2653</v>
      </c>
      <c r="C7878">
        <v>53.605892181396477</v>
      </c>
      <c r="D7878" t="s">
        <v>8</v>
      </c>
    </row>
    <row r="7879" spans="1:4">
      <c r="A7879" t="s">
        <v>475</v>
      </c>
      <c r="B7879" t="s">
        <v>2653</v>
      </c>
      <c r="C7879">
        <v>54.953617095947273</v>
      </c>
      <c r="D7879" t="s">
        <v>8</v>
      </c>
    </row>
    <row r="7880" spans="1:4">
      <c r="A7880" t="s">
        <v>476</v>
      </c>
      <c r="B7880" t="s">
        <v>2653</v>
      </c>
      <c r="C7880">
        <v>55.584648132324219</v>
      </c>
      <c r="D7880" t="s">
        <v>8</v>
      </c>
    </row>
    <row r="7881" spans="1:4">
      <c r="A7881" t="s">
        <v>477</v>
      </c>
      <c r="B7881" t="s">
        <v>2653</v>
      </c>
      <c r="C7881">
        <v>56.700267791748047</v>
      </c>
      <c r="D7881" t="s">
        <v>8</v>
      </c>
    </row>
    <row r="7882" spans="1:4">
      <c r="A7882" t="s">
        <v>478</v>
      </c>
      <c r="B7882" t="s">
        <v>2653</v>
      </c>
      <c r="C7882">
        <v>56.126743316650391</v>
      </c>
      <c r="D7882" t="s">
        <v>8</v>
      </c>
    </row>
    <row r="7883" spans="1:4">
      <c r="A7883" t="s">
        <v>479</v>
      </c>
      <c r="B7883" t="s">
        <v>2653</v>
      </c>
      <c r="C7883">
        <v>59.732875823974609</v>
      </c>
      <c r="D7883" t="s">
        <v>8</v>
      </c>
    </row>
    <row r="7884" spans="1:4">
      <c r="A7884" t="s">
        <v>480</v>
      </c>
      <c r="B7884" t="s">
        <v>2653</v>
      </c>
      <c r="C7884">
        <v>59.811431884765625</v>
      </c>
      <c r="D7884" t="s">
        <v>8</v>
      </c>
    </row>
    <row r="7885" spans="1:4">
      <c r="A7885" t="s">
        <v>481</v>
      </c>
      <c r="B7885" t="s">
        <v>2653</v>
      </c>
      <c r="C7885">
        <v>59.85858154296875</v>
      </c>
      <c r="D7885" t="s">
        <v>8</v>
      </c>
    </row>
    <row r="7886" spans="1:4">
      <c r="A7886" t="s">
        <v>482</v>
      </c>
      <c r="B7886" t="s">
        <v>2653</v>
      </c>
      <c r="C7886">
        <v>60.109973907470703</v>
      </c>
      <c r="D7886" t="s">
        <v>8</v>
      </c>
    </row>
    <row r="7887" spans="1:4">
      <c r="A7887" t="s">
        <v>483</v>
      </c>
      <c r="B7887" t="s">
        <v>2653</v>
      </c>
      <c r="C7887">
        <v>61.178459167480469</v>
      </c>
      <c r="D7887" t="s">
        <v>8</v>
      </c>
    </row>
    <row r="7888" spans="1:4">
      <c r="A7888" t="s">
        <v>484</v>
      </c>
      <c r="B7888" t="s">
        <v>2653</v>
      </c>
      <c r="C7888">
        <v>61.65771484375</v>
      </c>
      <c r="D7888" t="s">
        <v>8</v>
      </c>
    </row>
    <row r="7889" spans="1:4">
      <c r="A7889" t="s">
        <v>485</v>
      </c>
      <c r="B7889" t="s">
        <v>2653</v>
      </c>
      <c r="C7889">
        <v>61.759864807128906</v>
      </c>
      <c r="D7889" t="s">
        <v>8</v>
      </c>
    </row>
    <row r="7890" spans="1:4">
      <c r="A7890" t="s">
        <v>486</v>
      </c>
      <c r="B7890" t="s">
        <v>2653</v>
      </c>
      <c r="C7890">
        <v>61.060623168945313</v>
      </c>
      <c r="D7890" t="s">
        <v>8</v>
      </c>
    </row>
    <row r="7891" spans="1:4">
      <c r="A7891" t="s">
        <v>487</v>
      </c>
      <c r="B7891" t="s">
        <v>2653</v>
      </c>
      <c r="C7891">
        <v>61.602729797363281</v>
      </c>
      <c r="D7891" t="s">
        <v>8</v>
      </c>
    </row>
    <row r="7892" spans="1:4">
      <c r="A7892" t="s">
        <v>488</v>
      </c>
      <c r="B7892" t="s">
        <v>2653</v>
      </c>
      <c r="C7892">
        <v>60.683494567871087</v>
      </c>
      <c r="D7892" t="s">
        <v>8</v>
      </c>
    </row>
    <row r="7893" spans="1:4">
      <c r="A7893" t="s">
        <v>489</v>
      </c>
      <c r="B7893" t="s">
        <v>2653</v>
      </c>
      <c r="C7893">
        <v>61.139179229736328</v>
      </c>
      <c r="D7893" t="s">
        <v>8</v>
      </c>
    </row>
    <row r="7894" spans="1:4">
      <c r="A7894" t="s">
        <v>490</v>
      </c>
      <c r="B7894" t="s">
        <v>2653</v>
      </c>
      <c r="C7894">
        <v>61.233463287353523</v>
      </c>
      <c r="D7894" t="s">
        <v>8</v>
      </c>
    </row>
    <row r="7895" spans="1:4">
      <c r="A7895" t="s">
        <v>491</v>
      </c>
      <c r="B7895" t="s">
        <v>2653</v>
      </c>
      <c r="C7895">
        <v>60.479248046875</v>
      </c>
      <c r="D7895" t="s">
        <v>8</v>
      </c>
    </row>
    <row r="7896" spans="1:4">
      <c r="A7896" t="s">
        <v>492</v>
      </c>
      <c r="B7896" t="s">
        <v>2653</v>
      </c>
      <c r="C7896">
        <v>60.314247131347656</v>
      </c>
      <c r="D7896" t="s">
        <v>8</v>
      </c>
    </row>
    <row r="7897" spans="1:4">
      <c r="A7897" t="s">
        <v>493</v>
      </c>
      <c r="B7897" t="s">
        <v>2653</v>
      </c>
      <c r="C7897">
        <v>60.471382141113281</v>
      </c>
      <c r="D7897" t="s">
        <v>8</v>
      </c>
    </row>
    <row r="7898" spans="1:4">
      <c r="A7898" t="s">
        <v>494</v>
      </c>
      <c r="B7898" t="s">
        <v>2653</v>
      </c>
      <c r="C7898">
        <v>61.154903411865234</v>
      </c>
      <c r="D7898" t="s">
        <v>8</v>
      </c>
    </row>
    <row r="7899" spans="1:4">
      <c r="A7899" t="s">
        <v>495</v>
      </c>
      <c r="B7899" t="s">
        <v>2653</v>
      </c>
      <c r="C7899">
        <v>60.801353454589837</v>
      </c>
      <c r="D7899" t="s">
        <v>8</v>
      </c>
    </row>
    <row r="7900" spans="1:4">
      <c r="A7900" t="s">
        <v>496</v>
      </c>
      <c r="B7900" t="s">
        <v>2653</v>
      </c>
      <c r="C7900">
        <v>60.290679931640632</v>
      </c>
      <c r="D7900" t="s">
        <v>8</v>
      </c>
    </row>
    <row r="7901" spans="1:4">
      <c r="A7901" t="s">
        <v>497</v>
      </c>
      <c r="B7901" t="s">
        <v>2653</v>
      </c>
      <c r="C7901">
        <v>61.021347045898438</v>
      </c>
      <c r="D7901" t="s">
        <v>8</v>
      </c>
    </row>
    <row r="7902" spans="1:4">
      <c r="A7902" t="s">
        <v>498</v>
      </c>
      <c r="B7902" t="s">
        <v>2653</v>
      </c>
      <c r="C7902">
        <v>60.644222259521491</v>
      </c>
      <c r="D7902" t="s">
        <v>8</v>
      </c>
    </row>
    <row r="7903" spans="1:4">
      <c r="A7903" t="s">
        <v>499</v>
      </c>
      <c r="B7903" t="s">
        <v>2653</v>
      </c>
      <c r="C7903">
        <v>60.479248046875</v>
      </c>
      <c r="D7903" t="s">
        <v>8</v>
      </c>
    </row>
    <row r="7904" spans="1:4">
      <c r="A7904" t="s">
        <v>500</v>
      </c>
      <c r="B7904" t="s">
        <v>2653</v>
      </c>
      <c r="C7904">
        <v>60.298534393310547</v>
      </c>
      <c r="D7904" t="s">
        <v>8</v>
      </c>
    </row>
    <row r="7905" spans="1:4">
      <c r="A7905" t="s">
        <v>501</v>
      </c>
      <c r="B7905" t="s">
        <v>2653</v>
      </c>
      <c r="C7905">
        <v>60.526374816894531</v>
      </c>
      <c r="D7905" t="s">
        <v>8</v>
      </c>
    </row>
    <row r="7906" spans="1:4">
      <c r="A7906" t="s">
        <v>502</v>
      </c>
      <c r="B7906" t="s">
        <v>2653</v>
      </c>
      <c r="C7906">
        <v>61.005619049072266</v>
      </c>
      <c r="D7906" t="s">
        <v>8</v>
      </c>
    </row>
    <row r="7907" spans="1:4">
      <c r="A7907" t="s">
        <v>503</v>
      </c>
      <c r="B7907" t="s">
        <v>2653</v>
      </c>
      <c r="C7907">
        <v>60.597091674804688</v>
      </c>
      <c r="D7907" t="s">
        <v>8</v>
      </c>
    </row>
    <row r="7908" spans="1:4">
      <c r="A7908" t="s">
        <v>504</v>
      </c>
      <c r="B7908" t="s">
        <v>2653</v>
      </c>
      <c r="C7908">
        <v>57.933753967285163</v>
      </c>
      <c r="D7908" t="s">
        <v>8</v>
      </c>
    </row>
    <row r="7909" spans="1:4">
      <c r="A7909" t="s">
        <v>505</v>
      </c>
      <c r="B7909" t="s">
        <v>2653</v>
      </c>
      <c r="C7909">
        <v>57.745162963867188</v>
      </c>
      <c r="D7909" t="s">
        <v>8</v>
      </c>
    </row>
    <row r="7910" spans="1:4">
      <c r="A7910" t="s">
        <v>506</v>
      </c>
      <c r="B7910" t="s">
        <v>2653</v>
      </c>
      <c r="C7910">
        <v>57.902324676513672</v>
      </c>
      <c r="D7910" t="s">
        <v>8</v>
      </c>
    </row>
    <row r="7911" spans="1:4">
      <c r="A7911" t="s">
        <v>507</v>
      </c>
      <c r="B7911" t="s">
        <v>2653</v>
      </c>
      <c r="C7911">
        <v>57.21881103515625</v>
      </c>
      <c r="D7911" t="s">
        <v>8</v>
      </c>
    </row>
    <row r="7912" spans="1:4">
      <c r="A7912" t="s">
        <v>508</v>
      </c>
      <c r="B7912" t="s">
        <v>2653</v>
      </c>
      <c r="C7912">
        <v>57.053806304931641</v>
      </c>
      <c r="D7912" t="s">
        <v>8</v>
      </c>
    </row>
    <row r="7913" spans="1:4">
      <c r="A7913" t="s">
        <v>509</v>
      </c>
      <c r="B7913" t="s">
        <v>2653</v>
      </c>
      <c r="C7913">
        <v>56.747406005859375</v>
      </c>
      <c r="D7913" t="s">
        <v>8</v>
      </c>
    </row>
    <row r="7914" spans="1:4">
      <c r="A7914" t="s">
        <v>510</v>
      </c>
      <c r="B7914" t="s">
        <v>2653</v>
      </c>
      <c r="C7914">
        <v>57.155941009521491</v>
      </c>
      <c r="D7914" t="s">
        <v>8</v>
      </c>
    </row>
    <row r="7915" spans="1:4">
      <c r="A7915" t="s">
        <v>511</v>
      </c>
      <c r="B7915" t="s">
        <v>2653</v>
      </c>
      <c r="C7915">
        <v>57.988719940185547</v>
      </c>
      <c r="D7915" t="s">
        <v>8</v>
      </c>
    </row>
    <row r="7916" spans="1:4">
      <c r="A7916" t="s">
        <v>512</v>
      </c>
      <c r="B7916" t="s">
        <v>2653</v>
      </c>
      <c r="C7916">
        <v>57.006671905517578</v>
      </c>
      <c r="D7916" t="s">
        <v>8</v>
      </c>
    </row>
    <row r="7917" spans="1:4">
      <c r="A7917" t="s">
        <v>513</v>
      </c>
      <c r="B7917" t="s">
        <v>2653</v>
      </c>
      <c r="C7917">
        <v>56.126743316650391</v>
      </c>
      <c r="D7917" t="s">
        <v>8</v>
      </c>
    </row>
    <row r="7918" spans="1:4">
      <c r="A7918" t="s">
        <v>514</v>
      </c>
      <c r="B7918" t="s">
        <v>2653</v>
      </c>
      <c r="C7918">
        <v>56.118896484375</v>
      </c>
      <c r="D7918" t="s">
        <v>8</v>
      </c>
    </row>
    <row r="7919" spans="1:4">
      <c r="A7919" t="s">
        <v>515</v>
      </c>
      <c r="B7919" t="s">
        <v>2653</v>
      </c>
      <c r="C7919">
        <v>56.118896484375</v>
      </c>
      <c r="D7919" t="s">
        <v>8</v>
      </c>
    </row>
    <row r="7920" spans="1:4">
      <c r="A7920" t="s">
        <v>516</v>
      </c>
      <c r="B7920" t="s">
        <v>2653</v>
      </c>
      <c r="C7920">
        <v>56.260322570800781</v>
      </c>
      <c r="D7920" t="s">
        <v>8</v>
      </c>
    </row>
    <row r="7921" spans="1:4">
      <c r="A7921" t="s">
        <v>517</v>
      </c>
      <c r="B7921" t="s">
        <v>2653</v>
      </c>
      <c r="C7921">
        <v>55.977489471435547</v>
      </c>
      <c r="D7921" t="s">
        <v>8</v>
      </c>
    </row>
    <row r="7922" spans="1:4">
      <c r="A7922" t="s">
        <v>518</v>
      </c>
      <c r="B7922" t="s">
        <v>2653</v>
      </c>
      <c r="C7922">
        <v>55.144676208496094</v>
      </c>
      <c r="D7922" t="s">
        <v>8</v>
      </c>
    </row>
    <row r="7923" spans="1:4">
      <c r="A7923" t="s">
        <v>519</v>
      </c>
      <c r="B7923" t="s">
        <v>2653</v>
      </c>
      <c r="C7923">
        <v>55.733932495117188</v>
      </c>
      <c r="D7923" t="s">
        <v>8</v>
      </c>
    </row>
    <row r="7924" spans="1:4">
      <c r="A7924" t="s">
        <v>520</v>
      </c>
      <c r="B7924" t="s">
        <v>2653</v>
      </c>
      <c r="C7924">
        <v>52.520606994628906</v>
      </c>
      <c r="D7924" t="s">
        <v>8</v>
      </c>
    </row>
    <row r="7925" spans="1:4">
      <c r="A7925" t="s">
        <v>521</v>
      </c>
      <c r="B7925" t="s">
        <v>2653</v>
      </c>
      <c r="C7925">
        <v>51.373569488525391</v>
      </c>
      <c r="D7925" t="s">
        <v>8</v>
      </c>
    </row>
    <row r="7926" spans="1:4">
      <c r="A7926" t="s">
        <v>522</v>
      </c>
      <c r="B7926" t="s">
        <v>2653</v>
      </c>
      <c r="C7926">
        <v>50.360084533691406</v>
      </c>
      <c r="D7926" t="s">
        <v>8</v>
      </c>
    </row>
    <row r="7927" spans="1:4">
      <c r="A7927" t="s">
        <v>523</v>
      </c>
      <c r="B7927" t="s">
        <v>2653</v>
      </c>
      <c r="C7927">
        <v>50.163681030273438</v>
      </c>
      <c r="D7927" t="s">
        <v>8</v>
      </c>
    </row>
    <row r="7928" spans="1:4">
      <c r="A7928" t="s">
        <v>524</v>
      </c>
      <c r="B7928" t="s">
        <v>2653</v>
      </c>
      <c r="C7928">
        <v>50.603633880615234</v>
      </c>
      <c r="D7928" t="s">
        <v>8</v>
      </c>
    </row>
    <row r="7929" spans="1:4">
      <c r="A7929" t="s">
        <v>525</v>
      </c>
      <c r="B7929" t="s">
        <v>2653</v>
      </c>
      <c r="C7929">
        <v>51.067169189453125</v>
      </c>
      <c r="D7929" t="s">
        <v>8</v>
      </c>
    </row>
    <row r="7930" spans="1:4">
      <c r="A7930" t="s">
        <v>526</v>
      </c>
      <c r="B7930" t="s">
        <v>2653</v>
      </c>
      <c r="C7930">
        <v>50.415077209472656</v>
      </c>
      <c r="D7930" t="s">
        <v>8</v>
      </c>
    </row>
    <row r="7931" spans="1:4">
      <c r="A7931" t="s">
        <v>527</v>
      </c>
      <c r="B7931" t="s">
        <v>2653</v>
      </c>
      <c r="C7931">
        <v>50.045833587646477</v>
      </c>
      <c r="D7931" t="s">
        <v>8</v>
      </c>
    </row>
    <row r="7932" spans="1:4">
      <c r="A7932" t="s">
        <v>528</v>
      </c>
      <c r="B7932" t="s">
        <v>2653</v>
      </c>
      <c r="C7932">
        <v>50.375801086425781</v>
      </c>
      <c r="D7932" t="s">
        <v>8</v>
      </c>
    </row>
    <row r="7933" spans="1:4">
      <c r="A7933" t="s">
        <v>529</v>
      </c>
      <c r="B7933" t="s">
        <v>2653</v>
      </c>
      <c r="C7933">
        <v>50.65863037109375</v>
      </c>
      <c r="D7933" t="s">
        <v>8</v>
      </c>
    </row>
    <row r="7934" spans="1:4">
      <c r="A7934" t="s">
        <v>530</v>
      </c>
      <c r="B7934" t="s">
        <v>2653</v>
      </c>
      <c r="C7934">
        <v>50.022243499755859</v>
      </c>
      <c r="D7934" t="s">
        <v>8</v>
      </c>
    </row>
    <row r="7935" spans="1:4">
      <c r="A7935" t="s">
        <v>531</v>
      </c>
      <c r="B7935" t="s">
        <v>2653</v>
      </c>
      <c r="C7935">
        <v>50.030113220214851</v>
      </c>
      <c r="D7935" t="s">
        <v>8</v>
      </c>
    </row>
    <row r="7936" spans="1:4">
      <c r="A7936" t="s">
        <v>532</v>
      </c>
      <c r="B7936" t="s">
        <v>2653</v>
      </c>
      <c r="C7936">
        <v>50.085109710693359</v>
      </c>
      <c r="D7936" t="s">
        <v>8</v>
      </c>
    </row>
    <row r="7937" spans="1:4">
      <c r="A7937" t="s">
        <v>533</v>
      </c>
      <c r="B7937" t="s">
        <v>2653</v>
      </c>
      <c r="C7937">
        <v>49.825843811035163</v>
      </c>
      <c r="D7937" t="s">
        <v>8</v>
      </c>
    </row>
    <row r="7938" spans="1:4">
      <c r="A7938" t="s">
        <v>534</v>
      </c>
      <c r="B7938" t="s">
        <v>2653</v>
      </c>
      <c r="C7938">
        <v>49.943695068359375</v>
      </c>
      <c r="D7938" t="s">
        <v>8</v>
      </c>
    </row>
    <row r="7939" spans="1:4">
      <c r="A7939" t="s">
        <v>535</v>
      </c>
      <c r="B7939" t="s">
        <v>2653</v>
      </c>
      <c r="C7939">
        <v>50.886455535888672</v>
      </c>
      <c r="D7939" t="s">
        <v>8</v>
      </c>
    </row>
    <row r="7940" spans="1:4">
      <c r="A7940" t="s">
        <v>536</v>
      </c>
      <c r="B7940" t="s">
        <v>2653</v>
      </c>
      <c r="C7940">
        <v>52.174942016601563</v>
      </c>
      <c r="D7940" t="s">
        <v>8</v>
      </c>
    </row>
    <row r="7941" spans="1:4">
      <c r="A7941" t="s">
        <v>537</v>
      </c>
      <c r="B7941" t="s">
        <v>2653</v>
      </c>
      <c r="C7941">
        <v>51.640693664550781</v>
      </c>
      <c r="D7941" t="s">
        <v>8</v>
      </c>
    </row>
    <row r="7942" spans="1:4">
      <c r="A7942" t="s">
        <v>538</v>
      </c>
      <c r="B7942" t="s">
        <v>2653</v>
      </c>
      <c r="C7942">
        <v>51.386966705322266</v>
      </c>
      <c r="D7942" t="s">
        <v>8</v>
      </c>
    </row>
    <row r="7943" spans="1:4">
      <c r="A7943" t="s">
        <v>539</v>
      </c>
      <c r="B7943" t="s">
        <v>2653</v>
      </c>
      <c r="C7943">
        <v>52.053001403808594</v>
      </c>
      <c r="D7943" t="s">
        <v>8</v>
      </c>
    </row>
    <row r="7944" spans="1:4">
      <c r="A7944" t="s">
        <v>540</v>
      </c>
      <c r="B7944" t="s">
        <v>2653</v>
      </c>
      <c r="C7944">
        <v>52.132274627685547</v>
      </c>
      <c r="D7944" t="s">
        <v>8</v>
      </c>
    </row>
    <row r="7945" spans="1:4">
      <c r="A7945" t="s">
        <v>541</v>
      </c>
      <c r="B7945" t="s">
        <v>2653</v>
      </c>
      <c r="C7945">
        <v>51.696178436279297</v>
      </c>
      <c r="D7945" t="s">
        <v>8</v>
      </c>
    </row>
    <row r="7946" spans="1:4">
      <c r="A7946" t="s">
        <v>542</v>
      </c>
      <c r="B7946" t="s">
        <v>2653</v>
      </c>
      <c r="C7946">
        <v>52.163982391357422</v>
      </c>
      <c r="D7946" t="s">
        <v>8</v>
      </c>
    </row>
    <row r="7947" spans="1:4">
      <c r="A7947" t="s">
        <v>543</v>
      </c>
      <c r="B7947" t="s">
        <v>2653</v>
      </c>
      <c r="C7947">
        <v>52.497001647949219</v>
      </c>
      <c r="D7947" t="s">
        <v>8</v>
      </c>
    </row>
    <row r="7948" spans="1:4">
      <c r="A7948" t="s">
        <v>544</v>
      </c>
      <c r="B7948" t="s">
        <v>2653</v>
      </c>
      <c r="C7948">
        <v>52.282936096191406</v>
      </c>
      <c r="D7948" t="s">
        <v>8</v>
      </c>
    </row>
    <row r="7949" spans="1:4">
      <c r="A7949" t="s">
        <v>545</v>
      </c>
      <c r="B7949" t="s">
        <v>2653</v>
      </c>
      <c r="C7949">
        <v>51.521755218505859</v>
      </c>
      <c r="D7949" t="s">
        <v>8</v>
      </c>
    </row>
    <row r="7950" spans="1:4">
      <c r="A7950" t="s">
        <v>546</v>
      </c>
      <c r="B7950" t="s">
        <v>2653</v>
      </c>
      <c r="C7950">
        <v>52.734893798828125</v>
      </c>
      <c r="D7950" t="s">
        <v>8</v>
      </c>
    </row>
    <row r="7951" spans="1:4">
      <c r="A7951" t="s">
        <v>547</v>
      </c>
      <c r="B7951" t="s">
        <v>2653</v>
      </c>
      <c r="C7951">
        <v>53.052032470703125</v>
      </c>
      <c r="D7951" t="s">
        <v>8</v>
      </c>
    </row>
    <row r="7952" spans="1:4">
      <c r="A7952" t="s">
        <v>548</v>
      </c>
      <c r="B7952" t="s">
        <v>2653</v>
      </c>
      <c r="C7952">
        <v>46.597934722900391</v>
      </c>
      <c r="D7952" t="s">
        <v>8</v>
      </c>
    </row>
    <row r="7953" spans="1:4">
      <c r="A7953" t="s">
        <v>549</v>
      </c>
      <c r="B7953" t="s">
        <v>2653</v>
      </c>
      <c r="C7953">
        <v>45.852619171142578</v>
      </c>
      <c r="D7953" t="s">
        <v>8</v>
      </c>
    </row>
    <row r="7954" spans="1:4">
      <c r="A7954" t="s">
        <v>550</v>
      </c>
      <c r="B7954" t="s">
        <v>2653</v>
      </c>
      <c r="C7954">
        <v>45.947765350341797</v>
      </c>
      <c r="D7954" t="s">
        <v>8</v>
      </c>
    </row>
    <row r="7955" spans="1:4">
      <c r="A7955" t="s">
        <v>551</v>
      </c>
      <c r="B7955" t="s">
        <v>2653</v>
      </c>
      <c r="C7955">
        <v>45.472042083740241</v>
      </c>
      <c r="D7955" t="s">
        <v>8</v>
      </c>
    </row>
    <row r="7956" spans="1:4">
      <c r="A7956" t="s">
        <v>552</v>
      </c>
      <c r="B7956" t="s">
        <v>2653</v>
      </c>
      <c r="C7956">
        <v>44.480918884277344</v>
      </c>
      <c r="D7956" t="s">
        <v>8</v>
      </c>
    </row>
    <row r="7957" spans="1:4">
      <c r="A7957" t="s">
        <v>553</v>
      </c>
      <c r="B7957" t="s">
        <v>2653</v>
      </c>
      <c r="C7957">
        <v>43.719757080078125</v>
      </c>
      <c r="D7957" t="s">
        <v>8</v>
      </c>
    </row>
    <row r="7958" spans="1:4">
      <c r="A7958" t="s">
        <v>554</v>
      </c>
      <c r="B7958" t="s">
        <v>2653</v>
      </c>
      <c r="C7958">
        <v>43.624622344970703</v>
      </c>
      <c r="D7958" t="s">
        <v>8</v>
      </c>
    </row>
    <row r="7959" spans="1:4">
      <c r="A7959" t="s">
        <v>555</v>
      </c>
      <c r="B7959" t="s">
        <v>2653</v>
      </c>
      <c r="C7959">
        <v>43.767330169677727</v>
      </c>
      <c r="D7959" t="s">
        <v>8</v>
      </c>
    </row>
    <row r="7960" spans="1:4">
      <c r="A7960" t="s">
        <v>556</v>
      </c>
      <c r="B7960" t="s">
        <v>2653</v>
      </c>
      <c r="C7960">
        <v>43.894199371337891</v>
      </c>
      <c r="D7960" t="s">
        <v>8</v>
      </c>
    </row>
    <row r="7961" spans="1:4">
      <c r="A7961" t="s">
        <v>557</v>
      </c>
      <c r="B7961" t="s">
        <v>2653</v>
      </c>
      <c r="C7961">
        <v>43.759403228759766</v>
      </c>
      <c r="D7961" t="s">
        <v>8</v>
      </c>
    </row>
    <row r="7962" spans="1:4">
      <c r="A7962" t="s">
        <v>558</v>
      </c>
      <c r="B7962" t="s">
        <v>2653</v>
      </c>
      <c r="C7962">
        <v>43.410526275634766</v>
      </c>
      <c r="D7962" t="s">
        <v>8</v>
      </c>
    </row>
    <row r="7963" spans="1:4">
      <c r="A7963" t="s">
        <v>559</v>
      </c>
      <c r="B7963" t="s">
        <v>2653</v>
      </c>
      <c r="C7963">
        <v>43.267810821533203</v>
      </c>
      <c r="D7963" t="s">
        <v>8</v>
      </c>
    </row>
    <row r="7964" spans="1:4">
      <c r="A7964" t="s">
        <v>560</v>
      </c>
      <c r="B7964" t="s">
        <v>2653</v>
      </c>
      <c r="C7964">
        <v>43.283664703369141</v>
      </c>
      <c r="D7964" t="s">
        <v>8</v>
      </c>
    </row>
    <row r="7965" spans="1:4">
      <c r="A7965" t="s">
        <v>561</v>
      </c>
      <c r="B7965" t="s">
        <v>2653</v>
      </c>
      <c r="C7965">
        <v>43.045803070068359</v>
      </c>
      <c r="D7965" t="s">
        <v>8</v>
      </c>
    </row>
    <row r="7966" spans="1:4">
      <c r="A7966" t="s">
        <v>562</v>
      </c>
      <c r="B7966" t="s">
        <v>2653</v>
      </c>
      <c r="C7966">
        <v>43.109230041503913</v>
      </c>
      <c r="D7966" t="s">
        <v>8</v>
      </c>
    </row>
    <row r="7967" spans="1:4">
      <c r="A7967" t="s">
        <v>563</v>
      </c>
      <c r="B7967" t="s">
        <v>2653</v>
      </c>
      <c r="C7967">
        <v>42.332202911376953</v>
      </c>
      <c r="D7967" t="s">
        <v>8</v>
      </c>
    </row>
    <row r="7968" spans="1:4">
      <c r="A7968" t="s">
        <v>564</v>
      </c>
      <c r="B7968" t="s">
        <v>2653</v>
      </c>
      <c r="C7968">
        <v>42.48284912109375</v>
      </c>
      <c r="D7968" t="s">
        <v>8</v>
      </c>
    </row>
    <row r="7969" spans="1:4">
      <c r="A7969" t="s">
        <v>565</v>
      </c>
      <c r="B7969" t="s">
        <v>2653</v>
      </c>
      <c r="C7969">
        <v>42.133979797363281</v>
      </c>
      <c r="D7969" t="s">
        <v>8</v>
      </c>
    </row>
    <row r="7970" spans="1:4">
      <c r="A7970" t="s">
        <v>566</v>
      </c>
      <c r="B7970" t="s">
        <v>2653</v>
      </c>
      <c r="C7970">
        <v>42.118125915527344</v>
      </c>
      <c r="D7970" t="s">
        <v>8</v>
      </c>
    </row>
    <row r="7971" spans="1:4">
      <c r="A7971" t="s">
        <v>567</v>
      </c>
      <c r="B7971" t="s">
        <v>2653</v>
      </c>
      <c r="C7971">
        <v>42.284641265869141</v>
      </c>
      <c r="D7971" t="s">
        <v>8</v>
      </c>
    </row>
    <row r="7972" spans="1:4">
      <c r="A7972" t="s">
        <v>568</v>
      </c>
      <c r="B7972" t="s">
        <v>2653</v>
      </c>
      <c r="C7972">
        <v>42.498710632324219</v>
      </c>
      <c r="D7972" t="s">
        <v>8</v>
      </c>
    </row>
    <row r="7973" spans="1:4">
      <c r="A7973" t="s">
        <v>569</v>
      </c>
      <c r="B7973" t="s">
        <v>2653</v>
      </c>
      <c r="C7973">
        <v>43.727680206298828</v>
      </c>
      <c r="D7973" t="s">
        <v>8</v>
      </c>
    </row>
    <row r="7974" spans="1:4">
      <c r="A7974" t="s">
        <v>570</v>
      </c>
      <c r="B7974" t="s">
        <v>2653</v>
      </c>
      <c r="C7974">
        <v>43.806968688964851</v>
      </c>
      <c r="D7974" t="s">
        <v>8</v>
      </c>
    </row>
    <row r="7975" spans="1:4">
      <c r="A7975" t="s">
        <v>571</v>
      </c>
      <c r="B7975" t="s">
        <v>2653</v>
      </c>
      <c r="C7975">
        <v>43.759403228759766</v>
      </c>
      <c r="D7975" t="s">
        <v>8</v>
      </c>
    </row>
    <row r="7976" spans="1:4">
      <c r="A7976" t="s">
        <v>572</v>
      </c>
      <c r="B7976" t="s">
        <v>2653</v>
      </c>
      <c r="C7976">
        <v>42.839653015136719</v>
      </c>
      <c r="D7976" t="s">
        <v>8</v>
      </c>
    </row>
    <row r="7977" spans="1:4">
      <c r="A7977" t="s">
        <v>573</v>
      </c>
      <c r="B7977" t="s">
        <v>2653</v>
      </c>
      <c r="C7977">
        <v>42.363914489746094</v>
      </c>
      <c r="D7977" t="s">
        <v>8</v>
      </c>
    </row>
    <row r="7978" spans="1:4">
      <c r="A7978" t="s">
        <v>574</v>
      </c>
      <c r="B7978" t="s">
        <v>2653</v>
      </c>
      <c r="C7978">
        <v>41.824764251708977</v>
      </c>
      <c r="D7978" t="s">
        <v>8</v>
      </c>
    </row>
    <row r="7979" spans="1:4">
      <c r="A7979" t="s">
        <v>575</v>
      </c>
      <c r="B7979" t="s">
        <v>2653</v>
      </c>
      <c r="C7979">
        <v>42.474918365478523</v>
      </c>
      <c r="D7979" t="s">
        <v>8</v>
      </c>
    </row>
    <row r="7980" spans="1:4">
      <c r="A7980" t="s">
        <v>576</v>
      </c>
      <c r="B7980" t="s">
        <v>2653</v>
      </c>
      <c r="C7980">
        <v>42.213268280029297</v>
      </c>
      <c r="D7980" t="s">
        <v>8</v>
      </c>
    </row>
    <row r="7981" spans="1:4">
      <c r="A7981" t="s">
        <v>577</v>
      </c>
      <c r="B7981" t="s">
        <v>2653</v>
      </c>
      <c r="C7981">
        <v>42.649360656738281</v>
      </c>
      <c r="D7981" t="s">
        <v>8</v>
      </c>
    </row>
    <row r="7982" spans="1:4">
      <c r="A7982" t="s">
        <v>578</v>
      </c>
      <c r="B7982" t="s">
        <v>2653</v>
      </c>
      <c r="C7982">
        <v>42.585918426513672</v>
      </c>
      <c r="D7982" t="s">
        <v>8</v>
      </c>
    </row>
    <row r="7983" spans="1:4">
      <c r="A7983" t="s">
        <v>579</v>
      </c>
      <c r="B7983" t="s">
        <v>2653</v>
      </c>
      <c r="C7983">
        <v>42.340129852294922</v>
      </c>
      <c r="D7983" t="s">
        <v>8</v>
      </c>
    </row>
    <row r="7984" spans="1:4">
      <c r="A7984" t="s">
        <v>580</v>
      </c>
      <c r="B7984" t="s">
        <v>2653</v>
      </c>
      <c r="C7984">
        <v>42.332202911376953</v>
      </c>
      <c r="D7984" t="s">
        <v>8</v>
      </c>
    </row>
    <row r="7985" spans="1:4">
      <c r="A7985" t="s">
        <v>581</v>
      </c>
      <c r="B7985" t="s">
        <v>2653</v>
      </c>
      <c r="C7985">
        <v>42.562141418457031</v>
      </c>
      <c r="D7985" t="s">
        <v>8</v>
      </c>
    </row>
    <row r="7986" spans="1:4">
      <c r="A7986" t="s">
        <v>582</v>
      </c>
      <c r="B7986" t="s">
        <v>2653</v>
      </c>
      <c r="C7986">
        <v>42.498710632324219</v>
      </c>
      <c r="D7986" t="s">
        <v>8</v>
      </c>
    </row>
    <row r="7987" spans="1:4">
      <c r="A7987" t="s">
        <v>583</v>
      </c>
      <c r="B7987" t="s">
        <v>2653</v>
      </c>
      <c r="C7987">
        <v>42.728649139404297</v>
      </c>
      <c r="D7987" t="s">
        <v>8</v>
      </c>
    </row>
    <row r="7988" spans="1:4">
      <c r="A7988" t="s">
        <v>584</v>
      </c>
      <c r="B7988" t="s">
        <v>2653</v>
      </c>
      <c r="C7988">
        <v>43.323322296142578</v>
      </c>
      <c r="D7988" t="s">
        <v>8</v>
      </c>
    </row>
    <row r="7989" spans="1:4">
      <c r="A7989" t="s">
        <v>585</v>
      </c>
      <c r="B7989" t="s">
        <v>2653</v>
      </c>
      <c r="C7989">
        <v>43.434299468994141</v>
      </c>
      <c r="D7989" t="s">
        <v>8</v>
      </c>
    </row>
    <row r="7990" spans="1:4">
      <c r="A7990" t="s">
        <v>586</v>
      </c>
      <c r="B7990" t="s">
        <v>2653</v>
      </c>
      <c r="C7990">
        <v>43.466033935546882</v>
      </c>
      <c r="D7990" t="s">
        <v>8</v>
      </c>
    </row>
    <row r="7991" spans="1:4">
      <c r="A7991" t="s">
        <v>587</v>
      </c>
      <c r="B7991" t="s">
        <v>2653</v>
      </c>
      <c r="C7991">
        <v>43.727680206298828</v>
      </c>
      <c r="D7991" t="s">
        <v>8</v>
      </c>
    </row>
    <row r="7992" spans="1:4">
      <c r="A7992" t="s">
        <v>588</v>
      </c>
      <c r="B7992" t="s">
        <v>2653</v>
      </c>
      <c r="C7992">
        <v>44.385776519775391</v>
      </c>
      <c r="D7992" t="s">
        <v>8</v>
      </c>
    </row>
    <row r="7993" spans="1:4">
      <c r="A7993" t="s">
        <v>589</v>
      </c>
      <c r="B7993" t="s">
        <v>2653</v>
      </c>
      <c r="C7993">
        <v>44.472991943359375</v>
      </c>
      <c r="D7993" t="s">
        <v>8</v>
      </c>
    </row>
    <row r="7994" spans="1:4">
      <c r="A7994" t="s">
        <v>590</v>
      </c>
      <c r="B7994" t="s">
        <v>2653</v>
      </c>
      <c r="C7994">
        <v>44.282707214355469</v>
      </c>
      <c r="D7994" t="s">
        <v>8</v>
      </c>
    </row>
    <row r="7995" spans="1:4">
      <c r="A7995" t="s">
        <v>591</v>
      </c>
      <c r="B7995" t="s">
        <v>2653</v>
      </c>
      <c r="C7995">
        <v>44.219268798828125</v>
      </c>
      <c r="D7995" t="s">
        <v>8</v>
      </c>
    </row>
    <row r="7996" spans="1:4">
      <c r="A7996" t="s">
        <v>592</v>
      </c>
      <c r="B7996" t="s">
        <v>2653</v>
      </c>
      <c r="C7996">
        <v>44.528511047363281</v>
      </c>
      <c r="D7996" t="s">
        <v>8</v>
      </c>
    </row>
    <row r="7997" spans="1:4">
      <c r="A7997" t="s">
        <v>593</v>
      </c>
      <c r="B7997" t="s">
        <v>2653</v>
      </c>
      <c r="C7997">
        <v>45.464107513427727</v>
      </c>
      <c r="D7997" t="s">
        <v>8</v>
      </c>
    </row>
    <row r="7998" spans="1:4">
      <c r="A7998" t="s">
        <v>594</v>
      </c>
      <c r="B7998" t="s">
        <v>2653</v>
      </c>
      <c r="C7998">
        <v>45.424457550048828</v>
      </c>
      <c r="D7998" t="s">
        <v>8</v>
      </c>
    </row>
    <row r="7999" spans="1:4">
      <c r="A7999" t="s">
        <v>595</v>
      </c>
      <c r="B7999" t="s">
        <v>2653</v>
      </c>
      <c r="C7999">
        <v>45.4482421875</v>
      </c>
      <c r="D7999" t="s">
        <v>8</v>
      </c>
    </row>
    <row r="8000" spans="1:4">
      <c r="A8000" t="s">
        <v>596</v>
      </c>
      <c r="B8000" t="s">
        <v>2653</v>
      </c>
      <c r="C8000">
        <v>45.432392120361328</v>
      </c>
      <c r="D8000" t="s">
        <v>8</v>
      </c>
    </row>
    <row r="8001" spans="1:4">
      <c r="A8001" t="s">
        <v>597</v>
      </c>
      <c r="B8001" t="s">
        <v>2653</v>
      </c>
      <c r="C8001">
        <v>46.050846099853523</v>
      </c>
      <c r="D8001" t="s">
        <v>8</v>
      </c>
    </row>
    <row r="8002" spans="1:4">
      <c r="A8002" t="s">
        <v>598</v>
      </c>
      <c r="B8002" t="s">
        <v>2653</v>
      </c>
      <c r="C8002">
        <v>46.312492370605469</v>
      </c>
      <c r="D8002" t="s">
        <v>8</v>
      </c>
    </row>
    <row r="8003" spans="1:4">
      <c r="A8003" t="s">
        <v>599</v>
      </c>
      <c r="B8003" t="s">
        <v>2653</v>
      </c>
      <c r="C8003">
        <v>44.449214935302734</v>
      </c>
      <c r="D8003" t="s">
        <v>8</v>
      </c>
    </row>
    <row r="8004" spans="1:4">
      <c r="A8004" t="s">
        <v>600</v>
      </c>
      <c r="B8004" t="s">
        <v>2653</v>
      </c>
      <c r="C8004">
        <v>44.243061065673828</v>
      </c>
      <c r="D8004" t="s">
        <v>8</v>
      </c>
    </row>
    <row r="8005" spans="1:4">
      <c r="A8005" t="s">
        <v>601</v>
      </c>
      <c r="B8005" t="s">
        <v>2653</v>
      </c>
      <c r="C8005">
        <v>44.36328125</v>
      </c>
      <c r="D8005" t="s">
        <v>8</v>
      </c>
    </row>
    <row r="8006" spans="1:4">
      <c r="A8006" t="s">
        <v>602</v>
      </c>
      <c r="B8006" t="s">
        <v>2653</v>
      </c>
      <c r="C8006">
        <v>43.706058502197273</v>
      </c>
      <c r="D8006" t="s">
        <v>8</v>
      </c>
    </row>
    <row r="8007" spans="1:4">
      <c r="A8007" t="s">
        <v>603</v>
      </c>
      <c r="B8007" t="s">
        <v>2653</v>
      </c>
      <c r="C8007">
        <v>44.114818572998047</v>
      </c>
      <c r="D8007" t="s">
        <v>8</v>
      </c>
    </row>
    <row r="8008" spans="1:4">
      <c r="A8008" t="s">
        <v>604</v>
      </c>
      <c r="B8008" t="s">
        <v>2653</v>
      </c>
      <c r="C8008">
        <v>44.748016357421882</v>
      </c>
      <c r="D8008" t="s">
        <v>8</v>
      </c>
    </row>
    <row r="8009" spans="1:4">
      <c r="A8009" t="s">
        <v>605</v>
      </c>
      <c r="B8009" t="s">
        <v>2653</v>
      </c>
      <c r="C8009">
        <v>44.876247406005859</v>
      </c>
      <c r="D8009" t="s">
        <v>8</v>
      </c>
    </row>
    <row r="8010" spans="1:4">
      <c r="A8010" t="s">
        <v>606</v>
      </c>
      <c r="B8010" t="s">
        <v>2653</v>
      </c>
      <c r="C8010">
        <v>44.451446533203125</v>
      </c>
      <c r="D8010" t="s">
        <v>8</v>
      </c>
    </row>
    <row r="8011" spans="1:4">
      <c r="A8011" t="s">
        <v>607</v>
      </c>
      <c r="B8011" t="s">
        <v>2653</v>
      </c>
      <c r="C8011">
        <v>43.674003601074219</v>
      </c>
      <c r="D8011" t="s">
        <v>8</v>
      </c>
    </row>
    <row r="8012" spans="1:4">
      <c r="A8012" t="s">
        <v>608</v>
      </c>
      <c r="B8012" t="s">
        <v>2653</v>
      </c>
      <c r="C8012">
        <v>43.385448455810547</v>
      </c>
      <c r="D8012" t="s">
        <v>8</v>
      </c>
    </row>
    <row r="8013" spans="1:4">
      <c r="A8013" t="s">
        <v>609</v>
      </c>
      <c r="B8013" t="s">
        <v>2653</v>
      </c>
      <c r="C8013">
        <v>43.441566467285163</v>
      </c>
      <c r="D8013" t="s">
        <v>8</v>
      </c>
    </row>
    <row r="8014" spans="1:4">
      <c r="A8014" t="s">
        <v>610</v>
      </c>
      <c r="B8014" t="s">
        <v>2653</v>
      </c>
      <c r="C8014">
        <v>43.60186767578125</v>
      </c>
      <c r="D8014" t="s">
        <v>8</v>
      </c>
    </row>
    <row r="8015" spans="1:4">
      <c r="A8015" t="s">
        <v>611</v>
      </c>
      <c r="B8015" t="s">
        <v>2653</v>
      </c>
      <c r="C8015">
        <v>44.034675598144531</v>
      </c>
      <c r="D8015" t="s">
        <v>8</v>
      </c>
    </row>
    <row r="8016" spans="1:4">
      <c r="A8016" t="s">
        <v>612</v>
      </c>
      <c r="B8016" t="s">
        <v>2653</v>
      </c>
      <c r="C8016">
        <v>44.202976226806641</v>
      </c>
      <c r="D8016" t="s">
        <v>8</v>
      </c>
    </row>
    <row r="8017" spans="1:4">
      <c r="A8017" t="s">
        <v>613</v>
      </c>
      <c r="B8017" t="s">
        <v>2653</v>
      </c>
      <c r="C8017">
        <v>44.611751556396477</v>
      </c>
      <c r="D8017" t="s">
        <v>8</v>
      </c>
    </row>
    <row r="8018" spans="1:4">
      <c r="A8018" t="s">
        <v>614</v>
      </c>
      <c r="B8018" t="s">
        <v>2653</v>
      </c>
      <c r="C8018">
        <v>44.499546051025391</v>
      </c>
      <c r="D8018" t="s">
        <v>8</v>
      </c>
    </row>
    <row r="8019" spans="1:4">
      <c r="A8019" t="s">
        <v>615</v>
      </c>
      <c r="B8019" t="s">
        <v>2653</v>
      </c>
      <c r="C8019">
        <v>44.587715148925781</v>
      </c>
      <c r="D8019" t="s">
        <v>8</v>
      </c>
    </row>
    <row r="8020" spans="1:4">
      <c r="A8020" t="s">
        <v>616</v>
      </c>
      <c r="B8020" t="s">
        <v>2653</v>
      </c>
      <c r="C8020">
        <v>43.746135711669922</v>
      </c>
      <c r="D8020" t="s">
        <v>8</v>
      </c>
    </row>
    <row r="8021" spans="1:4">
      <c r="A8021" t="s">
        <v>617</v>
      </c>
      <c r="B8021" t="s">
        <v>2653</v>
      </c>
      <c r="C8021">
        <v>43.657958984375</v>
      </c>
      <c r="D8021" t="s">
        <v>8</v>
      </c>
    </row>
    <row r="8022" spans="1:4">
      <c r="A8022" t="s">
        <v>618</v>
      </c>
      <c r="B8022" t="s">
        <v>2653</v>
      </c>
      <c r="C8022">
        <v>43.786201477050781</v>
      </c>
      <c r="D8022" t="s">
        <v>8</v>
      </c>
    </row>
    <row r="8023" spans="1:4">
      <c r="A8023" t="s">
        <v>619</v>
      </c>
      <c r="B8023" t="s">
        <v>2653</v>
      </c>
      <c r="C8023">
        <v>45.605625152587891</v>
      </c>
      <c r="D8023" t="s">
        <v>8</v>
      </c>
    </row>
    <row r="8024" spans="1:4">
      <c r="A8024" t="s">
        <v>620</v>
      </c>
      <c r="B8024" t="s">
        <v>2653</v>
      </c>
      <c r="C8024">
        <v>46.383083343505859</v>
      </c>
      <c r="D8024" t="s">
        <v>8</v>
      </c>
    </row>
    <row r="8025" spans="1:4">
      <c r="A8025" t="s">
        <v>621</v>
      </c>
      <c r="B8025" t="s">
        <v>2653</v>
      </c>
      <c r="C8025">
        <v>45.990337371826172</v>
      </c>
      <c r="D8025" t="s">
        <v>8</v>
      </c>
    </row>
    <row r="8026" spans="1:4">
      <c r="A8026" t="s">
        <v>622</v>
      </c>
      <c r="B8026" t="s">
        <v>2653</v>
      </c>
      <c r="C8026">
        <v>46.375057220458977</v>
      </c>
      <c r="D8026" t="s">
        <v>8</v>
      </c>
    </row>
    <row r="8027" spans="1:4">
      <c r="A8027" t="s">
        <v>623</v>
      </c>
      <c r="B8027" t="s">
        <v>2653</v>
      </c>
      <c r="C8027">
        <v>44.451446533203125</v>
      </c>
      <c r="D8027" t="s">
        <v>8</v>
      </c>
    </row>
    <row r="8028" spans="1:4">
      <c r="A8028" t="s">
        <v>624</v>
      </c>
      <c r="B8028" t="s">
        <v>2653</v>
      </c>
      <c r="C8028">
        <v>42.167167663574219</v>
      </c>
      <c r="D8028" t="s">
        <v>8</v>
      </c>
    </row>
    <row r="8029" spans="1:4">
      <c r="A8029" t="s">
        <v>625</v>
      </c>
      <c r="B8029" t="s">
        <v>2653</v>
      </c>
      <c r="C8029">
        <v>41.445819854736328</v>
      </c>
      <c r="D8029" t="s">
        <v>8</v>
      </c>
    </row>
    <row r="8030" spans="1:4">
      <c r="A8030" t="s">
        <v>626</v>
      </c>
      <c r="B8030" t="s">
        <v>2653</v>
      </c>
      <c r="C8030">
        <v>40.804615020751953</v>
      </c>
      <c r="D8030" t="s">
        <v>8</v>
      </c>
    </row>
    <row r="8031" spans="1:4">
      <c r="A8031" t="s">
        <v>627</v>
      </c>
      <c r="B8031" t="s">
        <v>2653</v>
      </c>
      <c r="C8031">
        <v>40.492023468017578</v>
      </c>
      <c r="D8031" t="s">
        <v>8</v>
      </c>
    </row>
    <row r="8032" spans="1:4">
      <c r="A8032" t="s">
        <v>628</v>
      </c>
      <c r="B8032" t="s">
        <v>2653</v>
      </c>
      <c r="C8032">
        <v>40.580184936523438</v>
      </c>
      <c r="D8032" t="s">
        <v>8</v>
      </c>
    </row>
    <row r="8033" spans="1:4">
      <c r="A8033" t="s">
        <v>629</v>
      </c>
      <c r="B8033" t="s">
        <v>2653</v>
      </c>
      <c r="C8033">
        <v>40.684379577636719</v>
      </c>
      <c r="D8033" t="s">
        <v>8</v>
      </c>
    </row>
    <row r="8034" spans="1:4">
      <c r="A8034" t="s">
        <v>630</v>
      </c>
      <c r="B8034" t="s">
        <v>2653</v>
      </c>
      <c r="C8034">
        <v>41.261466979980469</v>
      </c>
      <c r="D8034" t="s">
        <v>8</v>
      </c>
    </row>
    <row r="8035" spans="1:4">
      <c r="A8035" t="s">
        <v>631</v>
      </c>
      <c r="B8035" t="s">
        <v>2653</v>
      </c>
      <c r="C8035">
        <v>41.734355926513672</v>
      </c>
      <c r="D8035" t="s">
        <v>8</v>
      </c>
    </row>
    <row r="8036" spans="1:4">
      <c r="A8036" t="s">
        <v>632</v>
      </c>
      <c r="B8036" t="s">
        <v>2653</v>
      </c>
      <c r="C8036">
        <v>41.726345062255859</v>
      </c>
      <c r="D8036" t="s">
        <v>8</v>
      </c>
    </row>
    <row r="8037" spans="1:4">
      <c r="A8037" t="s">
        <v>633</v>
      </c>
      <c r="B8037" t="s">
        <v>2653</v>
      </c>
      <c r="C8037">
        <v>41.750373840332031</v>
      </c>
      <c r="D8037" t="s">
        <v>8</v>
      </c>
    </row>
    <row r="8038" spans="1:4">
      <c r="A8038" t="s">
        <v>634</v>
      </c>
      <c r="B8038" t="s">
        <v>2653</v>
      </c>
      <c r="C8038">
        <v>41.910690307617188</v>
      </c>
      <c r="D8038" t="s">
        <v>8</v>
      </c>
    </row>
    <row r="8039" spans="1:4">
      <c r="A8039" t="s">
        <v>635</v>
      </c>
      <c r="B8039" t="s">
        <v>2653</v>
      </c>
      <c r="C8039">
        <v>42.199226379394531</v>
      </c>
      <c r="D8039" t="s">
        <v>8</v>
      </c>
    </row>
    <row r="8040" spans="1:4">
      <c r="A8040" t="s">
        <v>636</v>
      </c>
      <c r="B8040" t="s">
        <v>2653</v>
      </c>
      <c r="C8040">
        <v>41.806488037109375</v>
      </c>
      <c r="D8040" t="s">
        <v>8</v>
      </c>
    </row>
    <row r="8041" spans="1:4">
      <c r="A8041" t="s">
        <v>637</v>
      </c>
      <c r="B8041" t="s">
        <v>2653</v>
      </c>
      <c r="C8041">
        <v>41.229404449462891</v>
      </c>
      <c r="D8041" t="s">
        <v>8</v>
      </c>
    </row>
    <row r="8042" spans="1:4">
      <c r="A8042" t="s">
        <v>638</v>
      </c>
      <c r="B8042" t="s">
        <v>2653</v>
      </c>
      <c r="C8042">
        <v>40.932846069335938</v>
      </c>
      <c r="D8042" t="s">
        <v>8</v>
      </c>
    </row>
    <row r="8043" spans="1:4">
      <c r="A8043" t="s">
        <v>639</v>
      </c>
      <c r="B8043" t="s">
        <v>2653</v>
      </c>
      <c r="C8043">
        <v>40.219501495361328</v>
      </c>
      <c r="D8043" t="s">
        <v>8</v>
      </c>
    </row>
    <row r="8044" spans="1:4">
      <c r="A8044" t="s">
        <v>640</v>
      </c>
      <c r="B8044" t="s">
        <v>2653</v>
      </c>
      <c r="C8044">
        <v>40.403858184814453</v>
      </c>
      <c r="D8044" t="s">
        <v>8</v>
      </c>
    </row>
    <row r="8045" spans="1:4">
      <c r="A8045" t="s">
        <v>641</v>
      </c>
      <c r="B8045" t="s">
        <v>2653</v>
      </c>
      <c r="C8045">
        <v>40.772552490234375</v>
      </c>
      <c r="D8045" t="s">
        <v>8</v>
      </c>
    </row>
    <row r="8046" spans="1:4">
      <c r="A8046" t="s">
        <v>642</v>
      </c>
      <c r="B8046" t="s">
        <v>2653</v>
      </c>
      <c r="C8046">
        <v>42.728218078613281</v>
      </c>
      <c r="D8046" t="s">
        <v>8</v>
      </c>
    </row>
    <row r="8047" spans="1:4">
      <c r="A8047" t="s">
        <v>643</v>
      </c>
      <c r="B8047" t="s">
        <v>2653</v>
      </c>
      <c r="C8047">
        <v>42.664089202880859</v>
      </c>
      <c r="D8047" t="s">
        <v>8</v>
      </c>
    </row>
    <row r="8048" spans="1:4">
      <c r="A8048" t="s">
        <v>644</v>
      </c>
      <c r="B8048" t="s">
        <v>2653</v>
      </c>
      <c r="C8048">
        <v>43.064849853515625</v>
      </c>
      <c r="D8048" t="s">
        <v>8</v>
      </c>
    </row>
    <row r="8049" spans="1:4">
      <c r="A8049" t="s">
        <v>645</v>
      </c>
      <c r="B8049" t="s">
        <v>2653</v>
      </c>
      <c r="C8049">
        <v>43.064849853515625</v>
      </c>
      <c r="D8049" t="s">
        <v>8</v>
      </c>
    </row>
    <row r="8050" spans="1:4">
      <c r="A8050" t="s">
        <v>646</v>
      </c>
      <c r="B8050" t="s">
        <v>2653</v>
      </c>
      <c r="C8050">
        <v>43.361404418945313</v>
      </c>
      <c r="D8050" t="s">
        <v>8</v>
      </c>
    </row>
    <row r="8051" spans="1:4">
      <c r="A8051" t="s">
        <v>647</v>
      </c>
      <c r="B8051" t="s">
        <v>2653</v>
      </c>
      <c r="C8051">
        <v>43.746135711669922</v>
      </c>
      <c r="D8051" t="s">
        <v>8</v>
      </c>
    </row>
    <row r="8052" spans="1:4">
      <c r="A8052" t="s">
        <v>648</v>
      </c>
      <c r="B8052" t="s">
        <v>2653</v>
      </c>
      <c r="C8052">
        <v>43.954513549804688</v>
      </c>
      <c r="D8052" t="s">
        <v>8</v>
      </c>
    </row>
    <row r="8053" spans="1:4">
      <c r="A8053" t="s">
        <v>649</v>
      </c>
      <c r="B8053" t="s">
        <v>2653</v>
      </c>
      <c r="C8053">
        <v>43.321342468261719</v>
      </c>
      <c r="D8053" t="s">
        <v>8</v>
      </c>
    </row>
    <row r="8054" spans="1:4">
      <c r="A8054" t="s">
        <v>650</v>
      </c>
      <c r="B8054" t="s">
        <v>2653</v>
      </c>
      <c r="C8054">
        <v>44.162914276123047</v>
      </c>
      <c r="D8054" t="s">
        <v>8</v>
      </c>
    </row>
    <row r="8055" spans="1:4">
      <c r="A8055" t="s">
        <v>651</v>
      </c>
      <c r="B8055" t="s">
        <v>2653</v>
      </c>
      <c r="C8055">
        <v>44.050704956054688</v>
      </c>
      <c r="D8055" t="s">
        <v>8</v>
      </c>
    </row>
    <row r="8056" spans="1:4">
      <c r="A8056" t="s">
        <v>652</v>
      </c>
      <c r="B8056" t="s">
        <v>2653</v>
      </c>
      <c r="C8056">
        <v>44.924331665039063</v>
      </c>
      <c r="D8056" t="s">
        <v>8</v>
      </c>
    </row>
    <row r="8057" spans="1:4">
      <c r="A8057" t="s">
        <v>653</v>
      </c>
      <c r="B8057" t="s">
        <v>2653</v>
      </c>
      <c r="C8057">
        <v>44.972434997558594</v>
      </c>
      <c r="D8057" t="s">
        <v>8</v>
      </c>
    </row>
    <row r="8058" spans="1:4">
      <c r="A8058" t="s">
        <v>654</v>
      </c>
      <c r="B8058" t="s">
        <v>2653</v>
      </c>
      <c r="C8058">
        <v>45.421276092529297</v>
      </c>
      <c r="D8058" t="s">
        <v>8</v>
      </c>
    </row>
    <row r="8059" spans="1:4">
      <c r="A8059" t="s">
        <v>655</v>
      </c>
      <c r="B8059" t="s">
        <v>2653</v>
      </c>
      <c r="C8059">
        <v>45.573554992675781</v>
      </c>
      <c r="D8059" t="s">
        <v>8</v>
      </c>
    </row>
    <row r="8060" spans="1:4">
      <c r="A8060" t="s">
        <v>656</v>
      </c>
      <c r="B8060" t="s">
        <v>2653</v>
      </c>
      <c r="C8060">
        <v>45.525455474853523</v>
      </c>
      <c r="D8060" t="s">
        <v>8</v>
      </c>
    </row>
    <row r="8061" spans="1:4">
      <c r="A8061" t="s">
        <v>657</v>
      </c>
      <c r="B8061" t="s">
        <v>2653</v>
      </c>
      <c r="C8061">
        <v>45.717819213867188</v>
      </c>
      <c r="D8061" t="s">
        <v>8</v>
      </c>
    </row>
    <row r="8062" spans="1:4">
      <c r="A8062" t="s">
        <v>658</v>
      </c>
      <c r="B8062" t="s">
        <v>2653</v>
      </c>
      <c r="C8062">
        <v>46.150646209716797</v>
      </c>
      <c r="D8062" t="s">
        <v>8</v>
      </c>
    </row>
    <row r="8063" spans="1:4">
      <c r="A8063" t="s">
        <v>659</v>
      </c>
      <c r="B8063" t="s">
        <v>2653</v>
      </c>
      <c r="C8063">
        <v>46.391101837158203</v>
      </c>
      <c r="D8063" t="s">
        <v>8</v>
      </c>
    </row>
    <row r="8064" spans="1:4">
      <c r="A8064" t="s">
        <v>660</v>
      </c>
      <c r="B8064" t="s">
        <v>2653</v>
      </c>
      <c r="C8064">
        <v>47.080390930175781</v>
      </c>
      <c r="D8064" t="s">
        <v>8</v>
      </c>
    </row>
    <row r="8065" spans="1:4">
      <c r="A8065" t="s">
        <v>661</v>
      </c>
      <c r="B8065" t="s">
        <v>2653</v>
      </c>
      <c r="C8065">
        <v>46.383083343505859</v>
      </c>
      <c r="D8065" t="s">
        <v>8</v>
      </c>
    </row>
    <row r="8066" spans="1:4">
      <c r="A8066" t="s">
        <v>662</v>
      </c>
      <c r="B8066" t="s">
        <v>2653</v>
      </c>
      <c r="C8066">
        <v>44.595718383789063</v>
      </c>
      <c r="D8066" t="s">
        <v>8</v>
      </c>
    </row>
    <row r="8067" spans="1:4">
      <c r="A8067" t="s">
        <v>663</v>
      </c>
      <c r="B8067" t="s">
        <v>2653</v>
      </c>
      <c r="C8067">
        <v>44.603736877441406</v>
      </c>
      <c r="D8067" t="s">
        <v>8</v>
      </c>
    </row>
    <row r="8068" spans="1:4">
      <c r="A8068" t="s">
        <v>664</v>
      </c>
      <c r="B8068" t="s">
        <v>2653</v>
      </c>
      <c r="C8068">
        <v>45.219753265380859</v>
      </c>
      <c r="D8068" t="s">
        <v>8</v>
      </c>
    </row>
    <row r="8069" spans="1:4">
      <c r="A8069" t="s">
        <v>665</v>
      </c>
      <c r="B8069" t="s">
        <v>2653</v>
      </c>
      <c r="C8069">
        <v>44.052570343017578</v>
      </c>
      <c r="D8069" t="s">
        <v>8</v>
      </c>
    </row>
    <row r="8070" spans="1:4">
      <c r="A8070" t="s">
        <v>666</v>
      </c>
      <c r="B8070" t="s">
        <v>2653</v>
      </c>
      <c r="C8070">
        <v>45.641223907470703</v>
      </c>
      <c r="D8070" t="s">
        <v>8</v>
      </c>
    </row>
    <row r="8071" spans="1:4">
      <c r="A8071" t="s">
        <v>667</v>
      </c>
      <c r="B8071" t="s">
        <v>2653</v>
      </c>
      <c r="C8071">
        <v>45.487220764160163</v>
      </c>
      <c r="D8071" t="s">
        <v>8</v>
      </c>
    </row>
    <row r="8072" spans="1:4">
      <c r="A8072" t="s">
        <v>668</v>
      </c>
      <c r="B8072" t="s">
        <v>2653</v>
      </c>
      <c r="C8072">
        <v>45.106266021728523</v>
      </c>
      <c r="D8072" t="s">
        <v>8</v>
      </c>
    </row>
    <row r="8073" spans="1:4">
      <c r="A8073" t="s">
        <v>669</v>
      </c>
      <c r="B8073" t="s">
        <v>2653</v>
      </c>
      <c r="C8073">
        <v>45.843864440917969</v>
      </c>
      <c r="D8073" t="s">
        <v>8</v>
      </c>
    </row>
    <row r="8074" spans="1:4">
      <c r="A8074" t="s">
        <v>670</v>
      </c>
      <c r="B8074" t="s">
        <v>2653</v>
      </c>
      <c r="C8074">
        <v>45.827640533447273</v>
      </c>
      <c r="D8074" t="s">
        <v>8</v>
      </c>
    </row>
    <row r="8075" spans="1:4">
      <c r="A8075" t="s">
        <v>671</v>
      </c>
      <c r="B8075" t="s">
        <v>2653</v>
      </c>
      <c r="C8075">
        <v>45.762805938720703</v>
      </c>
      <c r="D8075" t="s">
        <v>8</v>
      </c>
    </row>
    <row r="8076" spans="1:4">
      <c r="A8076" t="s">
        <v>672</v>
      </c>
      <c r="B8076" t="s">
        <v>2653</v>
      </c>
      <c r="C8076">
        <v>43.939102172851563</v>
      </c>
      <c r="D8076" t="s">
        <v>8</v>
      </c>
    </row>
    <row r="8077" spans="1:4">
      <c r="A8077" t="s">
        <v>673</v>
      </c>
      <c r="B8077" t="s">
        <v>2653</v>
      </c>
      <c r="C8077">
        <v>44.5875244140625</v>
      </c>
      <c r="D8077" t="s">
        <v>8</v>
      </c>
    </row>
    <row r="8078" spans="1:4">
      <c r="A8078" t="s">
        <v>674</v>
      </c>
      <c r="B8078" t="s">
        <v>2653</v>
      </c>
      <c r="C8078">
        <v>44.125522613525391</v>
      </c>
      <c r="D8078" t="s">
        <v>8</v>
      </c>
    </row>
    <row r="8079" spans="1:4">
      <c r="A8079" t="s">
        <v>675</v>
      </c>
      <c r="B8079" t="s">
        <v>2653</v>
      </c>
      <c r="C8079">
        <v>44.214675903320313</v>
      </c>
      <c r="D8079" t="s">
        <v>8</v>
      </c>
    </row>
    <row r="8080" spans="1:4">
      <c r="A8080" t="s">
        <v>676</v>
      </c>
      <c r="B8080" t="s">
        <v>2653</v>
      </c>
      <c r="C8080">
        <v>44.028263092041016</v>
      </c>
      <c r="D8080" t="s">
        <v>8</v>
      </c>
    </row>
    <row r="8081" spans="1:4">
      <c r="A8081" t="s">
        <v>677</v>
      </c>
      <c r="B8081" t="s">
        <v>2653</v>
      </c>
      <c r="C8081">
        <v>44.198482513427727</v>
      </c>
      <c r="D8081" t="s">
        <v>8</v>
      </c>
    </row>
    <row r="8082" spans="1:4">
      <c r="A8082" t="s">
        <v>678</v>
      </c>
      <c r="B8082" t="s">
        <v>2653</v>
      </c>
      <c r="C8082">
        <v>45.568283081054688</v>
      </c>
      <c r="D8082" t="s">
        <v>8</v>
      </c>
    </row>
    <row r="8083" spans="1:4">
      <c r="A8083" t="s">
        <v>679</v>
      </c>
      <c r="B8083" t="s">
        <v>2653</v>
      </c>
      <c r="C8083">
        <v>46.484180450439453</v>
      </c>
      <c r="D8083" t="s">
        <v>8</v>
      </c>
    </row>
    <row r="8084" spans="1:4">
      <c r="A8084" t="s">
        <v>680</v>
      </c>
      <c r="B8084" t="s">
        <v>2653</v>
      </c>
      <c r="C8084">
        <v>47.027229309082031</v>
      </c>
      <c r="D8084" t="s">
        <v>8</v>
      </c>
    </row>
    <row r="8085" spans="1:4">
      <c r="A8085" t="s">
        <v>681</v>
      </c>
      <c r="B8085" t="s">
        <v>2653</v>
      </c>
      <c r="C8085">
        <v>47.351459503173828</v>
      </c>
      <c r="D8085" t="s">
        <v>8</v>
      </c>
    </row>
    <row r="8086" spans="1:4">
      <c r="A8086" t="s">
        <v>682</v>
      </c>
      <c r="B8086" t="s">
        <v>2653</v>
      </c>
      <c r="C8086">
        <v>46.419345855712891</v>
      </c>
      <c r="D8086" t="s">
        <v>8</v>
      </c>
    </row>
    <row r="8087" spans="1:4">
      <c r="A8087" t="s">
        <v>683</v>
      </c>
      <c r="B8087" t="s">
        <v>2653</v>
      </c>
      <c r="C8087">
        <v>46.435546875</v>
      </c>
      <c r="D8087" t="s">
        <v>8</v>
      </c>
    </row>
    <row r="8088" spans="1:4">
      <c r="A8088" t="s">
        <v>684</v>
      </c>
      <c r="B8088" t="s">
        <v>2653</v>
      </c>
      <c r="C8088">
        <v>46.921867370605469</v>
      </c>
      <c r="D8088" t="s">
        <v>8</v>
      </c>
    </row>
    <row r="8089" spans="1:4">
      <c r="A8089" t="s">
        <v>685</v>
      </c>
      <c r="B8089" t="s">
        <v>2653</v>
      </c>
      <c r="C8089">
        <v>48.234928131103523</v>
      </c>
      <c r="D8089" t="s">
        <v>8</v>
      </c>
    </row>
    <row r="8090" spans="1:4">
      <c r="A8090" t="s">
        <v>686</v>
      </c>
      <c r="B8090" t="s">
        <v>2653</v>
      </c>
      <c r="C8090">
        <v>48.202507019042969</v>
      </c>
      <c r="D8090" t="s">
        <v>8</v>
      </c>
    </row>
    <row r="8091" spans="1:4">
      <c r="A8091" t="s">
        <v>687</v>
      </c>
      <c r="B8091" t="s">
        <v>2653</v>
      </c>
      <c r="C8091">
        <v>48.59967041015625</v>
      </c>
      <c r="D8091" t="s">
        <v>8</v>
      </c>
    </row>
    <row r="8092" spans="1:4">
      <c r="A8092" t="s">
        <v>688</v>
      </c>
      <c r="B8092" t="s">
        <v>2653</v>
      </c>
      <c r="C8092">
        <v>47.894512176513672</v>
      </c>
      <c r="D8092" t="s">
        <v>8</v>
      </c>
    </row>
    <row r="8093" spans="1:4">
      <c r="A8093" t="s">
        <v>689</v>
      </c>
      <c r="B8093" t="s">
        <v>2653</v>
      </c>
      <c r="C8093">
        <v>48.105243682861328</v>
      </c>
      <c r="D8093" t="s">
        <v>8</v>
      </c>
    </row>
    <row r="8094" spans="1:4">
      <c r="A8094" t="s">
        <v>690</v>
      </c>
      <c r="B8094" t="s">
        <v>2653</v>
      </c>
      <c r="C8094">
        <v>48.032302856445313</v>
      </c>
      <c r="D8094" t="s">
        <v>8</v>
      </c>
    </row>
    <row r="8095" spans="1:4">
      <c r="A8095" t="s">
        <v>691</v>
      </c>
      <c r="B8095" t="s">
        <v>2653</v>
      </c>
      <c r="C8095">
        <v>47.278507232666016</v>
      </c>
      <c r="D8095" t="s">
        <v>8</v>
      </c>
    </row>
    <row r="8096" spans="1:4">
      <c r="A8096" t="s">
        <v>692</v>
      </c>
      <c r="B8096" t="s">
        <v>2653</v>
      </c>
      <c r="C8096">
        <v>47.813461303710938</v>
      </c>
      <c r="D8096" t="s">
        <v>8</v>
      </c>
    </row>
    <row r="8097" spans="1:4">
      <c r="A8097" t="s">
        <v>693</v>
      </c>
      <c r="B8097" t="s">
        <v>2653</v>
      </c>
      <c r="C8097">
        <v>47.456821441650391</v>
      </c>
      <c r="D8097" t="s">
        <v>8</v>
      </c>
    </row>
    <row r="8098" spans="1:4">
      <c r="A8098" t="s">
        <v>694</v>
      </c>
      <c r="B8098" t="s">
        <v>2653</v>
      </c>
      <c r="C8098">
        <v>47.489234924316406</v>
      </c>
      <c r="D8098" t="s">
        <v>8</v>
      </c>
    </row>
    <row r="8099" spans="1:4">
      <c r="A8099" t="s">
        <v>695</v>
      </c>
      <c r="B8099" t="s">
        <v>2653</v>
      </c>
      <c r="C8099">
        <v>47.716194152832031</v>
      </c>
      <c r="D8099" t="s">
        <v>8</v>
      </c>
    </row>
    <row r="8100" spans="1:4">
      <c r="A8100" t="s">
        <v>696</v>
      </c>
      <c r="B8100" t="s">
        <v>2653</v>
      </c>
      <c r="C8100">
        <v>47.748615264892578</v>
      </c>
      <c r="D8100" t="s">
        <v>8</v>
      </c>
    </row>
    <row r="8101" spans="1:4">
      <c r="A8101" t="s">
        <v>697</v>
      </c>
      <c r="B8101" t="s">
        <v>2653</v>
      </c>
      <c r="C8101">
        <v>47.829662322998047</v>
      </c>
      <c r="D8101" t="s">
        <v>8</v>
      </c>
    </row>
    <row r="8102" spans="1:4">
      <c r="A8102" t="s">
        <v>698</v>
      </c>
      <c r="B8102" t="s">
        <v>2653</v>
      </c>
      <c r="C8102">
        <v>47.732414245605469</v>
      </c>
      <c r="D8102" t="s">
        <v>8</v>
      </c>
    </row>
    <row r="8103" spans="1:4">
      <c r="A8103" t="s">
        <v>699</v>
      </c>
      <c r="B8103" t="s">
        <v>2653</v>
      </c>
      <c r="C8103">
        <v>47.481147766113281</v>
      </c>
      <c r="D8103" t="s">
        <v>8</v>
      </c>
    </row>
    <row r="8104" spans="1:4">
      <c r="A8104" t="s">
        <v>700</v>
      </c>
      <c r="B8104" t="s">
        <v>2653</v>
      </c>
      <c r="C8104">
        <v>47.545997619628906</v>
      </c>
      <c r="D8104" t="s">
        <v>8</v>
      </c>
    </row>
    <row r="8105" spans="1:4">
      <c r="A8105" t="s">
        <v>701</v>
      </c>
      <c r="B8105" t="s">
        <v>2653</v>
      </c>
      <c r="C8105">
        <v>47.319034576416016</v>
      </c>
      <c r="D8105" t="s">
        <v>8</v>
      </c>
    </row>
    <row r="8106" spans="1:4">
      <c r="A8106" t="s">
        <v>702</v>
      </c>
      <c r="B8106" t="s">
        <v>2653</v>
      </c>
      <c r="C8106">
        <v>46.297763824462891</v>
      </c>
      <c r="D8106" t="s">
        <v>8</v>
      </c>
    </row>
    <row r="8107" spans="1:4">
      <c r="A8107" t="s">
        <v>703</v>
      </c>
      <c r="B8107" t="s">
        <v>2653</v>
      </c>
      <c r="C8107">
        <v>45.592586517333984</v>
      </c>
      <c r="D8107" t="s">
        <v>8</v>
      </c>
    </row>
    <row r="8108" spans="1:4">
      <c r="A8108" t="s">
        <v>704</v>
      </c>
      <c r="B8108" t="s">
        <v>2653</v>
      </c>
      <c r="C8108">
        <v>46.686817169189453</v>
      </c>
      <c r="D8108" t="s">
        <v>8</v>
      </c>
    </row>
    <row r="8109" spans="1:4">
      <c r="A8109" t="s">
        <v>705</v>
      </c>
      <c r="B8109" t="s">
        <v>2653</v>
      </c>
      <c r="C8109">
        <v>47.943145751953125</v>
      </c>
      <c r="D8109" t="s">
        <v>8</v>
      </c>
    </row>
    <row r="8110" spans="1:4">
      <c r="A8110" t="s">
        <v>706</v>
      </c>
      <c r="B8110" t="s">
        <v>2653</v>
      </c>
      <c r="C8110">
        <v>48.786098480224609</v>
      </c>
      <c r="D8110" t="s">
        <v>8</v>
      </c>
    </row>
    <row r="8111" spans="1:4">
      <c r="A8111" t="s">
        <v>707</v>
      </c>
      <c r="B8111" t="s">
        <v>2653</v>
      </c>
      <c r="C8111">
        <v>49.321052551269531</v>
      </c>
      <c r="D8111" t="s">
        <v>8</v>
      </c>
    </row>
    <row r="8112" spans="1:4">
      <c r="A8112" t="s">
        <v>708</v>
      </c>
      <c r="B8112" t="s">
        <v>2653</v>
      </c>
      <c r="C8112">
        <v>48.753677368164063</v>
      </c>
      <c r="D8112" t="s">
        <v>8</v>
      </c>
    </row>
    <row r="8113" spans="1:4">
      <c r="A8113" t="s">
        <v>709</v>
      </c>
      <c r="B8113" t="s">
        <v>2653</v>
      </c>
      <c r="C8113">
        <v>48.769905090332031</v>
      </c>
      <c r="D8113" t="s">
        <v>8</v>
      </c>
    </row>
    <row r="8114" spans="1:4">
      <c r="A8114" t="s">
        <v>710</v>
      </c>
      <c r="B8114" t="s">
        <v>2653</v>
      </c>
      <c r="C8114">
        <v>48.656406402587891</v>
      </c>
      <c r="D8114" t="s">
        <v>8</v>
      </c>
    </row>
    <row r="8115" spans="1:4">
      <c r="A8115" t="s">
        <v>711</v>
      </c>
      <c r="B8115" t="s">
        <v>2653</v>
      </c>
      <c r="C8115">
        <v>48.980632781982422</v>
      </c>
      <c r="D8115" t="s">
        <v>8</v>
      </c>
    </row>
    <row r="8116" spans="1:4">
      <c r="A8116" t="s">
        <v>712</v>
      </c>
      <c r="B8116" t="s">
        <v>2653</v>
      </c>
      <c r="C8116">
        <v>50.058647155761719</v>
      </c>
      <c r="D8116" t="s">
        <v>8</v>
      </c>
    </row>
    <row r="8117" spans="1:4">
      <c r="A8117" t="s">
        <v>713</v>
      </c>
      <c r="B8117" t="s">
        <v>2653</v>
      </c>
      <c r="C8117">
        <v>50.723281860351563</v>
      </c>
      <c r="D8117" t="s">
        <v>8</v>
      </c>
    </row>
    <row r="8118" spans="1:4">
      <c r="A8118" t="s">
        <v>714</v>
      </c>
      <c r="B8118" t="s">
        <v>2653</v>
      </c>
      <c r="C8118">
        <v>51.006969451904297</v>
      </c>
      <c r="D8118" t="s">
        <v>8</v>
      </c>
    </row>
    <row r="8119" spans="1:4">
      <c r="A8119" t="s">
        <v>715</v>
      </c>
      <c r="B8119" t="s">
        <v>2653</v>
      </c>
      <c r="C8119">
        <v>50.188320159912109</v>
      </c>
      <c r="D8119" t="s">
        <v>8</v>
      </c>
    </row>
    <row r="8120" spans="1:4">
      <c r="A8120" t="s">
        <v>716</v>
      </c>
      <c r="B8120" t="s">
        <v>2653</v>
      </c>
      <c r="C8120">
        <v>50.261272430419922</v>
      </c>
      <c r="D8120" t="s">
        <v>8</v>
      </c>
    </row>
    <row r="8121" spans="1:4">
      <c r="A8121" t="s">
        <v>717</v>
      </c>
      <c r="B8121" t="s">
        <v>2653</v>
      </c>
      <c r="C8121">
        <v>48.842830657958977</v>
      </c>
      <c r="D8121" t="s">
        <v>8</v>
      </c>
    </row>
    <row r="8122" spans="1:4">
      <c r="A8122" t="s">
        <v>718</v>
      </c>
      <c r="B8122" t="s">
        <v>2653</v>
      </c>
      <c r="C8122">
        <v>48.267360687255859</v>
      </c>
      <c r="D8122" t="s">
        <v>8</v>
      </c>
    </row>
    <row r="8123" spans="1:4">
      <c r="A8123" t="s">
        <v>719</v>
      </c>
      <c r="B8123" t="s">
        <v>2653</v>
      </c>
      <c r="C8123">
        <v>47.853977203369141</v>
      </c>
      <c r="D8123" t="s">
        <v>8</v>
      </c>
    </row>
    <row r="8124" spans="1:4">
      <c r="A8124" t="s">
        <v>720</v>
      </c>
      <c r="B8124" t="s">
        <v>2653</v>
      </c>
      <c r="C8124">
        <v>47.708084106445313</v>
      </c>
      <c r="D8124" t="s">
        <v>8</v>
      </c>
    </row>
    <row r="8125" spans="1:4">
      <c r="A8125" t="s">
        <v>721</v>
      </c>
      <c r="B8125" t="s">
        <v>2653</v>
      </c>
      <c r="C8125">
        <v>48.461894989013672</v>
      </c>
      <c r="D8125" t="s">
        <v>8</v>
      </c>
    </row>
    <row r="8126" spans="1:4">
      <c r="A8126" t="s">
        <v>722</v>
      </c>
      <c r="B8126" t="s">
        <v>2653</v>
      </c>
      <c r="C8126">
        <v>48.113357543945313</v>
      </c>
      <c r="D8126" t="s">
        <v>8</v>
      </c>
    </row>
    <row r="8127" spans="1:4">
      <c r="A8127" t="s">
        <v>723</v>
      </c>
      <c r="B8127" t="s">
        <v>2653</v>
      </c>
      <c r="C8127">
        <v>48.056617736816406</v>
      </c>
      <c r="D8127" t="s">
        <v>8</v>
      </c>
    </row>
    <row r="8128" spans="1:4">
      <c r="A8128" t="s">
        <v>724</v>
      </c>
      <c r="B8128" t="s">
        <v>2653</v>
      </c>
      <c r="C8128">
        <v>46.921867370605469</v>
      </c>
      <c r="D8128" t="s">
        <v>8</v>
      </c>
    </row>
    <row r="8129" spans="1:4">
      <c r="A8129" t="s">
        <v>725</v>
      </c>
      <c r="B8129" t="s">
        <v>2653</v>
      </c>
      <c r="C8129">
        <v>47.310928344726563</v>
      </c>
      <c r="D8129" t="s">
        <v>8</v>
      </c>
    </row>
    <row r="8130" spans="1:4">
      <c r="A8130" t="s">
        <v>726</v>
      </c>
      <c r="B8130" t="s">
        <v>2653</v>
      </c>
      <c r="C8130">
        <v>48.551055908203125</v>
      </c>
      <c r="D8130" t="s">
        <v>8</v>
      </c>
    </row>
    <row r="8131" spans="1:4">
      <c r="A8131" t="s">
        <v>727</v>
      </c>
      <c r="B8131" t="s">
        <v>2653</v>
      </c>
      <c r="C8131">
        <v>49.766849517822266</v>
      </c>
      <c r="D8131" t="s">
        <v>8</v>
      </c>
    </row>
    <row r="8132" spans="1:4">
      <c r="A8132" t="s">
        <v>728</v>
      </c>
      <c r="B8132" t="s">
        <v>2653</v>
      </c>
      <c r="C8132">
        <v>48.956314086914063</v>
      </c>
      <c r="D8132" t="s">
        <v>8</v>
      </c>
    </row>
    <row r="8133" spans="1:4">
      <c r="A8133" t="s">
        <v>729</v>
      </c>
      <c r="B8133" t="s">
        <v>2653</v>
      </c>
      <c r="C8133">
        <v>49.210189819335938</v>
      </c>
      <c r="D8133" t="s">
        <v>8</v>
      </c>
    </row>
    <row r="8134" spans="1:4">
      <c r="A8134" t="s">
        <v>730</v>
      </c>
      <c r="B8134" t="s">
        <v>2653</v>
      </c>
      <c r="C8134">
        <v>44.353870391845703</v>
      </c>
      <c r="D8134" t="s">
        <v>8</v>
      </c>
    </row>
    <row r="8135" spans="1:4">
      <c r="A8135" t="s">
        <v>731</v>
      </c>
      <c r="B8135" t="s">
        <v>2653</v>
      </c>
      <c r="C8135">
        <v>45.123653411865234</v>
      </c>
      <c r="D8135" t="s">
        <v>8</v>
      </c>
    </row>
    <row r="8136" spans="1:4">
      <c r="A8136" t="s">
        <v>732</v>
      </c>
      <c r="B8136" t="s">
        <v>2653</v>
      </c>
      <c r="C8136">
        <v>47.613250732421882</v>
      </c>
      <c r="D8136" t="s">
        <v>8</v>
      </c>
    </row>
    <row r="8137" spans="1:4">
      <c r="A8137" t="s">
        <v>733</v>
      </c>
      <c r="B8137" t="s">
        <v>2653</v>
      </c>
      <c r="C8137">
        <v>47.400321960449219</v>
      </c>
      <c r="D8137" t="s">
        <v>8</v>
      </c>
    </row>
    <row r="8138" spans="1:4">
      <c r="A8138" t="s">
        <v>734</v>
      </c>
      <c r="B8138" t="s">
        <v>2653</v>
      </c>
      <c r="C8138">
        <v>46.884395599365234</v>
      </c>
      <c r="D8138" t="s">
        <v>8</v>
      </c>
    </row>
    <row r="8139" spans="1:4">
      <c r="A8139" t="s">
        <v>735</v>
      </c>
      <c r="B8139" t="s">
        <v>2653</v>
      </c>
      <c r="C8139">
        <v>47.080947875976563</v>
      </c>
      <c r="D8139" t="s">
        <v>8</v>
      </c>
    </row>
    <row r="8140" spans="1:4">
      <c r="A8140" t="s">
        <v>736</v>
      </c>
      <c r="B8140" t="s">
        <v>2653</v>
      </c>
      <c r="C8140">
        <v>45.762435913085938</v>
      </c>
      <c r="D8140" t="s">
        <v>8</v>
      </c>
    </row>
    <row r="8141" spans="1:4">
      <c r="A8141" t="s">
        <v>737</v>
      </c>
      <c r="B8141" t="s">
        <v>2653</v>
      </c>
      <c r="C8141">
        <v>45.729686737060547</v>
      </c>
      <c r="D8141" t="s">
        <v>8</v>
      </c>
    </row>
    <row r="8142" spans="1:4">
      <c r="A8142" t="s">
        <v>738</v>
      </c>
      <c r="B8142" t="s">
        <v>2653</v>
      </c>
      <c r="C8142">
        <v>46.368453979492188</v>
      </c>
      <c r="D8142" t="s">
        <v>8</v>
      </c>
    </row>
    <row r="8143" spans="1:4">
      <c r="A8143" t="s">
        <v>739</v>
      </c>
      <c r="B8143" t="s">
        <v>2653</v>
      </c>
      <c r="C8143">
        <v>50.512290954589837</v>
      </c>
      <c r="D8143" t="s">
        <v>8</v>
      </c>
    </row>
    <row r="8144" spans="1:4">
      <c r="A8144" t="s">
        <v>740</v>
      </c>
      <c r="B8144" t="s">
        <v>2653</v>
      </c>
      <c r="C8144">
        <v>49.054592132568359</v>
      </c>
      <c r="D8144" t="s">
        <v>8</v>
      </c>
    </row>
    <row r="8145" spans="1:4">
      <c r="A8145" t="s">
        <v>741</v>
      </c>
      <c r="B8145" t="s">
        <v>2653</v>
      </c>
      <c r="C8145">
        <v>48.735195159912109</v>
      </c>
      <c r="D8145" t="s">
        <v>8</v>
      </c>
    </row>
    <row r="8146" spans="1:4">
      <c r="A8146" t="s">
        <v>742</v>
      </c>
      <c r="B8146" t="s">
        <v>2653</v>
      </c>
      <c r="C8146">
        <v>51.232963562011719</v>
      </c>
      <c r="D8146" t="s">
        <v>8</v>
      </c>
    </row>
    <row r="8147" spans="1:4">
      <c r="A8147" t="s">
        <v>743</v>
      </c>
      <c r="B8147" t="s">
        <v>2653</v>
      </c>
      <c r="C8147">
        <v>50.938140869140632</v>
      </c>
      <c r="D8147" t="s">
        <v>8</v>
      </c>
    </row>
    <row r="8148" spans="1:4">
      <c r="A8148" t="s">
        <v>744</v>
      </c>
      <c r="B8148" t="s">
        <v>2653</v>
      </c>
      <c r="C8148">
        <v>49.726119995117188</v>
      </c>
      <c r="D8148" t="s">
        <v>8</v>
      </c>
    </row>
    <row r="8149" spans="1:4">
      <c r="A8149" t="s">
        <v>745</v>
      </c>
      <c r="B8149" t="s">
        <v>2653</v>
      </c>
      <c r="C8149">
        <v>50.029132843017578</v>
      </c>
      <c r="D8149" t="s">
        <v>8</v>
      </c>
    </row>
    <row r="8150" spans="1:4">
      <c r="A8150" t="s">
        <v>746</v>
      </c>
      <c r="B8150" t="s">
        <v>2653</v>
      </c>
      <c r="C8150">
        <v>50.258430480957031</v>
      </c>
      <c r="D8150" t="s">
        <v>8</v>
      </c>
    </row>
    <row r="8151" spans="1:4">
      <c r="A8151" t="s">
        <v>747</v>
      </c>
      <c r="B8151" t="s">
        <v>2653</v>
      </c>
      <c r="C8151">
        <v>50.577808380126953</v>
      </c>
      <c r="D8151" t="s">
        <v>8</v>
      </c>
    </row>
    <row r="8152" spans="1:4">
      <c r="A8152" t="s">
        <v>748</v>
      </c>
      <c r="B8152" t="s">
        <v>2653</v>
      </c>
      <c r="C8152">
        <v>49.971794128417969</v>
      </c>
      <c r="D8152" t="s">
        <v>8</v>
      </c>
    </row>
    <row r="8153" spans="1:4">
      <c r="A8153" t="s">
        <v>749</v>
      </c>
      <c r="B8153" t="s">
        <v>2653</v>
      </c>
      <c r="C8153">
        <v>51.323055267333984</v>
      </c>
      <c r="D8153" t="s">
        <v>8</v>
      </c>
    </row>
    <row r="8154" spans="1:4">
      <c r="A8154" t="s">
        <v>750</v>
      </c>
      <c r="B8154" t="s">
        <v>2653</v>
      </c>
      <c r="C8154">
        <v>50.725215911865234</v>
      </c>
      <c r="D8154" t="s">
        <v>8</v>
      </c>
    </row>
    <row r="8155" spans="1:4">
      <c r="A8155" t="s">
        <v>751</v>
      </c>
      <c r="B8155" t="s">
        <v>2653</v>
      </c>
      <c r="C8155">
        <v>51.273918151855469</v>
      </c>
      <c r="D8155" t="s">
        <v>8</v>
      </c>
    </row>
    <row r="8156" spans="1:4">
      <c r="A8156" t="s">
        <v>752</v>
      </c>
      <c r="B8156" t="s">
        <v>2653</v>
      </c>
      <c r="C8156">
        <v>52.477756500244141</v>
      </c>
      <c r="D8156" t="s">
        <v>8</v>
      </c>
    </row>
    <row r="8157" spans="1:4">
      <c r="A8157" t="s">
        <v>753</v>
      </c>
      <c r="B8157" t="s">
        <v>2653</v>
      </c>
      <c r="C8157">
        <v>52.461372375488281</v>
      </c>
      <c r="D8157" t="s">
        <v>8</v>
      </c>
    </row>
    <row r="8158" spans="1:4">
      <c r="A8158" t="s">
        <v>754</v>
      </c>
      <c r="B8158" t="s">
        <v>2653</v>
      </c>
      <c r="C8158">
        <v>52.805335998535163</v>
      </c>
      <c r="D8158" t="s">
        <v>8</v>
      </c>
    </row>
    <row r="8159" spans="1:4">
      <c r="A8159" t="s">
        <v>755</v>
      </c>
      <c r="B8159" t="s">
        <v>2653</v>
      </c>
      <c r="C8159">
        <v>53.411354064941406</v>
      </c>
      <c r="D8159" t="s">
        <v>8</v>
      </c>
    </row>
    <row r="8160" spans="1:4">
      <c r="A8160" t="s">
        <v>756</v>
      </c>
      <c r="B8160" t="s">
        <v>2653</v>
      </c>
      <c r="C8160">
        <v>53.550579071044922</v>
      </c>
      <c r="D8160" t="s">
        <v>8</v>
      </c>
    </row>
    <row r="8161" spans="1:4">
      <c r="A8161" t="s">
        <v>757</v>
      </c>
      <c r="B8161" t="s">
        <v>2653</v>
      </c>
      <c r="C8161">
        <v>53.902713775634766</v>
      </c>
      <c r="D8161" t="s">
        <v>8</v>
      </c>
    </row>
    <row r="8162" spans="1:4">
      <c r="A8162" t="s">
        <v>758</v>
      </c>
      <c r="B8162" t="s">
        <v>2653</v>
      </c>
      <c r="C8162">
        <v>53.345821380615234</v>
      </c>
      <c r="D8162" t="s">
        <v>8</v>
      </c>
    </row>
    <row r="8163" spans="1:4">
      <c r="A8163" t="s">
        <v>759</v>
      </c>
      <c r="B8163" t="s">
        <v>2653</v>
      </c>
      <c r="C8163">
        <v>53.083774566650391</v>
      </c>
      <c r="D8163" t="s">
        <v>8</v>
      </c>
    </row>
    <row r="8164" spans="1:4">
      <c r="A8164" t="s">
        <v>760</v>
      </c>
      <c r="B8164" t="s">
        <v>2653</v>
      </c>
      <c r="C8164">
        <v>53.435916900634766</v>
      </c>
      <c r="D8164" t="s">
        <v>8</v>
      </c>
    </row>
    <row r="8165" spans="1:4">
      <c r="A8165" t="s">
        <v>761</v>
      </c>
      <c r="B8165" t="s">
        <v>2653</v>
      </c>
      <c r="C8165">
        <v>55.385005950927727</v>
      </c>
      <c r="D8165" t="s">
        <v>8</v>
      </c>
    </row>
    <row r="8166" spans="1:4">
      <c r="A8166" t="s">
        <v>762</v>
      </c>
      <c r="B8166" t="s">
        <v>2653</v>
      </c>
      <c r="C8166">
        <v>55.008289337158203</v>
      </c>
      <c r="D8166" t="s">
        <v>8</v>
      </c>
    </row>
    <row r="8167" spans="1:4">
      <c r="A8167" t="s">
        <v>763</v>
      </c>
      <c r="B8167" t="s">
        <v>2653</v>
      </c>
      <c r="C8167">
        <v>53.927276611328125</v>
      </c>
      <c r="D8167" t="s">
        <v>8</v>
      </c>
    </row>
    <row r="8168" spans="1:4">
      <c r="A8168" t="s">
        <v>764</v>
      </c>
      <c r="B8168" t="s">
        <v>2653</v>
      </c>
      <c r="C8168">
        <v>54.50054931640625</v>
      </c>
      <c r="D8168" t="s">
        <v>8</v>
      </c>
    </row>
    <row r="8169" spans="1:4">
      <c r="A8169" t="s">
        <v>765</v>
      </c>
      <c r="B8169" t="s">
        <v>2653</v>
      </c>
      <c r="C8169">
        <v>55.016490936279297</v>
      </c>
      <c r="D8169" t="s">
        <v>8</v>
      </c>
    </row>
    <row r="8170" spans="1:4">
      <c r="A8170" t="s">
        <v>766</v>
      </c>
      <c r="B8170" t="s">
        <v>2653</v>
      </c>
      <c r="C8170">
        <v>56.621589660644531</v>
      </c>
      <c r="D8170" t="s">
        <v>8</v>
      </c>
    </row>
    <row r="8171" spans="1:4">
      <c r="A8171" t="s">
        <v>767</v>
      </c>
      <c r="B8171" t="s">
        <v>2653</v>
      </c>
      <c r="C8171">
        <v>57.923744201660163</v>
      </c>
      <c r="D8171" t="s">
        <v>8</v>
      </c>
    </row>
    <row r="8172" spans="1:4">
      <c r="A8172" t="s">
        <v>768</v>
      </c>
      <c r="B8172" t="s">
        <v>2653</v>
      </c>
      <c r="C8172">
        <v>60.601642608642578</v>
      </c>
      <c r="D8172" t="s">
        <v>8</v>
      </c>
    </row>
    <row r="8173" spans="1:4">
      <c r="A8173" t="s">
        <v>769</v>
      </c>
      <c r="B8173" t="s">
        <v>2653</v>
      </c>
      <c r="C8173">
        <v>62.894702911376953</v>
      </c>
      <c r="D8173" t="s">
        <v>8</v>
      </c>
    </row>
    <row r="8174" spans="1:4">
      <c r="A8174" t="s">
        <v>770</v>
      </c>
      <c r="B8174" t="s">
        <v>2653</v>
      </c>
      <c r="C8174">
        <v>61.387836456298828</v>
      </c>
      <c r="D8174" t="s">
        <v>8</v>
      </c>
    </row>
    <row r="8175" spans="1:4">
      <c r="A8175" t="s">
        <v>771</v>
      </c>
      <c r="B8175" t="s">
        <v>2653</v>
      </c>
      <c r="C8175">
        <v>62.91107177734375</v>
      </c>
      <c r="D8175" t="s">
        <v>8</v>
      </c>
    </row>
    <row r="8176" spans="1:4">
      <c r="A8176" t="s">
        <v>772</v>
      </c>
      <c r="B8176" t="s">
        <v>2653</v>
      </c>
      <c r="C8176">
        <v>63.795524597167969</v>
      </c>
      <c r="D8176" t="s">
        <v>8</v>
      </c>
    </row>
    <row r="8177" spans="1:4">
      <c r="A8177" t="s">
        <v>773</v>
      </c>
      <c r="B8177" t="s">
        <v>2653</v>
      </c>
      <c r="C8177">
        <v>63.959312438964851</v>
      </c>
      <c r="D8177" t="s">
        <v>8</v>
      </c>
    </row>
    <row r="8178" spans="1:4">
      <c r="A8178" t="s">
        <v>774</v>
      </c>
      <c r="B8178" t="s">
        <v>2653</v>
      </c>
      <c r="C8178">
        <v>64.352401733398438</v>
      </c>
      <c r="D8178" t="s">
        <v>8</v>
      </c>
    </row>
    <row r="8179" spans="1:4">
      <c r="A8179" t="s">
        <v>775</v>
      </c>
      <c r="B8179" t="s">
        <v>2653</v>
      </c>
      <c r="C8179">
        <v>63.975711822509766</v>
      </c>
      <c r="D8179" t="s">
        <v>8</v>
      </c>
    </row>
    <row r="8180" spans="1:4">
      <c r="A8180" t="s">
        <v>776</v>
      </c>
      <c r="B8180" t="s">
        <v>2653</v>
      </c>
      <c r="C8180">
        <v>62.968418121337891</v>
      </c>
      <c r="D8180" t="s">
        <v>8</v>
      </c>
    </row>
    <row r="8181" spans="1:4">
      <c r="A8181" t="s">
        <v>777</v>
      </c>
      <c r="B8181" t="s">
        <v>2653</v>
      </c>
      <c r="C8181">
        <v>62.485218048095703</v>
      </c>
      <c r="D8181" t="s">
        <v>8</v>
      </c>
    </row>
    <row r="8182" spans="1:4">
      <c r="A8182" t="s">
        <v>778</v>
      </c>
      <c r="B8182" t="s">
        <v>2653</v>
      </c>
      <c r="C8182">
        <v>63.017532348632813</v>
      </c>
      <c r="D8182" t="s">
        <v>8</v>
      </c>
    </row>
    <row r="8183" spans="1:4">
      <c r="A8183" t="s">
        <v>779</v>
      </c>
      <c r="B8183" t="s">
        <v>2653</v>
      </c>
      <c r="C8183">
        <v>62.894702911376953</v>
      </c>
      <c r="D8183" t="s">
        <v>8</v>
      </c>
    </row>
    <row r="8184" spans="1:4">
      <c r="A8184" t="s">
        <v>780</v>
      </c>
      <c r="B8184" t="s">
        <v>2653</v>
      </c>
      <c r="C8184">
        <v>61.502494812011719</v>
      </c>
      <c r="D8184" t="s">
        <v>8</v>
      </c>
    </row>
    <row r="8185" spans="1:4">
      <c r="A8185" t="s">
        <v>781</v>
      </c>
      <c r="B8185" t="s">
        <v>2653</v>
      </c>
      <c r="C8185">
        <v>61.600776672363281</v>
      </c>
      <c r="D8185" t="s">
        <v>8</v>
      </c>
    </row>
    <row r="8186" spans="1:4">
      <c r="A8186" t="s">
        <v>782</v>
      </c>
      <c r="B8186" t="s">
        <v>2653</v>
      </c>
      <c r="C8186">
        <v>61.396026611328125</v>
      </c>
      <c r="D8186" t="s">
        <v>8</v>
      </c>
    </row>
    <row r="8187" spans="1:4">
      <c r="A8187" t="s">
        <v>783</v>
      </c>
      <c r="B8187" t="s">
        <v>2653</v>
      </c>
      <c r="C8187">
        <v>59.741764068603523</v>
      </c>
      <c r="D8187" t="s">
        <v>8</v>
      </c>
    </row>
    <row r="8188" spans="1:4">
      <c r="A8188" t="s">
        <v>784</v>
      </c>
      <c r="B8188" t="s">
        <v>2653</v>
      </c>
      <c r="C8188">
        <v>57.956478118896477</v>
      </c>
      <c r="D8188" t="s">
        <v>8</v>
      </c>
    </row>
    <row r="8189" spans="1:4">
      <c r="A8189" t="s">
        <v>785</v>
      </c>
      <c r="B8189" t="s">
        <v>2653</v>
      </c>
      <c r="C8189">
        <v>59.545234680175781</v>
      </c>
      <c r="D8189" t="s">
        <v>8</v>
      </c>
    </row>
    <row r="8190" spans="1:4">
      <c r="A8190" t="s">
        <v>786</v>
      </c>
      <c r="B8190" t="s">
        <v>2653</v>
      </c>
      <c r="C8190">
        <v>59.987442016601563</v>
      </c>
      <c r="D8190" t="s">
        <v>8</v>
      </c>
    </row>
    <row r="8191" spans="1:4">
      <c r="A8191" t="s">
        <v>787</v>
      </c>
      <c r="B8191" t="s">
        <v>2653</v>
      </c>
      <c r="C8191">
        <v>58.234916687011719</v>
      </c>
      <c r="D8191" t="s">
        <v>8</v>
      </c>
    </row>
    <row r="8192" spans="1:4">
      <c r="A8192" t="s">
        <v>788</v>
      </c>
      <c r="B8192" t="s">
        <v>2653</v>
      </c>
      <c r="C8192">
        <v>59.332290649414063</v>
      </c>
      <c r="D8192" t="s">
        <v>8</v>
      </c>
    </row>
    <row r="8193" spans="1:4">
      <c r="A8193" t="s">
        <v>789</v>
      </c>
      <c r="B8193" t="s">
        <v>2653</v>
      </c>
      <c r="C8193">
        <v>58.865512847900391</v>
      </c>
      <c r="D8193" t="s">
        <v>8</v>
      </c>
    </row>
    <row r="8194" spans="1:4">
      <c r="A8194" t="s">
        <v>790</v>
      </c>
      <c r="B8194" t="s">
        <v>2653</v>
      </c>
      <c r="C8194">
        <v>60.503368377685547</v>
      </c>
      <c r="D8194" t="s">
        <v>8</v>
      </c>
    </row>
    <row r="8195" spans="1:4">
      <c r="A8195" t="s">
        <v>791</v>
      </c>
      <c r="B8195" t="s">
        <v>2653</v>
      </c>
      <c r="C8195">
        <v>61.707241058349609</v>
      </c>
      <c r="D8195" t="s">
        <v>8</v>
      </c>
    </row>
    <row r="8196" spans="1:4">
      <c r="A8196" t="s">
        <v>792</v>
      </c>
      <c r="B8196" t="s">
        <v>2653</v>
      </c>
      <c r="C8196">
        <v>62.272300720214851</v>
      </c>
      <c r="D8196" t="s">
        <v>8</v>
      </c>
    </row>
    <row r="8197" spans="1:4">
      <c r="A8197" t="s">
        <v>793</v>
      </c>
      <c r="B8197" t="s">
        <v>2653</v>
      </c>
      <c r="C8197">
        <v>61.993854522705078</v>
      </c>
      <c r="D8197" t="s">
        <v>8</v>
      </c>
    </row>
    <row r="8198" spans="1:4">
      <c r="A8198" t="s">
        <v>794</v>
      </c>
      <c r="B8198" t="s">
        <v>2653</v>
      </c>
      <c r="C8198">
        <v>60.160804748535163</v>
      </c>
      <c r="D8198" t="s">
        <v>8</v>
      </c>
    </row>
    <row r="8199" spans="1:4">
      <c r="A8199" t="s">
        <v>795</v>
      </c>
      <c r="B8199" t="s">
        <v>2653</v>
      </c>
      <c r="C8199">
        <v>60.243366241455078</v>
      </c>
      <c r="D8199" t="s">
        <v>8</v>
      </c>
    </row>
    <row r="8200" spans="1:4">
      <c r="A8200" t="s">
        <v>796</v>
      </c>
      <c r="B8200" t="s">
        <v>2653</v>
      </c>
      <c r="C8200">
        <v>61.952571868896477</v>
      </c>
      <c r="D8200" t="s">
        <v>8</v>
      </c>
    </row>
    <row r="8201" spans="1:4">
      <c r="A8201" t="s">
        <v>797</v>
      </c>
      <c r="B8201" t="s">
        <v>2653</v>
      </c>
      <c r="C8201">
        <v>62.266338348388672</v>
      </c>
      <c r="D8201" t="s">
        <v>8</v>
      </c>
    </row>
    <row r="8202" spans="1:4">
      <c r="A8202" t="s">
        <v>798</v>
      </c>
      <c r="B8202" t="s">
        <v>2653</v>
      </c>
      <c r="C8202">
        <v>63.496612548828125</v>
      </c>
      <c r="D8202" t="s">
        <v>8</v>
      </c>
    </row>
    <row r="8203" spans="1:4">
      <c r="A8203" t="s">
        <v>799</v>
      </c>
      <c r="B8203" t="s">
        <v>2653</v>
      </c>
      <c r="C8203">
        <v>62.398464202880859</v>
      </c>
      <c r="D8203" t="s">
        <v>8</v>
      </c>
    </row>
    <row r="8204" spans="1:4">
      <c r="A8204" t="s">
        <v>800</v>
      </c>
      <c r="B8204" t="s">
        <v>2653</v>
      </c>
      <c r="C8204">
        <v>62.266338348388672</v>
      </c>
      <c r="D8204" t="s">
        <v>8</v>
      </c>
    </row>
    <row r="8205" spans="1:4">
      <c r="A8205" t="s">
        <v>801</v>
      </c>
      <c r="B8205" t="s">
        <v>2653</v>
      </c>
      <c r="C8205">
        <v>61.209442138671882</v>
      </c>
      <c r="D8205" t="s">
        <v>8</v>
      </c>
    </row>
    <row r="8206" spans="1:4">
      <c r="A8206" t="s">
        <v>802</v>
      </c>
      <c r="B8206" t="s">
        <v>2653</v>
      </c>
      <c r="C8206">
        <v>62.051673889160163</v>
      </c>
      <c r="D8206" t="s">
        <v>8</v>
      </c>
    </row>
    <row r="8207" spans="1:4">
      <c r="A8207" t="s">
        <v>803</v>
      </c>
      <c r="B8207" t="s">
        <v>2653</v>
      </c>
      <c r="C8207">
        <v>62.043392181396477</v>
      </c>
      <c r="D8207" t="s">
        <v>8</v>
      </c>
    </row>
    <row r="8208" spans="1:4">
      <c r="A8208" t="s">
        <v>804</v>
      </c>
      <c r="B8208" t="s">
        <v>2653</v>
      </c>
      <c r="C8208">
        <v>59.277271270751953</v>
      </c>
      <c r="D8208" t="s">
        <v>8</v>
      </c>
    </row>
    <row r="8209" spans="1:4">
      <c r="A8209" t="s">
        <v>805</v>
      </c>
      <c r="B8209" t="s">
        <v>2653</v>
      </c>
      <c r="C8209">
        <v>58.980030059814453</v>
      </c>
      <c r="D8209" t="s">
        <v>8</v>
      </c>
    </row>
    <row r="8210" spans="1:4">
      <c r="A8210" t="s">
        <v>806</v>
      </c>
      <c r="B8210" t="s">
        <v>2653</v>
      </c>
      <c r="C8210">
        <v>57.592857360839837</v>
      </c>
      <c r="D8210" t="s">
        <v>8</v>
      </c>
    </row>
    <row r="8211" spans="1:4">
      <c r="A8211" t="s">
        <v>807</v>
      </c>
      <c r="B8211" t="s">
        <v>2653</v>
      </c>
      <c r="C8211">
        <v>58.203880310058594</v>
      </c>
      <c r="D8211" t="s">
        <v>8</v>
      </c>
    </row>
    <row r="8212" spans="1:4">
      <c r="A8212" t="s">
        <v>808</v>
      </c>
      <c r="B8212" t="s">
        <v>2653</v>
      </c>
      <c r="C8212">
        <v>58.352485656738281</v>
      </c>
      <c r="D8212" t="s">
        <v>8</v>
      </c>
    </row>
    <row r="8213" spans="1:4">
      <c r="A8213" t="s">
        <v>809</v>
      </c>
      <c r="B8213" t="s">
        <v>2653</v>
      </c>
      <c r="C8213">
        <v>58.765361785888672</v>
      </c>
      <c r="D8213" t="s">
        <v>8</v>
      </c>
    </row>
    <row r="8214" spans="1:4">
      <c r="A8214" t="s">
        <v>810</v>
      </c>
      <c r="B8214" t="s">
        <v>2653</v>
      </c>
      <c r="C8214">
        <v>58.335979461669922</v>
      </c>
      <c r="D8214" t="s">
        <v>8</v>
      </c>
    </row>
    <row r="8215" spans="1:4">
      <c r="A8215" t="s">
        <v>811</v>
      </c>
      <c r="B8215" t="s">
        <v>2653</v>
      </c>
      <c r="C8215">
        <v>58.319473266601563</v>
      </c>
      <c r="D8215" t="s">
        <v>8</v>
      </c>
    </row>
    <row r="8216" spans="1:4">
      <c r="A8216" t="s">
        <v>812</v>
      </c>
      <c r="B8216" t="s">
        <v>2653</v>
      </c>
      <c r="C8216">
        <v>58.616737365722656</v>
      </c>
      <c r="D8216" t="s">
        <v>8</v>
      </c>
    </row>
    <row r="8217" spans="1:4">
      <c r="A8217" t="s">
        <v>813</v>
      </c>
      <c r="B8217" t="s">
        <v>2653</v>
      </c>
      <c r="C8217">
        <v>58.080013275146477</v>
      </c>
      <c r="D8217" t="s">
        <v>8</v>
      </c>
    </row>
    <row r="8218" spans="1:4">
      <c r="A8218" t="s">
        <v>814</v>
      </c>
      <c r="B8218" t="s">
        <v>2653</v>
      </c>
      <c r="C8218">
        <v>59.087375640869141</v>
      </c>
      <c r="D8218" t="s">
        <v>8</v>
      </c>
    </row>
    <row r="8219" spans="1:4">
      <c r="A8219" t="s">
        <v>815</v>
      </c>
      <c r="B8219" t="s">
        <v>2653</v>
      </c>
      <c r="C8219">
        <v>57.914871215820313</v>
      </c>
      <c r="D8219" t="s">
        <v>8</v>
      </c>
    </row>
    <row r="8220" spans="1:4">
      <c r="A8220" t="s">
        <v>816</v>
      </c>
      <c r="B8220" t="s">
        <v>2653</v>
      </c>
      <c r="C8220">
        <v>56.882736206054688</v>
      </c>
      <c r="D8220" t="s">
        <v>8</v>
      </c>
    </row>
    <row r="8221" spans="1:4">
      <c r="A8221" t="s">
        <v>817</v>
      </c>
      <c r="B8221" t="s">
        <v>2653</v>
      </c>
      <c r="C8221">
        <v>56.048782348632813</v>
      </c>
      <c r="D8221" t="s">
        <v>8</v>
      </c>
    </row>
    <row r="8222" spans="1:4">
      <c r="A8222" t="s">
        <v>818</v>
      </c>
      <c r="B8222" t="s">
        <v>2653</v>
      </c>
      <c r="C8222">
        <v>58.030471801757813</v>
      </c>
      <c r="D8222" t="s">
        <v>8</v>
      </c>
    </row>
    <row r="8223" spans="1:4">
      <c r="A8223" t="s">
        <v>819</v>
      </c>
      <c r="B8223" t="s">
        <v>2653</v>
      </c>
      <c r="C8223">
        <v>56.568981170654297</v>
      </c>
      <c r="D8223" t="s">
        <v>8</v>
      </c>
    </row>
    <row r="8224" spans="1:4">
      <c r="A8224" t="s">
        <v>820</v>
      </c>
      <c r="B8224" t="s">
        <v>2653</v>
      </c>
      <c r="C8224">
        <v>57.122207641601563</v>
      </c>
      <c r="D8224" t="s">
        <v>8</v>
      </c>
    </row>
    <row r="8225" spans="1:4">
      <c r="A8225" t="s">
        <v>821</v>
      </c>
      <c r="B8225" t="s">
        <v>2653</v>
      </c>
      <c r="C8225">
        <v>57.328636169433601</v>
      </c>
      <c r="D8225" t="s">
        <v>8</v>
      </c>
    </row>
    <row r="8226" spans="1:4">
      <c r="A8226" t="s">
        <v>822</v>
      </c>
      <c r="B8226" t="s">
        <v>2653</v>
      </c>
      <c r="C8226">
        <v>56.957065582275391</v>
      </c>
      <c r="D8226" t="s">
        <v>8</v>
      </c>
    </row>
    <row r="8227" spans="1:4">
      <c r="A8227" t="s">
        <v>823</v>
      </c>
      <c r="B8227" t="s">
        <v>2653</v>
      </c>
      <c r="C8227">
        <v>57.411201477050781</v>
      </c>
      <c r="D8227" t="s">
        <v>8</v>
      </c>
    </row>
    <row r="8228" spans="1:4">
      <c r="A8228" t="s">
        <v>824</v>
      </c>
      <c r="B8228" t="s">
        <v>2653</v>
      </c>
      <c r="C8228">
        <v>59.3350830078125</v>
      </c>
      <c r="D8228" t="s">
        <v>8</v>
      </c>
    </row>
    <row r="8229" spans="1:4">
      <c r="A8229" t="s">
        <v>825</v>
      </c>
      <c r="B8229" t="s">
        <v>2653</v>
      </c>
      <c r="C8229">
        <v>59.813999176025391</v>
      </c>
      <c r="D8229" t="s">
        <v>8</v>
      </c>
    </row>
    <row r="8230" spans="1:4">
      <c r="A8230" t="s">
        <v>826</v>
      </c>
      <c r="B8230" t="s">
        <v>2653</v>
      </c>
      <c r="C8230">
        <v>59.690139770507813</v>
      </c>
      <c r="D8230" t="s">
        <v>8</v>
      </c>
    </row>
    <row r="8231" spans="1:4">
      <c r="A8231" t="s">
        <v>827</v>
      </c>
      <c r="B8231" t="s">
        <v>2653</v>
      </c>
      <c r="C8231">
        <v>59.021324157714851</v>
      </c>
      <c r="D8231" t="s">
        <v>8</v>
      </c>
    </row>
    <row r="8232" spans="1:4">
      <c r="A8232" t="s">
        <v>828</v>
      </c>
      <c r="B8232" t="s">
        <v>2653</v>
      </c>
      <c r="C8232">
        <v>60.102989196777344</v>
      </c>
      <c r="D8232" t="s">
        <v>8</v>
      </c>
    </row>
    <row r="8233" spans="1:4">
      <c r="A8233" t="s">
        <v>829</v>
      </c>
      <c r="B8233" t="s">
        <v>2653</v>
      </c>
      <c r="C8233">
        <v>60.127754211425781</v>
      </c>
      <c r="D8233" t="s">
        <v>8</v>
      </c>
    </row>
    <row r="8234" spans="1:4">
      <c r="A8234" t="s">
        <v>830</v>
      </c>
      <c r="B8234" t="s">
        <v>2653</v>
      </c>
      <c r="C8234">
        <v>59.805736541748047</v>
      </c>
      <c r="D8234" t="s">
        <v>8</v>
      </c>
    </row>
    <row r="8235" spans="1:4">
      <c r="A8235" t="s">
        <v>831</v>
      </c>
      <c r="B8235" t="s">
        <v>2653</v>
      </c>
      <c r="C8235">
        <v>59.054351806640632</v>
      </c>
      <c r="D8235" t="s">
        <v>8</v>
      </c>
    </row>
    <row r="8236" spans="1:4">
      <c r="A8236" t="s">
        <v>832</v>
      </c>
      <c r="B8236" t="s">
        <v>2653</v>
      </c>
      <c r="C8236">
        <v>59.450698852539063</v>
      </c>
      <c r="D8236" t="s">
        <v>8</v>
      </c>
    </row>
    <row r="8237" spans="1:4">
      <c r="A8237" t="s">
        <v>833</v>
      </c>
      <c r="B8237" t="s">
        <v>2653</v>
      </c>
      <c r="C8237">
        <v>59.822246551513672</v>
      </c>
      <c r="D8237" t="s">
        <v>8</v>
      </c>
    </row>
    <row r="8238" spans="1:4">
      <c r="A8238" t="s">
        <v>834</v>
      </c>
      <c r="B8238" t="s">
        <v>2653</v>
      </c>
      <c r="C8238">
        <v>59.8883056640625</v>
      </c>
      <c r="D8238" t="s">
        <v>8</v>
      </c>
    </row>
    <row r="8239" spans="1:4">
      <c r="A8239" t="s">
        <v>835</v>
      </c>
      <c r="B8239" t="s">
        <v>2653</v>
      </c>
      <c r="C8239">
        <v>58.608486175537109</v>
      </c>
      <c r="D8239" t="s">
        <v>8</v>
      </c>
    </row>
    <row r="8240" spans="1:4">
      <c r="A8240" t="s">
        <v>836</v>
      </c>
      <c r="B8240" t="s">
        <v>2653</v>
      </c>
      <c r="C8240">
        <v>58.063514709472656</v>
      </c>
      <c r="D8240" t="s">
        <v>8</v>
      </c>
    </row>
    <row r="8241" spans="1:4">
      <c r="A8241" t="s">
        <v>837</v>
      </c>
      <c r="B8241" t="s">
        <v>2653</v>
      </c>
      <c r="C8241">
        <v>58.583694458007813</v>
      </c>
      <c r="D8241" t="s">
        <v>8</v>
      </c>
    </row>
    <row r="8242" spans="1:4">
      <c r="A8242" t="s">
        <v>838</v>
      </c>
      <c r="B8242" t="s">
        <v>2653</v>
      </c>
      <c r="C8242">
        <v>58.236911773681641</v>
      </c>
      <c r="D8242" t="s">
        <v>8</v>
      </c>
    </row>
    <row r="8243" spans="1:4">
      <c r="A8243" t="s">
        <v>839</v>
      </c>
      <c r="B8243" t="s">
        <v>2653</v>
      </c>
      <c r="C8243">
        <v>58.740592956542969</v>
      </c>
      <c r="D8243" t="s">
        <v>8</v>
      </c>
    </row>
    <row r="8244" spans="1:4">
      <c r="A8244" t="s">
        <v>840</v>
      </c>
      <c r="B8244" t="s">
        <v>2653</v>
      </c>
      <c r="C8244">
        <v>59.351604461669922</v>
      </c>
      <c r="D8244" t="s">
        <v>8</v>
      </c>
    </row>
    <row r="8245" spans="1:4">
      <c r="A8245" t="s">
        <v>841</v>
      </c>
      <c r="B8245" t="s">
        <v>2653</v>
      </c>
      <c r="C8245">
        <v>60.152530670166016</v>
      </c>
      <c r="D8245" t="s">
        <v>8</v>
      </c>
    </row>
    <row r="8246" spans="1:4">
      <c r="A8246" t="s">
        <v>842</v>
      </c>
      <c r="B8246" t="s">
        <v>2653</v>
      </c>
      <c r="C8246">
        <v>59.946117401123047</v>
      </c>
      <c r="D8246" t="s">
        <v>8</v>
      </c>
    </row>
    <row r="8247" spans="1:4">
      <c r="A8247" t="s">
        <v>843</v>
      </c>
      <c r="B8247" t="s">
        <v>2653</v>
      </c>
      <c r="C8247">
        <v>58.682777404785163</v>
      </c>
      <c r="D8247" t="s">
        <v>8</v>
      </c>
    </row>
    <row r="8248" spans="1:4">
      <c r="A8248" t="s">
        <v>844</v>
      </c>
      <c r="B8248" t="s">
        <v>2653</v>
      </c>
      <c r="C8248">
        <v>58.996536254882813</v>
      </c>
      <c r="D8248" t="s">
        <v>8</v>
      </c>
    </row>
    <row r="8249" spans="1:4">
      <c r="A8249" t="s">
        <v>845</v>
      </c>
      <c r="B8249" t="s">
        <v>2653</v>
      </c>
      <c r="C8249">
        <v>58.74884033203125</v>
      </c>
      <c r="D8249" t="s">
        <v>8</v>
      </c>
    </row>
    <row r="8250" spans="1:4">
      <c r="A8250" t="s">
        <v>846</v>
      </c>
      <c r="B8250" t="s">
        <v>2653</v>
      </c>
      <c r="C8250">
        <v>58.666267395019531</v>
      </c>
      <c r="D8250" t="s">
        <v>8</v>
      </c>
    </row>
    <row r="8251" spans="1:4">
      <c r="A8251" t="s">
        <v>847</v>
      </c>
      <c r="B8251" t="s">
        <v>2653</v>
      </c>
      <c r="C8251">
        <v>57.246055603027344</v>
      </c>
      <c r="D8251" t="s">
        <v>8</v>
      </c>
    </row>
    <row r="8252" spans="1:4">
      <c r="A8252" t="s">
        <v>848</v>
      </c>
      <c r="B8252" t="s">
        <v>2653</v>
      </c>
      <c r="C8252">
        <v>57.320369720458977</v>
      </c>
      <c r="D8252" t="s">
        <v>8</v>
      </c>
    </row>
    <row r="8253" spans="1:4">
      <c r="A8253" t="s">
        <v>849</v>
      </c>
      <c r="B8253" t="s">
        <v>2653</v>
      </c>
      <c r="C8253">
        <v>57.741489410400391</v>
      </c>
      <c r="D8253" t="s">
        <v>8</v>
      </c>
    </row>
    <row r="8254" spans="1:4">
      <c r="A8254" t="s">
        <v>850</v>
      </c>
      <c r="B8254" t="s">
        <v>2653</v>
      </c>
      <c r="C8254">
        <v>57.997455596923828</v>
      </c>
      <c r="D8254" t="s">
        <v>8</v>
      </c>
    </row>
    <row r="8255" spans="1:4">
      <c r="A8255" t="s">
        <v>851</v>
      </c>
      <c r="B8255" t="s">
        <v>2653</v>
      </c>
      <c r="C8255">
        <v>58.005695343017578</v>
      </c>
      <c r="D8255" t="s">
        <v>8</v>
      </c>
    </row>
    <row r="8256" spans="1:4">
      <c r="A8256" t="s">
        <v>852</v>
      </c>
      <c r="B8256" t="s">
        <v>2653</v>
      </c>
      <c r="C8256">
        <v>60.193832397460938</v>
      </c>
      <c r="D8256" t="s">
        <v>8</v>
      </c>
    </row>
    <row r="8257" spans="1:4">
      <c r="A8257" t="s">
        <v>853</v>
      </c>
      <c r="B8257" t="s">
        <v>2653</v>
      </c>
      <c r="C8257">
        <v>60.860057830810547</v>
      </c>
      <c r="D8257" t="s">
        <v>8</v>
      </c>
    </row>
    <row r="8258" spans="1:4">
      <c r="A8258" t="s">
        <v>854</v>
      </c>
      <c r="B8258" t="s">
        <v>2653</v>
      </c>
      <c r="C8258">
        <v>62.650543212890632</v>
      </c>
      <c r="D8258" t="s">
        <v>8</v>
      </c>
    </row>
    <row r="8259" spans="1:4">
      <c r="A8259" t="s">
        <v>855</v>
      </c>
      <c r="B8259" t="s">
        <v>2653</v>
      </c>
      <c r="C8259">
        <v>63.150226593017578</v>
      </c>
      <c r="D8259" t="s">
        <v>8</v>
      </c>
    </row>
    <row r="8260" spans="1:4">
      <c r="A8260" t="s">
        <v>856</v>
      </c>
      <c r="B8260" t="s">
        <v>2653</v>
      </c>
      <c r="C8260">
        <v>63.241825103759766</v>
      </c>
      <c r="D8260" t="s">
        <v>8</v>
      </c>
    </row>
    <row r="8261" spans="1:4">
      <c r="A8261" t="s">
        <v>857</v>
      </c>
      <c r="B8261" t="s">
        <v>2653</v>
      </c>
      <c r="C8261">
        <v>64.016319274902344</v>
      </c>
      <c r="D8261" t="s">
        <v>8</v>
      </c>
    </row>
    <row r="8262" spans="1:4">
      <c r="A8262" t="s">
        <v>858</v>
      </c>
      <c r="B8262" t="s">
        <v>2653</v>
      </c>
      <c r="C8262">
        <v>62.850418090820313</v>
      </c>
      <c r="D8262" t="s">
        <v>8</v>
      </c>
    </row>
    <row r="8263" spans="1:4">
      <c r="A8263" t="s">
        <v>859</v>
      </c>
      <c r="B8263" t="s">
        <v>2653</v>
      </c>
      <c r="C8263">
        <v>59.269428253173828</v>
      </c>
      <c r="D8263" t="s">
        <v>8</v>
      </c>
    </row>
    <row r="8264" spans="1:4">
      <c r="A8264" t="s">
        <v>860</v>
      </c>
      <c r="B8264" t="s">
        <v>2653</v>
      </c>
      <c r="C8264">
        <v>59.077892303466797</v>
      </c>
      <c r="D8264" t="s">
        <v>8</v>
      </c>
    </row>
    <row r="8265" spans="1:4">
      <c r="A8265" t="s">
        <v>861</v>
      </c>
      <c r="B8265" t="s">
        <v>2653</v>
      </c>
      <c r="C8265">
        <v>59.302726745605469</v>
      </c>
      <c r="D8265" t="s">
        <v>8</v>
      </c>
    </row>
    <row r="8266" spans="1:4">
      <c r="A8266" t="s">
        <v>862</v>
      </c>
      <c r="B8266" t="s">
        <v>2653</v>
      </c>
      <c r="C8266">
        <v>59.710784912109375</v>
      </c>
      <c r="D8266" t="s">
        <v>8</v>
      </c>
    </row>
    <row r="8267" spans="1:4">
      <c r="A8267" t="s">
        <v>863</v>
      </c>
      <c r="B8267" t="s">
        <v>2653</v>
      </c>
      <c r="C8267">
        <v>61.184852600097656</v>
      </c>
      <c r="D8267" t="s">
        <v>8</v>
      </c>
    </row>
    <row r="8268" spans="1:4">
      <c r="A8268" t="s">
        <v>864</v>
      </c>
      <c r="B8268" t="s">
        <v>2653</v>
      </c>
      <c r="C8268">
        <v>60.701831817626953</v>
      </c>
      <c r="D8268" t="s">
        <v>8</v>
      </c>
    </row>
    <row r="8269" spans="1:4">
      <c r="A8269" t="s">
        <v>865</v>
      </c>
      <c r="B8269" t="s">
        <v>2653</v>
      </c>
      <c r="C8269">
        <v>60.626869201660163</v>
      </c>
      <c r="D8269" t="s">
        <v>8</v>
      </c>
    </row>
    <row r="8270" spans="1:4">
      <c r="A8270" t="s">
        <v>866</v>
      </c>
      <c r="B8270" t="s">
        <v>2653</v>
      </c>
      <c r="C8270">
        <v>63.583259582519531</v>
      </c>
      <c r="D8270" t="s">
        <v>8</v>
      </c>
    </row>
    <row r="8271" spans="1:4">
      <c r="A8271" t="s">
        <v>867</v>
      </c>
      <c r="B8271" t="s">
        <v>2653</v>
      </c>
      <c r="C8271">
        <v>65.373756408691406</v>
      </c>
      <c r="D8271" t="s">
        <v>8</v>
      </c>
    </row>
    <row r="8272" spans="1:4">
      <c r="A8272" t="s">
        <v>868</v>
      </c>
      <c r="B8272" t="s">
        <v>2653</v>
      </c>
      <c r="C8272">
        <v>64.87408447265625</v>
      </c>
      <c r="D8272" t="s">
        <v>8</v>
      </c>
    </row>
    <row r="8273" spans="1:4">
      <c r="A8273" t="s">
        <v>869</v>
      </c>
      <c r="B8273" t="s">
        <v>2653</v>
      </c>
      <c r="C8273">
        <v>65.248825073242188</v>
      </c>
      <c r="D8273" t="s">
        <v>8</v>
      </c>
    </row>
    <row r="8274" spans="1:4">
      <c r="A8274" t="s">
        <v>870</v>
      </c>
      <c r="B8274" t="s">
        <v>2653</v>
      </c>
      <c r="C8274">
        <v>64.974021911621094</v>
      </c>
      <c r="D8274" t="s">
        <v>8</v>
      </c>
    </row>
    <row r="8275" spans="1:4">
      <c r="A8275" t="s">
        <v>871</v>
      </c>
      <c r="B8275" t="s">
        <v>2653</v>
      </c>
      <c r="C8275">
        <v>65.840110778808594</v>
      </c>
      <c r="D8275" t="s">
        <v>8</v>
      </c>
    </row>
    <row r="8276" spans="1:4">
      <c r="A8276" t="s">
        <v>872</v>
      </c>
      <c r="B8276" t="s">
        <v>2653</v>
      </c>
      <c r="C8276">
        <v>65.848426818847656</v>
      </c>
      <c r="D8276" t="s">
        <v>8</v>
      </c>
    </row>
    <row r="8277" spans="1:4">
      <c r="A8277" t="s">
        <v>873</v>
      </c>
      <c r="B8277" t="s">
        <v>2653</v>
      </c>
      <c r="C8277">
        <v>64.974021911621094</v>
      </c>
      <c r="D8277" t="s">
        <v>8</v>
      </c>
    </row>
    <row r="8278" spans="1:4">
      <c r="A8278" t="s">
        <v>874</v>
      </c>
      <c r="B8278" t="s">
        <v>2653</v>
      </c>
      <c r="C8278">
        <v>64.307792663574219</v>
      </c>
      <c r="D8278" t="s">
        <v>8</v>
      </c>
    </row>
    <row r="8279" spans="1:4">
      <c r="A8279" t="s">
        <v>875</v>
      </c>
      <c r="B8279" t="s">
        <v>2653</v>
      </c>
      <c r="C8279">
        <v>64.332771301269531</v>
      </c>
      <c r="D8279" t="s">
        <v>8</v>
      </c>
    </row>
    <row r="8280" spans="1:4">
      <c r="A8280" t="s">
        <v>876</v>
      </c>
      <c r="B8280" t="s">
        <v>2653</v>
      </c>
      <c r="C8280">
        <v>64.224517822265625</v>
      </c>
      <c r="D8280" t="s">
        <v>8</v>
      </c>
    </row>
    <row r="8281" spans="1:4">
      <c r="A8281" t="s">
        <v>877</v>
      </c>
      <c r="B8281" t="s">
        <v>2653</v>
      </c>
      <c r="C8281">
        <v>63.766456604003913</v>
      </c>
      <c r="D8281" t="s">
        <v>8</v>
      </c>
    </row>
    <row r="8282" spans="1:4">
      <c r="A8282" t="s">
        <v>878</v>
      </c>
      <c r="B8282" t="s">
        <v>2653</v>
      </c>
      <c r="C8282">
        <v>62.783802032470703</v>
      </c>
      <c r="D8282" t="s">
        <v>8</v>
      </c>
    </row>
    <row r="8283" spans="1:4">
      <c r="A8283" t="s">
        <v>879</v>
      </c>
      <c r="B8283" t="s">
        <v>2653</v>
      </c>
      <c r="C8283">
        <v>63.408393859863281</v>
      </c>
      <c r="D8283" t="s">
        <v>8</v>
      </c>
    </row>
    <row r="8284" spans="1:4">
      <c r="A8284" t="s">
        <v>880</v>
      </c>
      <c r="B8284" t="s">
        <v>2653</v>
      </c>
      <c r="C8284">
        <v>63.325122833251953</v>
      </c>
      <c r="D8284" t="s">
        <v>8</v>
      </c>
    </row>
    <row r="8285" spans="1:4">
      <c r="A8285" t="s">
        <v>881</v>
      </c>
      <c r="B8285" t="s">
        <v>2653</v>
      </c>
      <c r="C8285">
        <v>63.9913330078125</v>
      </c>
      <c r="D8285" t="s">
        <v>8</v>
      </c>
    </row>
    <row r="8286" spans="1:4">
      <c r="A8286" t="s">
        <v>882</v>
      </c>
      <c r="B8286" t="s">
        <v>2653</v>
      </c>
      <c r="C8286">
        <v>63.566600799560547</v>
      </c>
      <c r="D8286" t="s">
        <v>8</v>
      </c>
    </row>
    <row r="8287" spans="1:4">
      <c r="A8287" t="s">
        <v>883</v>
      </c>
      <c r="B8287" t="s">
        <v>2653</v>
      </c>
      <c r="C8287">
        <v>64.016319274902344</v>
      </c>
      <c r="D8287" t="s">
        <v>8</v>
      </c>
    </row>
    <row r="8288" spans="1:4">
      <c r="A8288" t="s">
        <v>884</v>
      </c>
      <c r="B8288" t="s">
        <v>2653</v>
      </c>
      <c r="C8288">
        <v>62.958663940429688</v>
      </c>
      <c r="D8288" t="s">
        <v>8</v>
      </c>
    </row>
    <row r="8289" spans="1:4">
      <c r="A8289" t="s">
        <v>885</v>
      </c>
      <c r="B8289" t="s">
        <v>2653</v>
      </c>
      <c r="C8289">
        <v>63.3917236328125</v>
      </c>
      <c r="D8289" t="s">
        <v>8</v>
      </c>
    </row>
    <row r="8290" spans="1:4">
      <c r="A8290" t="s">
        <v>886</v>
      </c>
      <c r="B8290" t="s">
        <v>2653</v>
      </c>
      <c r="C8290">
        <v>63.100250244140632</v>
      </c>
      <c r="D8290" t="s">
        <v>8</v>
      </c>
    </row>
    <row r="8291" spans="1:4">
      <c r="A8291" t="s">
        <v>887</v>
      </c>
      <c r="B8291" t="s">
        <v>2653</v>
      </c>
      <c r="C8291">
        <v>63.816448211669922</v>
      </c>
      <c r="D8291" t="s">
        <v>8</v>
      </c>
    </row>
    <row r="8292" spans="1:4">
      <c r="A8292" t="s">
        <v>888</v>
      </c>
      <c r="B8292" t="s">
        <v>2653</v>
      </c>
      <c r="C8292">
        <v>63.749835968017578</v>
      </c>
      <c r="D8292" t="s">
        <v>8</v>
      </c>
    </row>
    <row r="8293" spans="1:4">
      <c r="A8293" t="s">
        <v>889</v>
      </c>
      <c r="B8293" t="s">
        <v>2653</v>
      </c>
      <c r="C8293">
        <v>63.949684143066406</v>
      </c>
      <c r="D8293" t="s">
        <v>8</v>
      </c>
    </row>
    <row r="8294" spans="1:4">
      <c r="A8294" t="s">
        <v>890</v>
      </c>
      <c r="B8294" t="s">
        <v>2653</v>
      </c>
      <c r="C8294">
        <v>64.757514953613281</v>
      </c>
      <c r="D8294" t="s">
        <v>8</v>
      </c>
    </row>
    <row r="8295" spans="1:4">
      <c r="A8295" t="s">
        <v>891</v>
      </c>
      <c r="B8295" t="s">
        <v>2653</v>
      </c>
      <c r="C8295">
        <v>65.207191467285156</v>
      </c>
      <c r="D8295" t="s">
        <v>8</v>
      </c>
    </row>
    <row r="8296" spans="1:4">
      <c r="A8296" t="s">
        <v>892</v>
      </c>
      <c r="B8296" t="s">
        <v>2653</v>
      </c>
      <c r="C8296">
        <v>64.607574462890625</v>
      </c>
      <c r="D8296" t="s">
        <v>8</v>
      </c>
    </row>
    <row r="8297" spans="1:4">
      <c r="A8297" t="s">
        <v>893</v>
      </c>
      <c r="B8297" t="s">
        <v>2653</v>
      </c>
      <c r="C8297">
        <v>63.708156585693359</v>
      </c>
      <c r="D8297" t="s">
        <v>8</v>
      </c>
    </row>
    <row r="8298" spans="1:4">
      <c r="A8298" t="s">
        <v>894</v>
      </c>
      <c r="B8298" t="s">
        <v>2653</v>
      </c>
      <c r="C8298">
        <v>64.72418212890625</v>
      </c>
      <c r="D8298" t="s">
        <v>8</v>
      </c>
    </row>
    <row r="8299" spans="1:4">
      <c r="A8299" t="s">
        <v>895</v>
      </c>
      <c r="B8299" t="s">
        <v>2653</v>
      </c>
      <c r="C8299">
        <v>64.299453735351563</v>
      </c>
      <c r="D8299" t="s">
        <v>8</v>
      </c>
    </row>
    <row r="8300" spans="1:4">
      <c r="A8300" t="s">
        <v>896</v>
      </c>
      <c r="B8300" t="s">
        <v>2653</v>
      </c>
      <c r="C8300">
        <v>64.349433898925781</v>
      </c>
      <c r="D8300" t="s">
        <v>8</v>
      </c>
    </row>
    <row r="8301" spans="1:4">
      <c r="A8301" t="s">
        <v>897</v>
      </c>
      <c r="B8301" t="s">
        <v>2653</v>
      </c>
      <c r="C8301">
        <v>63.999675750732422</v>
      </c>
      <c r="D8301" t="s">
        <v>8</v>
      </c>
    </row>
    <row r="8302" spans="1:4">
      <c r="A8302" t="s">
        <v>898</v>
      </c>
      <c r="B8302" t="s">
        <v>2653</v>
      </c>
      <c r="C8302">
        <v>65.340438842773438</v>
      </c>
      <c r="D8302" t="s">
        <v>8</v>
      </c>
    </row>
    <row r="8303" spans="1:4">
      <c r="A8303" t="s">
        <v>899</v>
      </c>
      <c r="B8303" t="s">
        <v>2653</v>
      </c>
      <c r="C8303">
        <v>64.757514953613281</v>
      </c>
      <c r="D8303" t="s">
        <v>8</v>
      </c>
    </row>
    <row r="8304" spans="1:4">
      <c r="A8304" t="s">
        <v>900</v>
      </c>
      <c r="B8304" t="s">
        <v>2653</v>
      </c>
      <c r="C8304">
        <v>65.531982421875</v>
      </c>
      <c r="D8304" t="s">
        <v>8</v>
      </c>
    </row>
    <row r="8305" spans="1:4">
      <c r="A8305" t="s">
        <v>901</v>
      </c>
      <c r="B8305" t="s">
        <v>2653</v>
      </c>
      <c r="C8305">
        <v>66.089942932128906</v>
      </c>
      <c r="D8305" t="s">
        <v>8</v>
      </c>
    </row>
    <row r="8306" spans="1:4">
      <c r="A8306" t="s">
        <v>902</v>
      </c>
      <c r="B8306" t="s">
        <v>2653</v>
      </c>
      <c r="C8306">
        <v>66.614593505859375</v>
      </c>
      <c r="D8306" t="s">
        <v>8</v>
      </c>
    </row>
    <row r="8307" spans="1:4">
      <c r="A8307" t="s">
        <v>903</v>
      </c>
      <c r="B8307" t="s">
        <v>2653</v>
      </c>
      <c r="C8307">
        <v>66.506340026855469</v>
      </c>
      <c r="D8307" t="s">
        <v>8</v>
      </c>
    </row>
    <row r="8308" spans="1:4">
      <c r="A8308" t="s">
        <v>904</v>
      </c>
      <c r="B8308" t="s">
        <v>2653</v>
      </c>
      <c r="C8308">
        <v>66.731185913085938</v>
      </c>
      <c r="D8308" t="s">
        <v>8</v>
      </c>
    </row>
    <row r="8309" spans="1:4">
      <c r="A8309" t="s">
        <v>905</v>
      </c>
      <c r="B8309" t="s">
        <v>2653</v>
      </c>
      <c r="C8309">
        <v>67.630630493164063</v>
      </c>
      <c r="D8309" t="s">
        <v>8</v>
      </c>
    </row>
    <row r="8310" spans="1:4">
      <c r="A8310" t="s">
        <v>906</v>
      </c>
      <c r="B8310" t="s">
        <v>2653</v>
      </c>
      <c r="C8310">
        <v>67.189224243164063</v>
      </c>
      <c r="D8310" t="s">
        <v>8</v>
      </c>
    </row>
    <row r="8311" spans="1:4">
      <c r="A8311" t="s">
        <v>907</v>
      </c>
      <c r="B8311" t="s">
        <v>2653</v>
      </c>
      <c r="C8311">
        <v>65.748519897460938</v>
      </c>
      <c r="D8311" t="s">
        <v>8</v>
      </c>
    </row>
    <row r="8312" spans="1:4">
      <c r="A8312" t="s">
        <v>908</v>
      </c>
      <c r="B8312" t="s">
        <v>2653</v>
      </c>
      <c r="C8312">
        <v>67.255859375</v>
      </c>
      <c r="D8312" t="s">
        <v>8</v>
      </c>
    </row>
    <row r="8313" spans="1:4">
      <c r="A8313" t="s">
        <v>909</v>
      </c>
      <c r="B8313" t="s">
        <v>2653</v>
      </c>
      <c r="C8313">
        <v>67.830474853515625</v>
      </c>
      <c r="D8313" t="s">
        <v>8</v>
      </c>
    </row>
    <row r="8314" spans="1:4">
      <c r="A8314" t="s">
        <v>910</v>
      </c>
      <c r="B8314" t="s">
        <v>2653</v>
      </c>
      <c r="C8314">
        <v>67.963729858398438</v>
      </c>
      <c r="D8314" t="s">
        <v>8</v>
      </c>
    </row>
    <row r="8315" spans="1:4">
      <c r="A8315" t="s">
        <v>911</v>
      </c>
      <c r="B8315" t="s">
        <v>2653</v>
      </c>
      <c r="C8315">
        <v>68.488380432128906</v>
      </c>
      <c r="D8315" t="s">
        <v>8</v>
      </c>
    </row>
    <row r="8316" spans="1:4">
      <c r="A8316" t="s">
        <v>912</v>
      </c>
      <c r="B8316" t="s">
        <v>2653</v>
      </c>
      <c r="C8316">
        <v>68.61328125</v>
      </c>
      <c r="D8316" t="s">
        <v>8</v>
      </c>
    </row>
    <row r="8317" spans="1:4">
      <c r="A8317" t="s">
        <v>913</v>
      </c>
      <c r="B8317" t="s">
        <v>2653</v>
      </c>
      <c r="C8317">
        <v>68.804832458496094</v>
      </c>
      <c r="D8317" t="s">
        <v>8</v>
      </c>
    </row>
    <row r="8318" spans="1:4">
      <c r="A8318" t="s">
        <v>914</v>
      </c>
      <c r="B8318" t="s">
        <v>2653</v>
      </c>
      <c r="C8318">
        <v>68.879806518554688</v>
      </c>
      <c r="D8318" t="s">
        <v>8</v>
      </c>
    </row>
    <row r="8319" spans="1:4">
      <c r="A8319" t="s">
        <v>915</v>
      </c>
      <c r="B8319" t="s">
        <v>2653</v>
      </c>
      <c r="C8319">
        <v>68.338455200195313</v>
      </c>
      <c r="D8319" t="s">
        <v>8</v>
      </c>
    </row>
    <row r="8320" spans="1:4">
      <c r="A8320" t="s">
        <v>916</v>
      </c>
      <c r="B8320" t="s">
        <v>2653</v>
      </c>
      <c r="C8320">
        <v>69.396018981933594</v>
      </c>
      <c r="D8320" t="s">
        <v>8</v>
      </c>
    </row>
    <row r="8321" spans="1:4">
      <c r="A8321" t="s">
        <v>917</v>
      </c>
      <c r="B8321" t="s">
        <v>2653</v>
      </c>
      <c r="C8321">
        <v>67.725761413574219</v>
      </c>
      <c r="D8321" t="s">
        <v>8</v>
      </c>
    </row>
    <row r="8322" spans="1:4">
      <c r="A8322" t="s">
        <v>918</v>
      </c>
      <c r="B8322" t="s">
        <v>2653</v>
      </c>
      <c r="C8322">
        <v>68.884025573730469</v>
      </c>
      <c r="D8322" t="s">
        <v>8</v>
      </c>
    </row>
    <row r="8323" spans="1:4">
      <c r="A8323" t="s">
        <v>919</v>
      </c>
      <c r="B8323" t="s">
        <v>2653</v>
      </c>
      <c r="C8323">
        <v>69.698196411132813</v>
      </c>
      <c r="D8323" t="s">
        <v>8</v>
      </c>
    </row>
    <row r="8324" spans="1:4">
      <c r="A8324" t="s">
        <v>920</v>
      </c>
      <c r="B8324" t="s">
        <v>2653</v>
      </c>
      <c r="C8324">
        <v>69.933212280273438</v>
      </c>
      <c r="D8324" t="s">
        <v>8</v>
      </c>
    </row>
    <row r="8325" spans="1:4">
      <c r="A8325" t="s">
        <v>921</v>
      </c>
      <c r="B8325" t="s">
        <v>2653</v>
      </c>
      <c r="C8325">
        <v>69.891220092773438</v>
      </c>
      <c r="D8325" t="s">
        <v>8</v>
      </c>
    </row>
    <row r="8326" spans="1:4">
      <c r="A8326" t="s">
        <v>922</v>
      </c>
      <c r="B8326" t="s">
        <v>2653</v>
      </c>
      <c r="C8326">
        <v>72.132270812988281</v>
      </c>
      <c r="D8326" t="s">
        <v>8</v>
      </c>
    </row>
    <row r="8327" spans="1:4">
      <c r="A8327" t="s">
        <v>923</v>
      </c>
      <c r="B8327" t="s">
        <v>2653</v>
      </c>
      <c r="C8327">
        <v>72.778549194335938</v>
      </c>
      <c r="D8327" t="s">
        <v>8</v>
      </c>
    </row>
    <row r="8328" spans="1:4">
      <c r="A8328" t="s">
        <v>924</v>
      </c>
      <c r="B8328" t="s">
        <v>2653</v>
      </c>
      <c r="C8328">
        <v>73.282142639160156</v>
      </c>
      <c r="D8328" t="s">
        <v>8</v>
      </c>
    </row>
    <row r="8329" spans="1:4">
      <c r="A8329" t="s">
        <v>925</v>
      </c>
      <c r="B8329" t="s">
        <v>2653</v>
      </c>
      <c r="C8329">
        <v>72.686210632324219</v>
      </c>
      <c r="D8329" t="s">
        <v>8</v>
      </c>
    </row>
    <row r="8330" spans="1:4">
      <c r="A8330" t="s">
        <v>926</v>
      </c>
      <c r="B8330" t="s">
        <v>2653</v>
      </c>
      <c r="C8330">
        <v>72.7701416015625</v>
      </c>
      <c r="D8330" t="s">
        <v>8</v>
      </c>
    </row>
    <row r="8331" spans="1:4">
      <c r="A8331" t="s">
        <v>927</v>
      </c>
      <c r="B8331" t="s">
        <v>2653</v>
      </c>
      <c r="C8331">
        <v>73.550735473632813</v>
      </c>
      <c r="D8331" t="s">
        <v>8</v>
      </c>
    </row>
    <row r="8332" spans="1:4">
      <c r="A8332" t="s">
        <v>928</v>
      </c>
      <c r="B8332" t="s">
        <v>2653</v>
      </c>
      <c r="C8332">
        <v>73.282142639160156</v>
      </c>
      <c r="D8332" t="s">
        <v>8</v>
      </c>
    </row>
    <row r="8333" spans="1:4">
      <c r="A8333" t="s">
        <v>929</v>
      </c>
      <c r="B8333" t="s">
        <v>2653</v>
      </c>
      <c r="C8333">
        <v>73.441604614257813</v>
      </c>
      <c r="D8333" t="s">
        <v>8</v>
      </c>
    </row>
    <row r="8334" spans="1:4">
      <c r="A8334" t="s">
        <v>930</v>
      </c>
      <c r="B8334" t="s">
        <v>2653</v>
      </c>
      <c r="C8334">
        <v>74.658645629882813</v>
      </c>
      <c r="D8334" t="s">
        <v>8</v>
      </c>
    </row>
    <row r="8335" spans="1:4">
      <c r="A8335" t="s">
        <v>931</v>
      </c>
      <c r="B8335" t="s">
        <v>2653</v>
      </c>
      <c r="C8335">
        <v>74.364891052246094</v>
      </c>
      <c r="D8335" t="s">
        <v>8</v>
      </c>
    </row>
    <row r="8336" spans="1:4">
      <c r="A8336" t="s">
        <v>932</v>
      </c>
      <c r="B8336" t="s">
        <v>2653</v>
      </c>
      <c r="C8336">
        <v>74.599884033203125</v>
      </c>
      <c r="D8336" t="s">
        <v>8</v>
      </c>
    </row>
    <row r="8337" spans="1:4">
      <c r="A8337" t="s">
        <v>933</v>
      </c>
      <c r="B8337" t="s">
        <v>2653</v>
      </c>
      <c r="C8337">
        <v>74.482376098632813</v>
      </c>
      <c r="D8337" t="s">
        <v>8</v>
      </c>
    </row>
    <row r="8338" spans="1:4">
      <c r="A8338" t="s">
        <v>934</v>
      </c>
      <c r="B8338" t="s">
        <v>2653</v>
      </c>
      <c r="C8338">
        <v>74.918853759765625</v>
      </c>
      <c r="D8338" t="s">
        <v>8</v>
      </c>
    </row>
    <row r="8339" spans="1:4">
      <c r="A8339" t="s">
        <v>935</v>
      </c>
      <c r="B8339" t="s">
        <v>2653</v>
      </c>
      <c r="C8339">
        <v>74.532745361328125</v>
      </c>
      <c r="D8339" t="s">
        <v>8</v>
      </c>
    </row>
    <row r="8340" spans="1:4">
      <c r="A8340" t="s">
        <v>936</v>
      </c>
      <c r="B8340" t="s">
        <v>2653</v>
      </c>
      <c r="C8340">
        <v>74.406829833984375</v>
      </c>
      <c r="D8340" t="s">
        <v>8</v>
      </c>
    </row>
    <row r="8341" spans="1:4">
      <c r="A8341" t="s">
        <v>937</v>
      </c>
      <c r="B8341" t="s">
        <v>2653</v>
      </c>
      <c r="C8341">
        <v>73.928443908691406</v>
      </c>
      <c r="D8341" t="s">
        <v>8</v>
      </c>
    </row>
    <row r="8342" spans="1:4">
      <c r="A8342" t="s">
        <v>938</v>
      </c>
      <c r="B8342" t="s">
        <v>2653</v>
      </c>
      <c r="C8342">
        <v>73.810920715332031</v>
      </c>
      <c r="D8342" t="s">
        <v>8</v>
      </c>
    </row>
    <row r="8343" spans="1:4">
      <c r="A8343" t="s">
        <v>939</v>
      </c>
      <c r="B8343" t="s">
        <v>2653</v>
      </c>
      <c r="C8343">
        <v>73.256950378417969</v>
      </c>
      <c r="D8343" t="s">
        <v>8</v>
      </c>
    </row>
    <row r="8344" spans="1:4">
      <c r="A8344" t="s">
        <v>940</v>
      </c>
      <c r="B8344" t="s">
        <v>2653</v>
      </c>
      <c r="C8344">
        <v>73.592689514160156</v>
      </c>
      <c r="D8344" t="s">
        <v>8</v>
      </c>
    </row>
    <row r="8345" spans="1:4">
      <c r="A8345" t="s">
        <v>941</v>
      </c>
      <c r="B8345" t="s">
        <v>2653</v>
      </c>
      <c r="C8345">
        <v>73.156272888183594</v>
      </c>
      <c r="D8345" t="s">
        <v>8</v>
      </c>
    </row>
    <row r="8346" spans="1:4">
      <c r="A8346" t="s">
        <v>942</v>
      </c>
      <c r="B8346" t="s">
        <v>2653</v>
      </c>
      <c r="C8346">
        <v>73.340888977050781</v>
      </c>
      <c r="D8346" t="s">
        <v>8</v>
      </c>
    </row>
    <row r="8347" spans="1:4">
      <c r="A8347" t="s">
        <v>943</v>
      </c>
      <c r="B8347" t="s">
        <v>2653</v>
      </c>
      <c r="C8347">
        <v>73.282142639160156</v>
      </c>
      <c r="D8347" t="s">
        <v>8</v>
      </c>
    </row>
    <row r="8348" spans="1:4">
      <c r="A8348" t="s">
        <v>944</v>
      </c>
      <c r="B8348" t="s">
        <v>2653</v>
      </c>
      <c r="C8348">
        <v>73.223373413085938</v>
      </c>
      <c r="D8348" t="s">
        <v>8</v>
      </c>
    </row>
    <row r="8349" spans="1:4">
      <c r="A8349" t="s">
        <v>945</v>
      </c>
      <c r="B8349" t="s">
        <v>2653</v>
      </c>
      <c r="C8349">
        <v>73.282142639160156</v>
      </c>
      <c r="D8349" t="s">
        <v>8</v>
      </c>
    </row>
    <row r="8350" spans="1:4">
      <c r="A8350" t="s">
        <v>946</v>
      </c>
      <c r="B8350" t="s">
        <v>2653</v>
      </c>
      <c r="C8350">
        <v>73.768943786621094</v>
      </c>
      <c r="D8350" t="s">
        <v>8</v>
      </c>
    </row>
    <row r="8351" spans="1:4">
      <c r="A8351" t="s">
        <v>947</v>
      </c>
      <c r="B8351" t="s">
        <v>2653</v>
      </c>
      <c r="C8351">
        <v>73.450027465820313</v>
      </c>
      <c r="D8351" t="s">
        <v>8</v>
      </c>
    </row>
    <row r="8352" spans="1:4">
      <c r="A8352" t="s">
        <v>948</v>
      </c>
      <c r="B8352" t="s">
        <v>2653</v>
      </c>
      <c r="C8352">
        <v>74.037544250488281</v>
      </c>
      <c r="D8352" t="s">
        <v>8</v>
      </c>
    </row>
    <row r="8353" spans="1:4">
      <c r="A8353" t="s">
        <v>949</v>
      </c>
      <c r="B8353" t="s">
        <v>2653</v>
      </c>
      <c r="C8353">
        <v>74.255767822265625</v>
      </c>
      <c r="D8353" t="s">
        <v>8</v>
      </c>
    </row>
    <row r="8354" spans="1:4">
      <c r="A8354" t="s">
        <v>950</v>
      </c>
      <c r="B8354" t="s">
        <v>2653</v>
      </c>
      <c r="C8354">
        <v>72.7030029296875</v>
      </c>
      <c r="D8354" t="s">
        <v>8</v>
      </c>
    </row>
    <row r="8355" spans="1:4">
      <c r="A8355" t="s">
        <v>951</v>
      </c>
      <c r="B8355" t="s">
        <v>2653</v>
      </c>
      <c r="C8355">
        <v>72.157424926757813</v>
      </c>
      <c r="D8355" t="s">
        <v>8</v>
      </c>
    </row>
    <row r="8356" spans="1:4">
      <c r="A8356" t="s">
        <v>952</v>
      </c>
      <c r="B8356" t="s">
        <v>2653</v>
      </c>
      <c r="C8356">
        <v>71.208976745605469</v>
      </c>
      <c r="D8356" t="s">
        <v>8</v>
      </c>
    </row>
    <row r="8357" spans="1:4">
      <c r="A8357" t="s">
        <v>953</v>
      </c>
      <c r="B8357" t="s">
        <v>2653</v>
      </c>
      <c r="C8357">
        <v>70.940422058105469</v>
      </c>
      <c r="D8357" t="s">
        <v>8</v>
      </c>
    </row>
    <row r="8358" spans="1:4">
      <c r="A8358" t="s">
        <v>954</v>
      </c>
      <c r="B8358" t="s">
        <v>2653</v>
      </c>
      <c r="C8358">
        <v>71.679031372070313</v>
      </c>
      <c r="D8358" t="s">
        <v>8</v>
      </c>
    </row>
    <row r="8359" spans="1:4">
      <c r="A8359" t="s">
        <v>955</v>
      </c>
      <c r="B8359" t="s">
        <v>2653</v>
      </c>
      <c r="C8359">
        <v>71.897262573242188</v>
      </c>
      <c r="D8359" t="s">
        <v>8</v>
      </c>
    </row>
    <row r="8360" spans="1:4">
      <c r="A8360" t="s">
        <v>956</v>
      </c>
      <c r="B8360" t="s">
        <v>2653</v>
      </c>
      <c r="C8360">
        <v>71.511161804199219</v>
      </c>
      <c r="D8360" t="s">
        <v>8</v>
      </c>
    </row>
    <row r="8361" spans="1:4">
      <c r="A8361" t="s">
        <v>957</v>
      </c>
      <c r="B8361" t="s">
        <v>2653</v>
      </c>
      <c r="C8361">
        <v>69.496757507324219</v>
      </c>
      <c r="D8361" t="s">
        <v>8</v>
      </c>
    </row>
    <row r="8362" spans="1:4">
      <c r="A8362" t="s">
        <v>958</v>
      </c>
      <c r="B8362" t="s">
        <v>2653</v>
      </c>
      <c r="C8362">
        <v>71.015945434570313</v>
      </c>
      <c r="D8362" t="s">
        <v>8</v>
      </c>
    </row>
    <row r="8363" spans="1:4">
      <c r="A8363" t="s">
        <v>959</v>
      </c>
      <c r="B8363" t="s">
        <v>2653</v>
      </c>
      <c r="C8363">
        <v>71.007560729980469</v>
      </c>
      <c r="D8363" t="s">
        <v>8</v>
      </c>
    </row>
    <row r="8364" spans="1:4">
      <c r="A8364" t="s">
        <v>960</v>
      </c>
      <c r="B8364" t="s">
        <v>2653</v>
      </c>
      <c r="C8364">
        <v>72.023147583007813</v>
      </c>
      <c r="D8364" t="s">
        <v>8</v>
      </c>
    </row>
    <row r="8365" spans="1:4">
      <c r="A8365" t="s">
        <v>961</v>
      </c>
      <c r="B8365" t="s">
        <v>2653</v>
      </c>
      <c r="C8365">
        <v>70.856460571289063</v>
      </c>
      <c r="D8365" t="s">
        <v>8</v>
      </c>
    </row>
    <row r="8366" spans="1:4">
      <c r="A8366" t="s">
        <v>962</v>
      </c>
      <c r="B8366" t="s">
        <v>2653</v>
      </c>
      <c r="C8366">
        <v>69.966773986816406</v>
      </c>
      <c r="D8366" t="s">
        <v>8</v>
      </c>
    </row>
    <row r="8367" spans="1:4">
      <c r="A8367" t="s">
        <v>963</v>
      </c>
      <c r="B8367" t="s">
        <v>2653</v>
      </c>
      <c r="C8367">
        <v>68.842071533203125</v>
      </c>
      <c r="D8367" t="s">
        <v>8</v>
      </c>
    </row>
    <row r="8368" spans="1:4">
      <c r="A8368" t="s">
        <v>964</v>
      </c>
      <c r="B8368" t="s">
        <v>2653</v>
      </c>
      <c r="C8368">
        <v>69.857666015625</v>
      </c>
      <c r="D8368" t="s">
        <v>8</v>
      </c>
    </row>
    <row r="8369" spans="1:4">
      <c r="A8369" t="s">
        <v>965</v>
      </c>
      <c r="B8369" t="s">
        <v>2653</v>
      </c>
      <c r="C8369">
        <v>69.387649536132813</v>
      </c>
      <c r="D8369" t="s">
        <v>8</v>
      </c>
    </row>
    <row r="8370" spans="1:4">
      <c r="A8370" t="s">
        <v>966</v>
      </c>
      <c r="B8370" t="s">
        <v>2653</v>
      </c>
      <c r="C8370">
        <v>69.051902770996094</v>
      </c>
      <c r="D8370" t="s">
        <v>8</v>
      </c>
    </row>
    <row r="8371" spans="1:4">
      <c r="A8371" t="s">
        <v>967</v>
      </c>
      <c r="B8371" t="s">
        <v>2653</v>
      </c>
      <c r="C8371">
        <v>70.36126708984375</v>
      </c>
      <c r="D8371" t="s">
        <v>8</v>
      </c>
    </row>
    <row r="8372" spans="1:4">
      <c r="A8372" t="s">
        <v>968</v>
      </c>
      <c r="B8372" t="s">
        <v>2653</v>
      </c>
      <c r="C8372">
        <v>68.774917602539063</v>
      </c>
      <c r="D8372" t="s">
        <v>8</v>
      </c>
    </row>
    <row r="8373" spans="1:4">
      <c r="A8373" t="s">
        <v>969</v>
      </c>
      <c r="B8373" t="s">
        <v>2653</v>
      </c>
      <c r="C8373">
        <v>70.587905883789063</v>
      </c>
      <c r="D8373" t="s">
        <v>8</v>
      </c>
    </row>
    <row r="8374" spans="1:4">
      <c r="A8374" t="s">
        <v>970</v>
      </c>
      <c r="B8374" t="s">
        <v>2653</v>
      </c>
      <c r="C8374">
        <v>71.989578247070313</v>
      </c>
      <c r="D8374" t="s">
        <v>8</v>
      </c>
    </row>
    <row r="8375" spans="1:4">
      <c r="A8375" t="s">
        <v>971</v>
      </c>
      <c r="B8375" t="s">
        <v>2653</v>
      </c>
      <c r="C8375">
        <v>70.193412780761719</v>
      </c>
      <c r="D8375" t="s">
        <v>8</v>
      </c>
    </row>
    <row r="8376" spans="1:4">
      <c r="A8376" t="s">
        <v>972</v>
      </c>
      <c r="B8376" t="s">
        <v>2653</v>
      </c>
      <c r="C8376">
        <v>70.697006225585938</v>
      </c>
      <c r="D8376" t="s">
        <v>8</v>
      </c>
    </row>
    <row r="8377" spans="1:4">
      <c r="A8377" t="s">
        <v>973</v>
      </c>
      <c r="B8377" t="s">
        <v>2653</v>
      </c>
      <c r="C8377">
        <v>70.848075866699219</v>
      </c>
      <c r="D8377" t="s">
        <v>8</v>
      </c>
    </row>
    <row r="8378" spans="1:4">
      <c r="A8378" t="s">
        <v>974</v>
      </c>
      <c r="B8378" t="s">
        <v>2653</v>
      </c>
      <c r="C8378">
        <v>71.637046813964844</v>
      </c>
      <c r="D8378" t="s">
        <v>8</v>
      </c>
    </row>
    <row r="8379" spans="1:4">
      <c r="A8379" t="s">
        <v>975</v>
      </c>
      <c r="B8379" t="s">
        <v>2653</v>
      </c>
      <c r="C8379">
        <v>71.838470458984375</v>
      </c>
      <c r="D8379" t="s">
        <v>8</v>
      </c>
    </row>
    <row r="8380" spans="1:4">
      <c r="A8380" t="s">
        <v>976</v>
      </c>
      <c r="B8380" t="s">
        <v>2653</v>
      </c>
      <c r="C8380">
        <v>72.820533752441406</v>
      </c>
      <c r="D8380" t="s">
        <v>8</v>
      </c>
    </row>
    <row r="8381" spans="1:4">
      <c r="A8381" t="s">
        <v>977</v>
      </c>
      <c r="B8381" t="s">
        <v>2653</v>
      </c>
      <c r="C8381">
        <v>73.525558471679688</v>
      </c>
      <c r="D8381" t="s">
        <v>8</v>
      </c>
    </row>
    <row r="8382" spans="1:4">
      <c r="A8382" t="s">
        <v>978</v>
      </c>
      <c r="B8382" t="s">
        <v>2653</v>
      </c>
      <c r="C8382">
        <v>72.971603393554688</v>
      </c>
      <c r="D8382" t="s">
        <v>8</v>
      </c>
    </row>
    <row r="8383" spans="1:4">
      <c r="A8383" t="s">
        <v>979</v>
      </c>
      <c r="B8383" t="s">
        <v>2653</v>
      </c>
      <c r="C8383">
        <v>71.737762451171875</v>
      </c>
      <c r="D8383" t="s">
        <v>8</v>
      </c>
    </row>
    <row r="8384" spans="1:4">
      <c r="A8384" t="s">
        <v>980</v>
      </c>
      <c r="B8384" t="s">
        <v>2653</v>
      </c>
      <c r="C8384">
        <v>70.772544860839844</v>
      </c>
      <c r="D8384" t="s">
        <v>8</v>
      </c>
    </row>
    <row r="8385" spans="1:4">
      <c r="A8385" t="s">
        <v>981</v>
      </c>
      <c r="B8385" t="s">
        <v>2653</v>
      </c>
      <c r="C8385">
        <v>69.77374267578125</v>
      </c>
      <c r="D8385" t="s">
        <v>8</v>
      </c>
    </row>
    <row r="8386" spans="1:4">
      <c r="A8386" t="s">
        <v>982</v>
      </c>
      <c r="B8386" t="s">
        <v>2653</v>
      </c>
      <c r="C8386">
        <v>67.784515380859375</v>
      </c>
      <c r="D8386" t="s">
        <v>8</v>
      </c>
    </row>
    <row r="8387" spans="1:4">
      <c r="A8387" t="s">
        <v>983</v>
      </c>
      <c r="B8387" t="s">
        <v>2653</v>
      </c>
      <c r="C8387">
        <v>66.878028869628906</v>
      </c>
      <c r="D8387" t="s">
        <v>8</v>
      </c>
    </row>
    <row r="8388" spans="1:4">
      <c r="A8388" t="s">
        <v>984</v>
      </c>
      <c r="B8388" t="s">
        <v>2653</v>
      </c>
      <c r="C8388">
        <v>65.291709899902344</v>
      </c>
      <c r="D8388" t="s">
        <v>8</v>
      </c>
    </row>
    <row r="8389" spans="1:4">
      <c r="A8389" t="s">
        <v>985</v>
      </c>
      <c r="B8389" t="s">
        <v>2653</v>
      </c>
      <c r="C8389">
        <v>58.419780731201172</v>
      </c>
      <c r="D8389" t="s">
        <v>8</v>
      </c>
    </row>
    <row r="8390" spans="1:4">
      <c r="A8390" t="s">
        <v>986</v>
      </c>
      <c r="B8390" t="s">
        <v>2653</v>
      </c>
      <c r="C8390">
        <v>58.614418029785163</v>
      </c>
      <c r="D8390" t="s">
        <v>8</v>
      </c>
    </row>
    <row r="8391" spans="1:4">
      <c r="A8391" t="s">
        <v>987</v>
      </c>
      <c r="B8391" t="s">
        <v>2653</v>
      </c>
      <c r="C8391">
        <v>56.997997283935547</v>
      </c>
      <c r="D8391" t="s">
        <v>8</v>
      </c>
    </row>
    <row r="8392" spans="1:4">
      <c r="A8392" t="s">
        <v>988</v>
      </c>
      <c r="B8392" t="s">
        <v>2653</v>
      </c>
      <c r="C8392">
        <v>58.60595703125</v>
      </c>
      <c r="D8392" t="s">
        <v>8</v>
      </c>
    </row>
    <row r="8393" spans="1:4">
      <c r="A8393" t="s">
        <v>989</v>
      </c>
      <c r="B8393" t="s">
        <v>2653</v>
      </c>
      <c r="C8393">
        <v>60.408561706542969</v>
      </c>
      <c r="D8393" t="s">
        <v>8</v>
      </c>
    </row>
    <row r="8394" spans="1:4">
      <c r="A8394" t="s">
        <v>990</v>
      </c>
      <c r="B8394" t="s">
        <v>2653</v>
      </c>
      <c r="C8394">
        <v>60.831722259521491</v>
      </c>
      <c r="D8394" t="s">
        <v>8</v>
      </c>
    </row>
    <row r="8395" spans="1:4">
      <c r="A8395" t="s">
        <v>991</v>
      </c>
      <c r="B8395" t="s">
        <v>2653</v>
      </c>
      <c r="C8395">
        <v>60.230857849121087</v>
      </c>
      <c r="D8395" t="s">
        <v>8</v>
      </c>
    </row>
    <row r="8396" spans="1:4">
      <c r="A8396" t="s">
        <v>992</v>
      </c>
      <c r="B8396" t="s">
        <v>2653</v>
      </c>
      <c r="C8396">
        <v>60.053119659423828</v>
      </c>
      <c r="D8396" t="s">
        <v>8</v>
      </c>
    </row>
    <row r="8397" spans="1:4">
      <c r="A8397" t="s">
        <v>993</v>
      </c>
      <c r="B8397" t="s">
        <v>2653</v>
      </c>
      <c r="C8397">
        <v>61.22100830078125</v>
      </c>
      <c r="D8397" t="s">
        <v>8</v>
      </c>
    </row>
    <row r="8398" spans="1:4">
      <c r="A8398" t="s">
        <v>994</v>
      </c>
      <c r="B8398" t="s">
        <v>2653</v>
      </c>
      <c r="C8398">
        <v>58.656734466552734</v>
      </c>
      <c r="D8398" t="s">
        <v>8</v>
      </c>
    </row>
    <row r="8399" spans="1:4">
      <c r="A8399" t="s">
        <v>995</v>
      </c>
      <c r="B8399" t="s">
        <v>2653</v>
      </c>
      <c r="C8399">
        <v>58.851402282714851</v>
      </c>
      <c r="D8399" t="s">
        <v>8</v>
      </c>
    </row>
    <row r="8400" spans="1:4">
      <c r="A8400" t="s">
        <v>996</v>
      </c>
      <c r="B8400" t="s">
        <v>2653</v>
      </c>
      <c r="C8400">
        <v>57.387283325195313</v>
      </c>
      <c r="D8400" t="s">
        <v>8</v>
      </c>
    </row>
    <row r="8401" spans="1:4">
      <c r="A8401" t="s">
        <v>997</v>
      </c>
      <c r="B8401" t="s">
        <v>2653</v>
      </c>
      <c r="C8401">
        <v>57.818901062011719</v>
      </c>
      <c r="D8401" t="s">
        <v>8</v>
      </c>
    </row>
    <row r="8402" spans="1:4">
      <c r="A8402" t="s">
        <v>998</v>
      </c>
      <c r="B8402" t="s">
        <v>2653</v>
      </c>
      <c r="C8402">
        <v>56.515613555908203</v>
      </c>
      <c r="D8402" t="s">
        <v>8</v>
      </c>
    </row>
    <row r="8403" spans="1:4">
      <c r="A8403" t="s">
        <v>999</v>
      </c>
      <c r="B8403" t="s">
        <v>2653</v>
      </c>
      <c r="C8403">
        <v>57.370361328125</v>
      </c>
      <c r="D8403" t="s">
        <v>8</v>
      </c>
    </row>
    <row r="8404" spans="1:4">
      <c r="A8404" t="s">
        <v>1000</v>
      </c>
      <c r="B8404" t="s">
        <v>2653</v>
      </c>
      <c r="C8404">
        <v>56.430973052978523</v>
      </c>
      <c r="D8404" t="s">
        <v>8</v>
      </c>
    </row>
    <row r="8405" spans="1:4">
      <c r="A8405" t="s">
        <v>1001</v>
      </c>
      <c r="B8405" t="s">
        <v>2653</v>
      </c>
      <c r="C8405">
        <v>56.845661163330078</v>
      </c>
      <c r="D8405" t="s">
        <v>8</v>
      </c>
    </row>
    <row r="8406" spans="1:4">
      <c r="A8406" t="s">
        <v>1002</v>
      </c>
      <c r="B8406" t="s">
        <v>2653</v>
      </c>
      <c r="C8406">
        <v>54.433731079101563</v>
      </c>
      <c r="D8406" t="s">
        <v>8</v>
      </c>
    </row>
    <row r="8407" spans="1:4">
      <c r="A8407" t="s">
        <v>1003</v>
      </c>
      <c r="B8407" t="s">
        <v>2653</v>
      </c>
      <c r="C8407">
        <v>55.271564483642578</v>
      </c>
      <c r="D8407" t="s">
        <v>8</v>
      </c>
    </row>
    <row r="8408" spans="1:4">
      <c r="A8408" t="s">
        <v>1004</v>
      </c>
      <c r="B8408" t="s">
        <v>2653</v>
      </c>
      <c r="C8408">
        <v>53.172744750976563</v>
      </c>
      <c r="D8408" t="s">
        <v>8</v>
      </c>
    </row>
    <row r="8409" spans="1:4">
      <c r="A8409" t="s">
        <v>1005</v>
      </c>
      <c r="B8409" t="s">
        <v>2653</v>
      </c>
      <c r="C8409">
        <v>52.216426849365234</v>
      </c>
      <c r="D8409" t="s">
        <v>8</v>
      </c>
    </row>
    <row r="8410" spans="1:4">
      <c r="A8410" t="s">
        <v>1006</v>
      </c>
      <c r="B8410" t="s">
        <v>2653</v>
      </c>
      <c r="C8410">
        <v>51.734043121337891</v>
      </c>
      <c r="D8410" t="s">
        <v>8</v>
      </c>
    </row>
    <row r="8411" spans="1:4">
      <c r="A8411" t="s">
        <v>1007</v>
      </c>
      <c r="B8411" t="s">
        <v>2653</v>
      </c>
      <c r="C8411">
        <v>52.089473724365234</v>
      </c>
      <c r="D8411" t="s">
        <v>8</v>
      </c>
    </row>
    <row r="8412" spans="1:4">
      <c r="A8412" t="s">
        <v>1008</v>
      </c>
      <c r="B8412" t="s">
        <v>2653</v>
      </c>
      <c r="C8412">
        <v>55.102294921875</v>
      </c>
      <c r="D8412" t="s">
        <v>8</v>
      </c>
    </row>
    <row r="8413" spans="1:4">
      <c r="A8413" t="s">
        <v>1009</v>
      </c>
      <c r="B8413" t="s">
        <v>2653</v>
      </c>
      <c r="C8413">
        <v>54.763771057128906</v>
      </c>
      <c r="D8413" t="s">
        <v>8</v>
      </c>
    </row>
    <row r="8414" spans="1:4">
      <c r="A8414" t="s">
        <v>1010</v>
      </c>
      <c r="B8414" t="s">
        <v>2653</v>
      </c>
      <c r="C8414">
        <v>54.975357055664063</v>
      </c>
      <c r="D8414" t="s">
        <v>8</v>
      </c>
    </row>
    <row r="8415" spans="1:4">
      <c r="A8415" t="s">
        <v>1011</v>
      </c>
      <c r="B8415" t="s">
        <v>2653</v>
      </c>
      <c r="C8415">
        <v>55.931667327880859</v>
      </c>
      <c r="D8415" t="s">
        <v>8</v>
      </c>
    </row>
    <row r="8416" spans="1:4">
      <c r="A8416" t="s">
        <v>1012</v>
      </c>
      <c r="B8416" t="s">
        <v>2653</v>
      </c>
      <c r="C8416">
        <v>56.227870941162109</v>
      </c>
      <c r="D8416" t="s">
        <v>8</v>
      </c>
    </row>
    <row r="8417" spans="1:4">
      <c r="A8417" t="s">
        <v>1013</v>
      </c>
      <c r="B8417" t="s">
        <v>2653</v>
      </c>
      <c r="C8417">
        <v>55.457759857177727</v>
      </c>
      <c r="D8417" t="s">
        <v>8</v>
      </c>
    </row>
    <row r="8418" spans="1:4">
      <c r="A8418" t="s">
        <v>1014</v>
      </c>
      <c r="B8418" t="s">
        <v>2653</v>
      </c>
      <c r="C8418">
        <v>56.219402313232422</v>
      </c>
      <c r="D8418" t="s">
        <v>8</v>
      </c>
    </row>
    <row r="8419" spans="1:4">
      <c r="A8419" t="s">
        <v>1015</v>
      </c>
      <c r="B8419" t="s">
        <v>2653</v>
      </c>
      <c r="C8419">
        <v>58.969863891601563</v>
      </c>
      <c r="D8419" t="s">
        <v>8</v>
      </c>
    </row>
    <row r="8420" spans="1:4">
      <c r="A8420" t="s">
        <v>1016</v>
      </c>
      <c r="B8420" t="s">
        <v>2653</v>
      </c>
      <c r="C8420">
        <v>58.910621643066406</v>
      </c>
      <c r="D8420" t="s">
        <v>8</v>
      </c>
    </row>
    <row r="8421" spans="1:4">
      <c r="A8421" t="s">
        <v>1017</v>
      </c>
      <c r="B8421" t="s">
        <v>2653</v>
      </c>
      <c r="C8421">
        <v>59.486106872558594</v>
      </c>
      <c r="D8421" t="s">
        <v>8</v>
      </c>
    </row>
    <row r="8422" spans="1:4">
      <c r="A8422" t="s">
        <v>1018</v>
      </c>
      <c r="B8422" t="s">
        <v>2653</v>
      </c>
      <c r="C8422">
        <v>57.793510437011719</v>
      </c>
      <c r="D8422" t="s">
        <v>8</v>
      </c>
    </row>
    <row r="8423" spans="1:4">
      <c r="A8423" t="s">
        <v>1019</v>
      </c>
      <c r="B8423" t="s">
        <v>2653</v>
      </c>
      <c r="C8423">
        <v>58.910621643066406</v>
      </c>
      <c r="D8423" t="s">
        <v>8</v>
      </c>
    </row>
    <row r="8424" spans="1:4">
      <c r="A8424" t="s">
        <v>1020</v>
      </c>
      <c r="B8424" t="s">
        <v>2653</v>
      </c>
      <c r="C8424">
        <v>58.258975982666016</v>
      </c>
      <c r="D8424" t="s">
        <v>8</v>
      </c>
    </row>
    <row r="8425" spans="1:4">
      <c r="A8425" t="s">
        <v>1021</v>
      </c>
      <c r="B8425" t="s">
        <v>2653</v>
      </c>
      <c r="C8425">
        <v>57.725803375244141</v>
      </c>
      <c r="D8425" t="s">
        <v>8</v>
      </c>
    </row>
    <row r="8426" spans="1:4">
      <c r="A8426" t="s">
        <v>1022</v>
      </c>
      <c r="B8426" t="s">
        <v>2653</v>
      </c>
      <c r="C8426">
        <v>57.421146392822266</v>
      </c>
      <c r="D8426" t="s">
        <v>8</v>
      </c>
    </row>
    <row r="8427" spans="1:4">
      <c r="A8427" t="s">
        <v>1023</v>
      </c>
      <c r="B8427" t="s">
        <v>2653</v>
      </c>
      <c r="C8427">
        <v>58.70751953125</v>
      </c>
      <c r="D8427" t="s">
        <v>8</v>
      </c>
    </row>
    <row r="8428" spans="1:4">
      <c r="A8428" t="s">
        <v>1024</v>
      </c>
      <c r="B8428" t="s">
        <v>2653</v>
      </c>
      <c r="C8428">
        <v>59.816162109375</v>
      </c>
      <c r="D8428" t="s">
        <v>8</v>
      </c>
    </row>
    <row r="8429" spans="1:4">
      <c r="A8429" t="s">
        <v>1025</v>
      </c>
      <c r="B8429" t="s">
        <v>2653</v>
      </c>
      <c r="C8429">
        <v>59.477638244628906</v>
      </c>
      <c r="D8429" t="s">
        <v>8</v>
      </c>
    </row>
    <row r="8430" spans="1:4">
      <c r="A8430" t="s">
        <v>1026</v>
      </c>
      <c r="B8430" t="s">
        <v>2653</v>
      </c>
      <c r="C8430">
        <v>59.511512756347656</v>
      </c>
      <c r="D8430" t="s">
        <v>8</v>
      </c>
    </row>
    <row r="8431" spans="1:4">
      <c r="A8431" t="s">
        <v>1027</v>
      </c>
      <c r="B8431" t="s">
        <v>2653</v>
      </c>
      <c r="C8431">
        <v>59.756919860839837</v>
      </c>
      <c r="D8431" t="s">
        <v>8</v>
      </c>
    </row>
    <row r="8432" spans="1:4">
      <c r="A8432" t="s">
        <v>1028</v>
      </c>
      <c r="B8432" t="s">
        <v>2653</v>
      </c>
      <c r="C8432">
        <v>61.263332366943359</v>
      </c>
      <c r="D8432" t="s">
        <v>8</v>
      </c>
    </row>
    <row r="8433" spans="1:4">
      <c r="A8433" t="s">
        <v>1029</v>
      </c>
      <c r="B8433" t="s">
        <v>2653</v>
      </c>
      <c r="C8433">
        <v>61.034816741943359</v>
      </c>
      <c r="D8433" t="s">
        <v>8</v>
      </c>
    </row>
    <row r="8434" spans="1:4">
      <c r="A8434" t="s">
        <v>1030</v>
      </c>
      <c r="B8434" t="s">
        <v>2653</v>
      </c>
      <c r="C8434">
        <v>60.679370880126953</v>
      </c>
      <c r="D8434" t="s">
        <v>8</v>
      </c>
    </row>
    <row r="8435" spans="1:4">
      <c r="A8435" t="s">
        <v>1031</v>
      </c>
      <c r="B8435" t="s">
        <v>2653</v>
      </c>
      <c r="C8435">
        <v>61.212535858154297</v>
      </c>
      <c r="D8435" t="s">
        <v>8</v>
      </c>
    </row>
    <row r="8436" spans="1:4">
      <c r="A8436" t="s">
        <v>1032</v>
      </c>
      <c r="B8436" t="s">
        <v>2653</v>
      </c>
      <c r="C8436">
        <v>61.779571533203125</v>
      </c>
      <c r="D8436" t="s">
        <v>8</v>
      </c>
    </row>
    <row r="8437" spans="1:4">
      <c r="A8437" t="s">
        <v>1033</v>
      </c>
      <c r="B8437" t="s">
        <v>2653</v>
      </c>
      <c r="C8437">
        <v>60.230857849121087</v>
      </c>
      <c r="D8437" t="s">
        <v>8</v>
      </c>
    </row>
    <row r="8438" spans="1:4">
      <c r="A8438" t="s">
        <v>1034</v>
      </c>
      <c r="B8438" t="s">
        <v>2653</v>
      </c>
      <c r="C8438">
        <v>61.305644989013672</v>
      </c>
      <c r="D8438" t="s">
        <v>8</v>
      </c>
    </row>
    <row r="8439" spans="1:4">
      <c r="A8439" t="s">
        <v>1035</v>
      </c>
      <c r="B8439" t="s">
        <v>2653</v>
      </c>
      <c r="C8439">
        <v>61.584922790527344</v>
      </c>
      <c r="D8439" t="s">
        <v>8</v>
      </c>
    </row>
    <row r="8440" spans="1:4">
      <c r="A8440" t="s">
        <v>1036</v>
      </c>
      <c r="B8440" t="s">
        <v>2653</v>
      </c>
      <c r="C8440">
        <v>61.364894866943359</v>
      </c>
      <c r="D8440" t="s">
        <v>8</v>
      </c>
    </row>
    <row r="8441" spans="1:4">
      <c r="A8441" t="s">
        <v>1037</v>
      </c>
      <c r="B8441" t="s">
        <v>2653</v>
      </c>
      <c r="C8441">
        <v>60.814788818359375</v>
      </c>
      <c r="D8441" t="s">
        <v>8</v>
      </c>
    </row>
    <row r="8442" spans="1:4">
      <c r="A8442" t="s">
        <v>1038</v>
      </c>
      <c r="B8442" t="s">
        <v>2653</v>
      </c>
      <c r="C8442">
        <v>59.985416412353523</v>
      </c>
      <c r="D8442" t="s">
        <v>8</v>
      </c>
    </row>
    <row r="8443" spans="1:4">
      <c r="A8443" t="s">
        <v>1039</v>
      </c>
      <c r="B8443" t="s">
        <v>2653</v>
      </c>
      <c r="C8443">
        <v>59.367622375488281</v>
      </c>
      <c r="D8443" t="s">
        <v>8</v>
      </c>
    </row>
    <row r="8444" spans="1:4">
      <c r="A8444" t="s">
        <v>1040</v>
      </c>
      <c r="B8444" t="s">
        <v>2653</v>
      </c>
      <c r="C8444">
        <v>59.587665557861328</v>
      </c>
      <c r="D8444" t="s">
        <v>8</v>
      </c>
    </row>
    <row r="8445" spans="1:4">
      <c r="A8445" t="s">
        <v>1041</v>
      </c>
      <c r="B8445" t="s">
        <v>2653</v>
      </c>
      <c r="C8445">
        <v>61.415660858154297</v>
      </c>
      <c r="D8445" t="s">
        <v>8</v>
      </c>
    </row>
    <row r="8446" spans="1:4">
      <c r="A8446" t="s">
        <v>1042</v>
      </c>
      <c r="B8446" t="s">
        <v>2653</v>
      </c>
      <c r="C8446">
        <v>61.085605621337891</v>
      </c>
      <c r="D8446" t="s">
        <v>8</v>
      </c>
    </row>
    <row r="8447" spans="1:4">
      <c r="A8447" t="s">
        <v>1043</v>
      </c>
      <c r="B8447" t="s">
        <v>2653</v>
      </c>
      <c r="C8447">
        <v>61.644149780273438</v>
      </c>
      <c r="D8447" t="s">
        <v>8</v>
      </c>
    </row>
    <row r="8448" spans="1:4">
      <c r="A8448" t="s">
        <v>1044</v>
      </c>
      <c r="B8448" t="s">
        <v>2653</v>
      </c>
      <c r="C8448">
        <v>62.583351135253913</v>
      </c>
      <c r="D8448" t="s">
        <v>8</v>
      </c>
    </row>
    <row r="8449" spans="1:4">
      <c r="A8449" t="s">
        <v>1045</v>
      </c>
      <c r="B8449" t="s">
        <v>2653</v>
      </c>
      <c r="C8449">
        <v>62.079612731933601</v>
      </c>
      <c r="D8449" t="s">
        <v>8</v>
      </c>
    </row>
    <row r="8450" spans="1:4">
      <c r="A8450" t="s">
        <v>1046</v>
      </c>
      <c r="B8450" t="s">
        <v>2653</v>
      </c>
      <c r="C8450">
        <v>61.4990234375</v>
      </c>
      <c r="D8450" t="s">
        <v>8</v>
      </c>
    </row>
    <row r="8451" spans="1:4">
      <c r="A8451" t="s">
        <v>1047</v>
      </c>
      <c r="B8451" t="s">
        <v>2653</v>
      </c>
      <c r="C8451">
        <v>61.686851501464851</v>
      </c>
      <c r="D8451" t="s">
        <v>8</v>
      </c>
    </row>
    <row r="8452" spans="1:4">
      <c r="A8452" t="s">
        <v>1048</v>
      </c>
      <c r="B8452" t="s">
        <v>2653</v>
      </c>
      <c r="C8452">
        <v>62.412586212158203</v>
      </c>
      <c r="D8452" t="s">
        <v>8</v>
      </c>
    </row>
    <row r="8453" spans="1:4">
      <c r="A8453" t="s">
        <v>1049</v>
      </c>
      <c r="B8453" t="s">
        <v>2653</v>
      </c>
      <c r="C8453">
        <v>61.72100830078125</v>
      </c>
      <c r="D8453" t="s">
        <v>8</v>
      </c>
    </row>
    <row r="8454" spans="1:4">
      <c r="A8454" t="s">
        <v>1050</v>
      </c>
      <c r="B8454" t="s">
        <v>2653</v>
      </c>
      <c r="C8454">
        <v>62.344268798828125</v>
      </c>
      <c r="D8454" t="s">
        <v>8</v>
      </c>
    </row>
    <row r="8455" spans="1:4">
      <c r="A8455" t="s">
        <v>1051</v>
      </c>
      <c r="B8455" t="s">
        <v>2653</v>
      </c>
      <c r="C8455">
        <v>62.019824981689453</v>
      </c>
      <c r="D8455" t="s">
        <v>8</v>
      </c>
    </row>
    <row r="8456" spans="1:4">
      <c r="A8456" t="s">
        <v>1052</v>
      </c>
      <c r="B8456" t="s">
        <v>2653</v>
      </c>
      <c r="C8456">
        <v>62.275978088378906</v>
      </c>
      <c r="D8456" t="s">
        <v>8</v>
      </c>
    </row>
    <row r="8457" spans="1:4">
      <c r="A8457" t="s">
        <v>1053</v>
      </c>
      <c r="B8457" t="s">
        <v>2653</v>
      </c>
      <c r="C8457">
        <v>62.045440673828125</v>
      </c>
      <c r="D8457" t="s">
        <v>8</v>
      </c>
    </row>
    <row r="8458" spans="1:4">
      <c r="A8458" t="s">
        <v>1054</v>
      </c>
      <c r="B8458" t="s">
        <v>2653</v>
      </c>
      <c r="C8458">
        <v>64.88861083984375</v>
      </c>
      <c r="D8458" t="s">
        <v>8</v>
      </c>
    </row>
    <row r="8459" spans="1:4">
      <c r="A8459" t="s">
        <v>1055</v>
      </c>
      <c r="B8459" t="s">
        <v>2653</v>
      </c>
      <c r="C8459">
        <v>65.657005310058594</v>
      </c>
      <c r="D8459" t="s">
        <v>8</v>
      </c>
    </row>
    <row r="8460" spans="1:4">
      <c r="A8460" t="s">
        <v>1056</v>
      </c>
      <c r="B8460" t="s">
        <v>2653</v>
      </c>
      <c r="C8460">
        <v>65.033737182617188</v>
      </c>
      <c r="D8460" t="s">
        <v>8</v>
      </c>
    </row>
    <row r="8461" spans="1:4">
      <c r="A8461" t="s">
        <v>1057</v>
      </c>
      <c r="B8461" t="s">
        <v>2653</v>
      </c>
      <c r="C8461">
        <v>64.726364135742188</v>
      </c>
      <c r="D8461" t="s">
        <v>8</v>
      </c>
    </row>
    <row r="8462" spans="1:4">
      <c r="A8462" t="s">
        <v>1058</v>
      </c>
      <c r="B8462" t="s">
        <v>2653</v>
      </c>
      <c r="C8462">
        <v>65.119102478027344</v>
      </c>
      <c r="D8462" t="s">
        <v>8</v>
      </c>
    </row>
    <row r="8463" spans="1:4">
      <c r="A8463" t="s">
        <v>1059</v>
      </c>
      <c r="B8463" t="s">
        <v>2653</v>
      </c>
      <c r="C8463">
        <v>65.042274475097656</v>
      </c>
      <c r="D8463" t="s">
        <v>8</v>
      </c>
    </row>
    <row r="8464" spans="1:4">
      <c r="A8464" t="s">
        <v>1060</v>
      </c>
      <c r="B8464" t="s">
        <v>2653</v>
      </c>
      <c r="C8464">
        <v>65.8448486328125</v>
      </c>
      <c r="D8464" t="s">
        <v>8</v>
      </c>
    </row>
    <row r="8465" spans="1:4">
      <c r="A8465" t="s">
        <v>1061</v>
      </c>
      <c r="B8465" t="s">
        <v>2653</v>
      </c>
      <c r="C8465">
        <v>65.306938171386719</v>
      </c>
      <c r="D8465" t="s">
        <v>8</v>
      </c>
    </row>
    <row r="8466" spans="1:4">
      <c r="A8466" t="s">
        <v>1062</v>
      </c>
      <c r="B8466" t="s">
        <v>2653</v>
      </c>
      <c r="C8466">
        <v>65.452110290527344</v>
      </c>
      <c r="D8466" t="s">
        <v>8</v>
      </c>
    </row>
    <row r="8467" spans="1:4">
      <c r="A8467" t="s">
        <v>1063</v>
      </c>
      <c r="B8467" t="s">
        <v>2653</v>
      </c>
      <c r="C8467">
        <v>66.493736267089844</v>
      </c>
      <c r="D8467" t="s">
        <v>8</v>
      </c>
    </row>
    <row r="8468" spans="1:4">
      <c r="A8468" t="s">
        <v>1064</v>
      </c>
      <c r="B8468" t="s">
        <v>2653</v>
      </c>
      <c r="C8468">
        <v>66.988922119140625</v>
      </c>
      <c r="D8468" t="s">
        <v>8</v>
      </c>
    </row>
    <row r="8469" spans="1:4">
      <c r="A8469" t="s">
        <v>1065</v>
      </c>
      <c r="B8469" t="s">
        <v>2653</v>
      </c>
      <c r="C8469">
        <v>66.203437805175781</v>
      </c>
      <c r="D8469" t="s">
        <v>8</v>
      </c>
    </row>
    <row r="8470" spans="1:4">
      <c r="A8470" t="s">
        <v>1066</v>
      </c>
      <c r="B8470" t="s">
        <v>2653</v>
      </c>
      <c r="C8470">
        <v>67.868339538574219</v>
      </c>
      <c r="D8470" t="s">
        <v>8</v>
      </c>
    </row>
    <row r="8471" spans="1:4">
      <c r="A8471" t="s">
        <v>1067</v>
      </c>
      <c r="B8471" t="s">
        <v>2653</v>
      </c>
      <c r="C8471">
        <v>66.869415283203125</v>
      </c>
      <c r="D8471" t="s">
        <v>8</v>
      </c>
    </row>
    <row r="8472" spans="1:4">
      <c r="A8472" t="s">
        <v>1068</v>
      </c>
      <c r="B8472" t="s">
        <v>2653</v>
      </c>
      <c r="C8472">
        <v>67.048690795898438</v>
      </c>
      <c r="D8472" t="s">
        <v>8</v>
      </c>
    </row>
    <row r="8473" spans="1:4">
      <c r="A8473" t="s">
        <v>1069</v>
      </c>
      <c r="B8473" t="s">
        <v>2653</v>
      </c>
      <c r="C8473">
        <v>67.987876892089844</v>
      </c>
      <c r="D8473" t="s">
        <v>8</v>
      </c>
    </row>
    <row r="8474" spans="1:4">
      <c r="A8474" t="s">
        <v>1070</v>
      </c>
      <c r="B8474" t="s">
        <v>2653</v>
      </c>
      <c r="C8474">
        <v>68.150093078613281</v>
      </c>
      <c r="D8474" t="s">
        <v>8</v>
      </c>
    </row>
    <row r="8475" spans="1:4">
      <c r="A8475" t="s">
        <v>1071</v>
      </c>
      <c r="B8475" t="s">
        <v>2653</v>
      </c>
      <c r="C8475">
        <v>68.577011108398438</v>
      </c>
      <c r="D8475" t="s">
        <v>8</v>
      </c>
    </row>
    <row r="8476" spans="1:4">
      <c r="A8476" t="s">
        <v>1072</v>
      </c>
      <c r="B8476" t="s">
        <v>2653</v>
      </c>
      <c r="C8476">
        <v>68.525772094726563</v>
      </c>
      <c r="D8476" t="s">
        <v>8</v>
      </c>
    </row>
    <row r="8477" spans="1:4">
      <c r="A8477" t="s">
        <v>1073</v>
      </c>
      <c r="B8477" t="s">
        <v>2653</v>
      </c>
      <c r="C8477">
        <v>68.278160095214844</v>
      </c>
      <c r="D8477" t="s">
        <v>8</v>
      </c>
    </row>
    <row r="8478" spans="1:4">
      <c r="A8478" t="s">
        <v>1074</v>
      </c>
      <c r="B8478" t="s">
        <v>2653</v>
      </c>
      <c r="C8478">
        <v>67.842758178710938</v>
      </c>
      <c r="D8478" t="s">
        <v>8</v>
      </c>
    </row>
    <row r="8479" spans="1:4">
      <c r="A8479" t="s">
        <v>1075</v>
      </c>
      <c r="B8479" t="s">
        <v>2653</v>
      </c>
      <c r="C8479">
        <v>67.714683532714844</v>
      </c>
      <c r="D8479" t="s">
        <v>8</v>
      </c>
    </row>
    <row r="8480" spans="1:4">
      <c r="A8480" t="s">
        <v>1076</v>
      </c>
      <c r="B8480" t="s">
        <v>2653</v>
      </c>
      <c r="C8480">
        <v>69.482017517089844</v>
      </c>
      <c r="D8480" t="s">
        <v>8</v>
      </c>
    </row>
    <row r="8481" spans="1:4">
      <c r="A8481" t="s">
        <v>1077</v>
      </c>
      <c r="B8481" t="s">
        <v>2653</v>
      </c>
      <c r="C8481">
        <v>69.106361389160156</v>
      </c>
      <c r="D8481" t="s">
        <v>8</v>
      </c>
    </row>
    <row r="8482" spans="1:4">
      <c r="A8482" t="s">
        <v>1078</v>
      </c>
      <c r="B8482" t="s">
        <v>2653</v>
      </c>
      <c r="C8482">
        <v>69.951606750488281</v>
      </c>
      <c r="D8482" t="s">
        <v>8</v>
      </c>
    </row>
    <row r="8483" spans="1:4">
      <c r="A8483" t="s">
        <v>1079</v>
      </c>
      <c r="B8483" t="s">
        <v>2653</v>
      </c>
      <c r="C8483">
        <v>68.867294311523438</v>
      </c>
      <c r="D8483" t="s">
        <v>8</v>
      </c>
    </row>
    <row r="8484" spans="1:4">
      <c r="A8484" t="s">
        <v>1080</v>
      </c>
      <c r="B8484" t="s">
        <v>2653</v>
      </c>
      <c r="C8484">
        <v>68.944129943847656</v>
      </c>
      <c r="D8484" t="s">
        <v>8</v>
      </c>
    </row>
    <row r="8485" spans="1:4">
      <c r="A8485" t="s">
        <v>1081</v>
      </c>
      <c r="B8485" t="s">
        <v>2653</v>
      </c>
      <c r="C8485">
        <v>68.688003540039063</v>
      </c>
      <c r="D8485" t="s">
        <v>8</v>
      </c>
    </row>
    <row r="8486" spans="1:4">
      <c r="A8486" t="s">
        <v>1082</v>
      </c>
      <c r="B8486" t="s">
        <v>2653</v>
      </c>
      <c r="C8486">
        <v>68.927040100097656</v>
      </c>
      <c r="D8486" t="s">
        <v>8</v>
      </c>
    </row>
    <row r="8487" spans="1:4">
      <c r="A8487" t="s">
        <v>1083</v>
      </c>
      <c r="B8487" t="s">
        <v>2653</v>
      </c>
      <c r="C8487">
        <v>69.994308471679688</v>
      </c>
      <c r="D8487" t="s">
        <v>8</v>
      </c>
    </row>
    <row r="8488" spans="1:4">
      <c r="A8488" t="s">
        <v>1084</v>
      </c>
      <c r="B8488" t="s">
        <v>2653</v>
      </c>
      <c r="C8488">
        <v>69.985755920410156</v>
      </c>
      <c r="D8488" t="s">
        <v>8</v>
      </c>
    </row>
    <row r="8489" spans="1:4">
      <c r="A8489" t="s">
        <v>1085</v>
      </c>
      <c r="B8489" t="s">
        <v>2653</v>
      </c>
      <c r="C8489">
        <v>70.591949462890625</v>
      </c>
      <c r="D8489" t="s">
        <v>8</v>
      </c>
    </row>
    <row r="8490" spans="1:4">
      <c r="A8490" t="s">
        <v>1086</v>
      </c>
      <c r="B8490" t="s">
        <v>2653</v>
      </c>
      <c r="C8490">
        <v>71.087173461914063</v>
      </c>
      <c r="D8490" t="s">
        <v>8</v>
      </c>
    </row>
    <row r="8491" spans="1:4">
      <c r="A8491" t="s">
        <v>1087</v>
      </c>
      <c r="B8491" t="s">
        <v>2653</v>
      </c>
      <c r="C8491">
        <v>70.028457641601563</v>
      </c>
      <c r="D8491" t="s">
        <v>8</v>
      </c>
    </row>
    <row r="8492" spans="1:4">
      <c r="A8492" t="s">
        <v>1088</v>
      </c>
      <c r="B8492" t="s">
        <v>2653</v>
      </c>
      <c r="C8492">
        <v>70.147994995117188</v>
      </c>
      <c r="D8492" t="s">
        <v>8</v>
      </c>
    </row>
    <row r="8493" spans="1:4">
      <c r="A8493" t="s">
        <v>1089</v>
      </c>
      <c r="B8493" t="s">
        <v>2653</v>
      </c>
      <c r="C8493">
        <v>70.762702941894531</v>
      </c>
      <c r="D8493" t="s">
        <v>8</v>
      </c>
    </row>
    <row r="8494" spans="1:4">
      <c r="A8494" t="s">
        <v>1090</v>
      </c>
      <c r="B8494" t="s">
        <v>2653</v>
      </c>
      <c r="C8494">
        <v>69.789375305175781</v>
      </c>
      <c r="D8494" t="s">
        <v>8</v>
      </c>
    </row>
    <row r="8495" spans="1:4">
      <c r="A8495" t="s">
        <v>1091</v>
      </c>
      <c r="B8495" t="s">
        <v>2653</v>
      </c>
      <c r="C8495">
        <v>65.8448486328125</v>
      </c>
      <c r="D8495" t="s">
        <v>8</v>
      </c>
    </row>
    <row r="8496" spans="1:4">
      <c r="A8496" t="s">
        <v>1092</v>
      </c>
      <c r="B8496" t="s">
        <v>2653</v>
      </c>
      <c r="C8496">
        <v>66.425430297851563</v>
      </c>
      <c r="D8496" t="s">
        <v>8</v>
      </c>
    </row>
    <row r="8497" spans="1:4">
      <c r="A8497" t="s">
        <v>1093</v>
      </c>
      <c r="B8497" t="s">
        <v>2653</v>
      </c>
      <c r="C8497">
        <v>66.100967407226563</v>
      </c>
      <c r="D8497" t="s">
        <v>8</v>
      </c>
    </row>
    <row r="8498" spans="1:4">
      <c r="A8498" t="s">
        <v>1094</v>
      </c>
      <c r="B8498" t="s">
        <v>2653</v>
      </c>
      <c r="C8498">
        <v>64.6068115234375</v>
      </c>
      <c r="D8498" t="s">
        <v>8</v>
      </c>
    </row>
    <row r="8499" spans="1:4">
      <c r="A8499" t="s">
        <v>1095</v>
      </c>
      <c r="B8499" t="s">
        <v>2653</v>
      </c>
      <c r="C8499">
        <v>65.247200012207031</v>
      </c>
      <c r="D8499" t="s">
        <v>8</v>
      </c>
    </row>
    <row r="8500" spans="1:4">
      <c r="A8500" t="s">
        <v>1096</v>
      </c>
      <c r="B8500" t="s">
        <v>2653</v>
      </c>
      <c r="C8500">
        <v>64.837364196777344</v>
      </c>
      <c r="D8500" t="s">
        <v>8</v>
      </c>
    </row>
    <row r="8501" spans="1:4">
      <c r="A8501" t="s">
        <v>1097</v>
      </c>
      <c r="B8501" t="s">
        <v>2653</v>
      </c>
      <c r="C8501">
        <v>64.87152099609375</v>
      </c>
      <c r="D8501" t="s">
        <v>8</v>
      </c>
    </row>
    <row r="8502" spans="1:4">
      <c r="A8502" t="s">
        <v>1098</v>
      </c>
      <c r="B8502" t="s">
        <v>2653</v>
      </c>
      <c r="C8502">
        <v>64.068962097167969</v>
      </c>
      <c r="D8502" t="s">
        <v>8</v>
      </c>
    </row>
    <row r="8503" spans="1:4">
      <c r="A8503" t="s">
        <v>1099</v>
      </c>
      <c r="B8503" t="s">
        <v>2653</v>
      </c>
      <c r="C8503">
        <v>64.384864807128906</v>
      </c>
      <c r="D8503" t="s">
        <v>8</v>
      </c>
    </row>
    <row r="8504" spans="1:4">
      <c r="A8504" t="s">
        <v>1100</v>
      </c>
      <c r="B8504" t="s">
        <v>2653</v>
      </c>
      <c r="C8504">
        <v>64.128715515136719</v>
      </c>
      <c r="D8504" t="s">
        <v>8</v>
      </c>
    </row>
    <row r="8505" spans="1:4">
      <c r="A8505" t="s">
        <v>1101</v>
      </c>
      <c r="B8505" t="s">
        <v>2653</v>
      </c>
      <c r="C8505">
        <v>63.727432250976563</v>
      </c>
      <c r="D8505" t="s">
        <v>8</v>
      </c>
    </row>
    <row r="8506" spans="1:4">
      <c r="A8506" t="s">
        <v>1102</v>
      </c>
      <c r="B8506" t="s">
        <v>2653</v>
      </c>
      <c r="C8506">
        <v>61.200199127197273</v>
      </c>
      <c r="D8506" t="s">
        <v>8</v>
      </c>
    </row>
    <row r="8507" spans="1:4">
      <c r="A8507" t="s">
        <v>1103</v>
      </c>
      <c r="B8507" t="s">
        <v>2653</v>
      </c>
      <c r="C8507">
        <v>61.389724731445313</v>
      </c>
      <c r="D8507" t="s">
        <v>8</v>
      </c>
    </row>
    <row r="8508" spans="1:4">
      <c r="A8508" t="s">
        <v>1104</v>
      </c>
      <c r="B8508" t="s">
        <v>2653</v>
      </c>
      <c r="C8508">
        <v>61.002040863037109</v>
      </c>
      <c r="D8508" t="s">
        <v>8</v>
      </c>
    </row>
    <row r="8509" spans="1:4">
      <c r="A8509" t="s">
        <v>1105</v>
      </c>
      <c r="B8509" t="s">
        <v>2653</v>
      </c>
      <c r="C8509">
        <v>60.976188659667969</v>
      </c>
      <c r="D8509" t="s">
        <v>8</v>
      </c>
    </row>
    <row r="8510" spans="1:4">
      <c r="A8510" t="s">
        <v>1106</v>
      </c>
      <c r="B8510" t="s">
        <v>2653</v>
      </c>
      <c r="C8510">
        <v>61.070957183837891</v>
      </c>
      <c r="D8510" t="s">
        <v>8</v>
      </c>
    </row>
    <row r="8511" spans="1:4">
      <c r="A8511" t="s">
        <v>1107</v>
      </c>
      <c r="B8511" t="s">
        <v>2653</v>
      </c>
      <c r="C8511">
        <v>62.096134185791016</v>
      </c>
      <c r="D8511" t="s">
        <v>8</v>
      </c>
    </row>
    <row r="8512" spans="1:4">
      <c r="A8512" t="s">
        <v>1108</v>
      </c>
      <c r="B8512" t="s">
        <v>2653</v>
      </c>
      <c r="C8512">
        <v>61.992774963378906</v>
      </c>
      <c r="D8512" t="s">
        <v>8</v>
      </c>
    </row>
    <row r="8513" spans="1:4">
      <c r="A8513" t="s">
        <v>1109</v>
      </c>
      <c r="B8513" t="s">
        <v>2653</v>
      </c>
      <c r="C8513">
        <v>66.817092895507813</v>
      </c>
      <c r="D8513" t="s">
        <v>8</v>
      </c>
    </row>
    <row r="8514" spans="1:4">
      <c r="A8514" t="s">
        <v>1110</v>
      </c>
      <c r="B8514" t="s">
        <v>2653</v>
      </c>
      <c r="C8514">
        <v>68.402214050292969</v>
      </c>
      <c r="D8514" t="s">
        <v>8</v>
      </c>
    </row>
    <row r="8515" spans="1:4">
      <c r="A8515" t="s">
        <v>1111</v>
      </c>
      <c r="B8515" t="s">
        <v>2653</v>
      </c>
      <c r="C8515">
        <v>70.27166748046875</v>
      </c>
      <c r="D8515" t="s">
        <v>8</v>
      </c>
    </row>
    <row r="8516" spans="1:4">
      <c r="A8516" t="s">
        <v>1112</v>
      </c>
      <c r="B8516" t="s">
        <v>2653</v>
      </c>
      <c r="C8516">
        <v>69.582489013671875</v>
      </c>
      <c r="D8516" t="s">
        <v>8</v>
      </c>
    </row>
    <row r="8517" spans="1:4">
      <c r="A8517" t="s">
        <v>1113</v>
      </c>
      <c r="B8517" t="s">
        <v>2653</v>
      </c>
      <c r="C8517">
        <v>68.608993530273438</v>
      </c>
      <c r="D8517" t="s">
        <v>8</v>
      </c>
    </row>
    <row r="8518" spans="1:4">
      <c r="A8518" t="s">
        <v>1114</v>
      </c>
      <c r="B8518" t="s">
        <v>2653</v>
      </c>
      <c r="C8518">
        <v>69.255119323730469</v>
      </c>
      <c r="D8518" t="s">
        <v>8</v>
      </c>
    </row>
    <row r="8519" spans="1:4">
      <c r="A8519" t="s">
        <v>1115</v>
      </c>
      <c r="B8519" t="s">
        <v>2653</v>
      </c>
      <c r="C8519">
        <v>69.306800842285156</v>
      </c>
      <c r="D8519" t="s">
        <v>8</v>
      </c>
    </row>
    <row r="8520" spans="1:4">
      <c r="A8520" t="s">
        <v>1116</v>
      </c>
      <c r="B8520" t="s">
        <v>2653</v>
      </c>
      <c r="C8520">
        <v>71.460525512695313</v>
      </c>
      <c r="D8520" t="s">
        <v>8</v>
      </c>
    </row>
    <row r="8521" spans="1:4">
      <c r="A8521" t="s">
        <v>1117</v>
      </c>
      <c r="B8521" t="s">
        <v>2653</v>
      </c>
      <c r="C8521">
        <v>73.958847045898438</v>
      </c>
      <c r="D8521" t="s">
        <v>8</v>
      </c>
    </row>
    <row r="8522" spans="1:4">
      <c r="A8522" t="s">
        <v>1118</v>
      </c>
      <c r="B8522" t="s">
        <v>2653</v>
      </c>
      <c r="C8522">
        <v>73.648704528808594</v>
      </c>
      <c r="D8522" t="s">
        <v>8</v>
      </c>
    </row>
    <row r="8523" spans="1:4">
      <c r="A8523" t="s">
        <v>1119</v>
      </c>
      <c r="B8523" t="s">
        <v>2653</v>
      </c>
      <c r="C8523">
        <v>73.829635620117188</v>
      </c>
      <c r="D8523" t="s">
        <v>8</v>
      </c>
    </row>
    <row r="8524" spans="1:4">
      <c r="A8524" t="s">
        <v>1120</v>
      </c>
      <c r="B8524" t="s">
        <v>2653</v>
      </c>
      <c r="C8524">
        <v>74.820335388183594</v>
      </c>
      <c r="D8524" t="s">
        <v>8</v>
      </c>
    </row>
    <row r="8525" spans="1:4">
      <c r="A8525" t="s">
        <v>1121</v>
      </c>
      <c r="B8525" t="s">
        <v>2653</v>
      </c>
      <c r="C8525">
        <v>75.423385620117188</v>
      </c>
      <c r="D8525" t="s">
        <v>8</v>
      </c>
    </row>
    <row r="8526" spans="1:4">
      <c r="A8526" t="s">
        <v>1122</v>
      </c>
      <c r="B8526" t="s">
        <v>2653</v>
      </c>
      <c r="C8526">
        <v>75.681816101074219</v>
      </c>
      <c r="D8526" t="s">
        <v>8</v>
      </c>
    </row>
    <row r="8527" spans="1:4">
      <c r="A8527" t="s">
        <v>1123</v>
      </c>
      <c r="B8527" t="s">
        <v>2653</v>
      </c>
      <c r="C8527">
        <v>76.035041809082031</v>
      </c>
      <c r="D8527" t="s">
        <v>8</v>
      </c>
    </row>
    <row r="8528" spans="1:4">
      <c r="A8528" t="s">
        <v>1124</v>
      </c>
      <c r="B8528" t="s">
        <v>2653</v>
      </c>
      <c r="C8528">
        <v>76.069488525390625</v>
      </c>
      <c r="D8528" t="s">
        <v>8</v>
      </c>
    </row>
    <row r="8529" spans="1:4">
      <c r="A8529" t="s">
        <v>1125</v>
      </c>
      <c r="B8529" t="s">
        <v>2653</v>
      </c>
      <c r="C8529">
        <v>75.630142211914063</v>
      </c>
      <c r="D8529" t="s">
        <v>8</v>
      </c>
    </row>
    <row r="8530" spans="1:4">
      <c r="A8530" t="s">
        <v>1126</v>
      </c>
      <c r="B8530" t="s">
        <v>2653</v>
      </c>
      <c r="C8530">
        <v>75.070167541503906</v>
      </c>
      <c r="D8530" t="s">
        <v>8</v>
      </c>
    </row>
    <row r="8531" spans="1:4">
      <c r="A8531" t="s">
        <v>1127</v>
      </c>
      <c r="B8531" t="s">
        <v>2653</v>
      </c>
      <c r="C8531">
        <v>74.492973327636719</v>
      </c>
      <c r="D8531" t="s">
        <v>8</v>
      </c>
    </row>
    <row r="8532" spans="1:4">
      <c r="A8532" t="s">
        <v>1128</v>
      </c>
      <c r="B8532" t="s">
        <v>2653</v>
      </c>
      <c r="C8532">
        <v>74.225914001464844</v>
      </c>
      <c r="D8532" t="s">
        <v>8</v>
      </c>
    </row>
    <row r="8533" spans="1:4">
      <c r="A8533" t="s">
        <v>1129</v>
      </c>
      <c r="B8533" t="s">
        <v>2653</v>
      </c>
      <c r="C8533">
        <v>74.26898193359375</v>
      </c>
      <c r="D8533" t="s">
        <v>8</v>
      </c>
    </row>
    <row r="8534" spans="1:4">
      <c r="A8534" t="s">
        <v>1130</v>
      </c>
      <c r="B8534" t="s">
        <v>2653</v>
      </c>
      <c r="C8534">
        <v>75.466468811035156</v>
      </c>
      <c r="D8534" t="s">
        <v>8</v>
      </c>
    </row>
    <row r="8535" spans="1:4">
      <c r="A8535" t="s">
        <v>1131</v>
      </c>
      <c r="B8535" t="s">
        <v>2653</v>
      </c>
      <c r="C8535">
        <v>74.708328247070313</v>
      </c>
      <c r="D8535" t="s">
        <v>8</v>
      </c>
    </row>
    <row r="8536" spans="1:4">
      <c r="A8536" t="s">
        <v>1132</v>
      </c>
      <c r="B8536" t="s">
        <v>2653</v>
      </c>
      <c r="C8536">
        <v>73.829635620117188</v>
      </c>
      <c r="D8536" t="s">
        <v>8</v>
      </c>
    </row>
    <row r="8537" spans="1:4">
      <c r="A8537" t="s">
        <v>1133</v>
      </c>
      <c r="B8537" t="s">
        <v>2653</v>
      </c>
      <c r="C8537">
        <v>73.734855651855469</v>
      </c>
      <c r="D8537" t="s">
        <v>8</v>
      </c>
    </row>
    <row r="8538" spans="1:4">
      <c r="A8538" t="s">
        <v>1134</v>
      </c>
      <c r="B8538" t="s">
        <v>2653</v>
      </c>
      <c r="C8538">
        <v>73.976081848144531</v>
      </c>
      <c r="D8538" t="s">
        <v>8</v>
      </c>
    </row>
    <row r="8539" spans="1:4">
      <c r="A8539" t="s">
        <v>1135</v>
      </c>
      <c r="B8539" t="s">
        <v>2653</v>
      </c>
      <c r="C8539">
        <v>74.613578796386719</v>
      </c>
      <c r="D8539" t="s">
        <v>8</v>
      </c>
    </row>
    <row r="8540" spans="1:4">
      <c r="A8540" t="s">
        <v>1136</v>
      </c>
      <c r="B8540" t="s">
        <v>2653</v>
      </c>
      <c r="C8540">
        <v>74.897857666015625</v>
      </c>
      <c r="D8540" t="s">
        <v>8</v>
      </c>
    </row>
    <row r="8541" spans="1:4">
      <c r="A8541" t="s">
        <v>1137</v>
      </c>
      <c r="B8541" t="s">
        <v>2653</v>
      </c>
      <c r="C8541">
        <v>74.9840087890625</v>
      </c>
      <c r="D8541" t="s">
        <v>8</v>
      </c>
    </row>
    <row r="8542" spans="1:4">
      <c r="A8542" t="s">
        <v>1138</v>
      </c>
      <c r="B8542" t="s">
        <v>2653</v>
      </c>
      <c r="C8542">
        <v>75.724906921386719</v>
      </c>
      <c r="D8542" t="s">
        <v>8</v>
      </c>
    </row>
    <row r="8543" spans="1:4">
      <c r="A8543" t="s">
        <v>1139</v>
      </c>
      <c r="B8543" t="s">
        <v>2653</v>
      </c>
      <c r="C8543">
        <v>76.362396240234375</v>
      </c>
      <c r="D8543" t="s">
        <v>8</v>
      </c>
    </row>
    <row r="8544" spans="1:4">
      <c r="A8544" t="s">
        <v>1140</v>
      </c>
      <c r="B8544" t="s">
        <v>2653</v>
      </c>
      <c r="C8544">
        <v>76.595008850097656</v>
      </c>
      <c r="D8544" t="s">
        <v>8</v>
      </c>
    </row>
    <row r="8545" spans="1:4">
      <c r="A8545" t="s">
        <v>1141</v>
      </c>
      <c r="B8545" t="s">
        <v>2653</v>
      </c>
      <c r="C8545">
        <v>75.638771057128906</v>
      </c>
      <c r="D8545" t="s">
        <v>8</v>
      </c>
    </row>
    <row r="8546" spans="1:4">
      <c r="A8546" t="s">
        <v>1142</v>
      </c>
      <c r="B8546" t="s">
        <v>2653</v>
      </c>
      <c r="C8546">
        <v>73.958847045898438</v>
      </c>
      <c r="D8546" t="s">
        <v>8</v>
      </c>
    </row>
    <row r="8547" spans="1:4">
      <c r="A8547" t="s">
        <v>1143</v>
      </c>
      <c r="B8547" t="s">
        <v>2653</v>
      </c>
      <c r="C8547">
        <v>74.492973327636719</v>
      </c>
      <c r="D8547" t="s">
        <v>8</v>
      </c>
    </row>
    <row r="8548" spans="1:4">
      <c r="A8548" t="s">
        <v>1144</v>
      </c>
      <c r="B8548" t="s">
        <v>2653</v>
      </c>
      <c r="C8548">
        <v>75.406150817871094</v>
      </c>
      <c r="D8548" t="s">
        <v>8</v>
      </c>
    </row>
    <row r="8549" spans="1:4">
      <c r="A8549" t="s">
        <v>1145</v>
      </c>
      <c r="B8549" t="s">
        <v>2653</v>
      </c>
      <c r="C8549">
        <v>74.777252197265625</v>
      </c>
      <c r="D8549" t="s">
        <v>8</v>
      </c>
    </row>
    <row r="8550" spans="1:4">
      <c r="A8550" t="s">
        <v>1146</v>
      </c>
      <c r="B8550" t="s">
        <v>2653</v>
      </c>
      <c r="C8550">
        <v>76.078109741210938</v>
      </c>
      <c r="D8550" t="s">
        <v>8</v>
      </c>
    </row>
    <row r="8551" spans="1:4">
      <c r="A8551" t="s">
        <v>1147</v>
      </c>
      <c r="B8551" t="s">
        <v>2653</v>
      </c>
      <c r="C8551">
        <v>75.690444946289063</v>
      </c>
      <c r="D8551" t="s">
        <v>8</v>
      </c>
    </row>
    <row r="8552" spans="1:4">
      <c r="A8552" t="s">
        <v>1148</v>
      </c>
      <c r="B8552" t="s">
        <v>2653</v>
      </c>
      <c r="C8552">
        <v>76.241806030273438</v>
      </c>
      <c r="D8552" t="s">
        <v>8</v>
      </c>
    </row>
    <row r="8553" spans="1:4">
      <c r="A8553" t="s">
        <v>1149</v>
      </c>
      <c r="B8553" t="s">
        <v>2653</v>
      </c>
      <c r="C8553">
        <v>75.819686889648438</v>
      </c>
      <c r="D8553" t="s">
        <v>8</v>
      </c>
    </row>
    <row r="8554" spans="1:4">
      <c r="A8554" t="s">
        <v>1150</v>
      </c>
      <c r="B8554" t="s">
        <v>2653</v>
      </c>
      <c r="C8554">
        <v>75.139068603515625</v>
      </c>
      <c r="D8554" t="s">
        <v>8</v>
      </c>
    </row>
    <row r="8555" spans="1:4">
      <c r="A8555" t="s">
        <v>1151</v>
      </c>
      <c r="B8555" t="s">
        <v>2653</v>
      </c>
      <c r="C8555">
        <v>76.276252746582031</v>
      </c>
      <c r="D8555" t="s">
        <v>8</v>
      </c>
    </row>
    <row r="8556" spans="1:4">
      <c r="A8556" t="s">
        <v>1152</v>
      </c>
      <c r="B8556" t="s">
        <v>2653</v>
      </c>
      <c r="C8556">
        <v>76.75006103515625</v>
      </c>
      <c r="D8556" t="s">
        <v>8</v>
      </c>
    </row>
    <row r="8557" spans="1:4">
      <c r="A8557" t="s">
        <v>1153</v>
      </c>
      <c r="B8557" t="s">
        <v>2653</v>
      </c>
      <c r="C8557">
        <v>75.785202026367188</v>
      </c>
      <c r="D8557" t="s">
        <v>8</v>
      </c>
    </row>
    <row r="8558" spans="1:4">
      <c r="A8558" t="s">
        <v>1154</v>
      </c>
      <c r="B8558" t="s">
        <v>2653</v>
      </c>
      <c r="C8558">
        <v>75.001243591308594</v>
      </c>
      <c r="D8558" t="s">
        <v>8</v>
      </c>
    </row>
    <row r="8559" spans="1:4">
      <c r="A8559" t="s">
        <v>1155</v>
      </c>
      <c r="B8559" t="s">
        <v>2653</v>
      </c>
      <c r="C8559">
        <v>75.147697448730469</v>
      </c>
      <c r="D8559" t="s">
        <v>8</v>
      </c>
    </row>
    <row r="8560" spans="1:4">
      <c r="A8560" t="s">
        <v>1156</v>
      </c>
      <c r="B8560" t="s">
        <v>2653</v>
      </c>
      <c r="C8560">
        <v>74.846176147460938</v>
      </c>
      <c r="D8560" t="s">
        <v>8</v>
      </c>
    </row>
    <row r="8561" spans="1:4">
      <c r="A8561" t="s">
        <v>1157</v>
      </c>
      <c r="B8561" t="s">
        <v>2653</v>
      </c>
      <c r="C8561">
        <v>74.432662963867188</v>
      </c>
      <c r="D8561" t="s">
        <v>8</v>
      </c>
    </row>
    <row r="8562" spans="1:4">
      <c r="A8562" t="s">
        <v>1158</v>
      </c>
      <c r="B8562" t="s">
        <v>2653</v>
      </c>
      <c r="C8562">
        <v>71.176239013671875</v>
      </c>
      <c r="D8562" t="s">
        <v>8</v>
      </c>
    </row>
    <row r="8563" spans="1:4">
      <c r="A8563" t="s">
        <v>1159</v>
      </c>
      <c r="B8563" t="s">
        <v>2653</v>
      </c>
      <c r="C8563">
        <v>70.22857666015625</v>
      </c>
      <c r="D8563" t="s">
        <v>8</v>
      </c>
    </row>
    <row r="8564" spans="1:4">
      <c r="A8564" t="s">
        <v>1160</v>
      </c>
      <c r="B8564" t="s">
        <v>2653</v>
      </c>
      <c r="C8564">
        <v>69.599723815917969</v>
      </c>
      <c r="D8564" t="s">
        <v>8</v>
      </c>
    </row>
    <row r="8565" spans="1:4">
      <c r="A8565" t="s">
        <v>1161</v>
      </c>
      <c r="B8565" t="s">
        <v>2653</v>
      </c>
      <c r="C8565">
        <v>71.305473327636719</v>
      </c>
      <c r="D8565" t="s">
        <v>8</v>
      </c>
    </row>
    <row r="8566" spans="1:4">
      <c r="A8566" t="s">
        <v>1162</v>
      </c>
      <c r="B8566" t="s">
        <v>2653</v>
      </c>
      <c r="C8566">
        <v>71.512199401855469</v>
      </c>
      <c r="D8566" t="s">
        <v>8</v>
      </c>
    </row>
    <row r="8567" spans="1:4">
      <c r="A8567" t="s">
        <v>1163</v>
      </c>
      <c r="B8567" t="s">
        <v>2653</v>
      </c>
      <c r="C8567">
        <v>72.192787170410156</v>
      </c>
      <c r="D8567" t="s">
        <v>8</v>
      </c>
    </row>
    <row r="8568" spans="1:4">
      <c r="A8568" t="s">
        <v>1164</v>
      </c>
      <c r="B8568" t="s">
        <v>2653</v>
      </c>
      <c r="C8568">
        <v>70.995307922363281</v>
      </c>
      <c r="D8568" t="s">
        <v>8</v>
      </c>
    </row>
    <row r="8569" spans="1:4">
      <c r="A8569" t="s">
        <v>1165</v>
      </c>
      <c r="B8569" t="s">
        <v>2653</v>
      </c>
      <c r="C8569">
        <v>70.667953491210938</v>
      </c>
      <c r="D8569" t="s">
        <v>8</v>
      </c>
    </row>
    <row r="8570" spans="1:4">
      <c r="A8570" t="s">
        <v>1166</v>
      </c>
      <c r="B8570" t="s">
        <v>2653</v>
      </c>
      <c r="C8570">
        <v>72.571846008300781</v>
      </c>
      <c r="D8570" t="s">
        <v>8</v>
      </c>
    </row>
    <row r="8571" spans="1:4">
      <c r="A8571" t="s">
        <v>1167</v>
      </c>
      <c r="B8571" t="s">
        <v>2653</v>
      </c>
      <c r="C8571">
        <v>70.547348022460938</v>
      </c>
      <c r="D8571" t="s">
        <v>8</v>
      </c>
    </row>
    <row r="8572" spans="1:4">
      <c r="A8572" t="s">
        <v>1168</v>
      </c>
      <c r="B8572" t="s">
        <v>2653</v>
      </c>
      <c r="C8572">
        <v>71.124557495117188</v>
      </c>
      <c r="D8572" t="s">
        <v>8</v>
      </c>
    </row>
    <row r="8573" spans="1:4">
      <c r="A8573" t="s">
        <v>1169</v>
      </c>
      <c r="B8573" t="s">
        <v>2653</v>
      </c>
      <c r="C8573">
        <v>72.546012878417969</v>
      </c>
      <c r="D8573" t="s">
        <v>8</v>
      </c>
    </row>
    <row r="8574" spans="1:4">
      <c r="A8574" t="s">
        <v>1170</v>
      </c>
      <c r="B8574" t="s">
        <v>2653</v>
      </c>
      <c r="C8574">
        <v>74.587722778320313</v>
      </c>
      <c r="D8574" t="s">
        <v>8</v>
      </c>
    </row>
    <row r="8575" spans="1:4">
      <c r="A8575" t="s">
        <v>1171</v>
      </c>
      <c r="B8575" t="s">
        <v>2653</v>
      </c>
      <c r="C8575">
        <v>74.249198913574219</v>
      </c>
      <c r="D8575" t="s">
        <v>8</v>
      </c>
    </row>
    <row r="8576" spans="1:4">
      <c r="A8576" t="s">
        <v>1172</v>
      </c>
      <c r="B8576" t="s">
        <v>2653</v>
      </c>
      <c r="C8576">
        <v>89.414993286132813</v>
      </c>
      <c r="D8576" t="s">
        <v>8</v>
      </c>
    </row>
    <row r="8577" spans="1:4">
      <c r="A8577" t="s">
        <v>1173</v>
      </c>
      <c r="B8577" t="s">
        <v>2653</v>
      </c>
      <c r="C8577">
        <v>92.297119140625</v>
      </c>
      <c r="D8577" t="s">
        <v>8</v>
      </c>
    </row>
    <row r="8578" spans="1:4">
      <c r="A8578" t="s">
        <v>1174</v>
      </c>
      <c r="B8578" t="s">
        <v>2653</v>
      </c>
      <c r="C8578">
        <v>89.840354919433594</v>
      </c>
      <c r="D8578" t="s">
        <v>8</v>
      </c>
    </row>
    <row r="8579" spans="1:4">
      <c r="A8579" t="s">
        <v>1175</v>
      </c>
      <c r="B8579" t="s">
        <v>2653</v>
      </c>
      <c r="C8579">
        <v>90.9515380859375</v>
      </c>
      <c r="D8579" t="s">
        <v>8</v>
      </c>
    </row>
    <row r="8580" spans="1:4">
      <c r="A8580" t="s">
        <v>1176</v>
      </c>
      <c r="B8580" t="s">
        <v>2653</v>
      </c>
      <c r="C8580">
        <v>90.890769958496094</v>
      </c>
      <c r="D8580" t="s">
        <v>8</v>
      </c>
    </row>
    <row r="8581" spans="1:4">
      <c r="A8581" t="s">
        <v>1177</v>
      </c>
      <c r="B8581" t="s">
        <v>2653</v>
      </c>
      <c r="C8581">
        <v>92.3665771484375</v>
      </c>
      <c r="D8581" t="s">
        <v>8</v>
      </c>
    </row>
    <row r="8582" spans="1:4">
      <c r="A8582" t="s">
        <v>1178</v>
      </c>
      <c r="B8582" t="s">
        <v>2653</v>
      </c>
      <c r="C8582">
        <v>93.694763183593764</v>
      </c>
      <c r="D8582" t="s">
        <v>8</v>
      </c>
    </row>
    <row r="8583" spans="1:4">
      <c r="A8583" t="s">
        <v>1179</v>
      </c>
      <c r="B8583" t="s">
        <v>2653</v>
      </c>
      <c r="C8583">
        <v>92.922149658203125</v>
      </c>
      <c r="D8583" t="s">
        <v>8</v>
      </c>
    </row>
    <row r="8584" spans="1:4">
      <c r="A8584" t="s">
        <v>1180</v>
      </c>
      <c r="B8584" t="s">
        <v>2653</v>
      </c>
      <c r="C8584">
        <v>92.635673522949219</v>
      </c>
      <c r="D8584" t="s">
        <v>8</v>
      </c>
    </row>
    <row r="8585" spans="1:4">
      <c r="A8585" t="s">
        <v>1181</v>
      </c>
      <c r="B8585" t="s">
        <v>2653</v>
      </c>
      <c r="C8585">
        <v>93.199928283691406</v>
      </c>
      <c r="D8585" t="s">
        <v>8</v>
      </c>
    </row>
    <row r="8586" spans="1:4">
      <c r="A8586" t="s">
        <v>1182</v>
      </c>
      <c r="B8586" t="s">
        <v>2653</v>
      </c>
      <c r="C8586">
        <v>94.224296569824219</v>
      </c>
      <c r="D8586" t="s">
        <v>8</v>
      </c>
    </row>
    <row r="8587" spans="1:4">
      <c r="A8587" t="s">
        <v>1183</v>
      </c>
      <c r="B8587" t="s">
        <v>2653</v>
      </c>
      <c r="C8587">
        <v>95.361526489257798</v>
      </c>
      <c r="D8587" t="s">
        <v>8</v>
      </c>
    </row>
    <row r="8588" spans="1:4">
      <c r="A8588" t="s">
        <v>1184</v>
      </c>
      <c r="B8588" t="s">
        <v>2653</v>
      </c>
      <c r="C8588">
        <v>93.712127685546875</v>
      </c>
      <c r="D8588" t="s">
        <v>8</v>
      </c>
    </row>
    <row r="8589" spans="1:4">
      <c r="A8589" t="s">
        <v>1185</v>
      </c>
      <c r="B8589" t="s">
        <v>2653</v>
      </c>
      <c r="C8589">
        <v>94.476051330566406</v>
      </c>
      <c r="D8589" t="s">
        <v>8</v>
      </c>
    </row>
    <row r="8590" spans="1:4">
      <c r="A8590" t="s">
        <v>1186</v>
      </c>
      <c r="B8590" t="s">
        <v>2653</v>
      </c>
      <c r="C8590">
        <v>94.597579956054673</v>
      </c>
      <c r="D8590" t="s">
        <v>8</v>
      </c>
    </row>
    <row r="8591" spans="1:4">
      <c r="A8591" t="s">
        <v>1187</v>
      </c>
      <c r="B8591" t="s">
        <v>2653</v>
      </c>
      <c r="C8591">
        <v>94.571556091308594</v>
      </c>
      <c r="D8591" t="s">
        <v>8</v>
      </c>
    </row>
    <row r="8592" spans="1:4">
      <c r="A8592" t="s">
        <v>1188</v>
      </c>
      <c r="B8592" t="s">
        <v>2653</v>
      </c>
      <c r="C8592">
        <v>93.746849060058594</v>
      </c>
      <c r="D8592" t="s">
        <v>8</v>
      </c>
    </row>
    <row r="8593" spans="1:4">
      <c r="A8593" t="s">
        <v>1189</v>
      </c>
      <c r="B8593" t="s">
        <v>2653</v>
      </c>
      <c r="C8593">
        <v>92.852691650390625</v>
      </c>
      <c r="D8593" t="s">
        <v>8</v>
      </c>
    </row>
    <row r="8594" spans="1:4">
      <c r="A8594" t="s">
        <v>1190</v>
      </c>
      <c r="B8594" t="s">
        <v>2653</v>
      </c>
      <c r="C8594">
        <v>93.130500793457045</v>
      </c>
      <c r="D8594" t="s">
        <v>8</v>
      </c>
    </row>
    <row r="8595" spans="1:4">
      <c r="A8595" t="s">
        <v>1191</v>
      </c>
      <c r="B8595" t="s">
        <v>2653</v>
      </c>
      <c r="C8595">
        <v>92.861373901367202</v>
      </c>
      <c r="D8595" t="s">
        <v>8</v>
      </c>
    </row>
    <row r="8596" spans="1:4">
      <c r="A8596" t="s">
        <v>1192</v>
      </c>
      <c r="B8596" t="s">
        <v>2653</v>
      </c>
      <c r="C8596">
        <v>93.642669677734375</v>
      </c>
      <c r="D8596" t="s">
        <v>8</v>
      </c>
    </row>
    <row r="8597" spans="1:4">
      <c r="A8597" t="s">
        <v>1193</v>
      </c>
      <c r="B8597" t="s">
        <v>2653</v>
      </c>
      <c r="C8597">
        <v>92.600959777832045</v>
      </c>
      <c r="D8597" t="s">
        <v>8</v>
      </c>
    </row>
    <row r="8598" spans="1:4">
      <c r="A8598" t="s">
        <v>1194</v>
      </c>
      <c r="B8598" t="s">
        <v>2653</v>
      </c>
      <c r="C8598">
        <v>94.432655334472656</v>
      </c>
      <c r="D8598" t="s">
        <v>8</v>
      </c>
    </row>
    <row r="8599" spans="1:4">
      <c r="A8599" t="s">
        <v>1195</v>
      </c>
      <c r="B8599" t="s">
        <v>2653</v>
      </c>
      <c r="C8599">
        <v>93.278068542480483</v>
      </c>
      <c r="D8599" t="s">
        <v>8</v>
      </c>
    </row>
    <row r="8600" spans="1:4">
      <c r="A8600" t="s">
        <v>1196</v>
      </c>
      <c r="B8600" t="s">
        <v>2653</v>
      </c>
      <c r="C8600">
        <v>92.713783264160156</v>
      </c>
      <c r="D8600" t="s">
        <v>8</v>
      </c>
    </row>
    <row r="8601" spans="1:4">
      <c r="A8601" t="s">
        <v>1197</v>
      </c>
      <c r="B8601" t="s">
        <v>2653</v>
      </c>
      <c r="C8601">
        <v>92.271072387695327</v>
      </c>
      <c r="D8601" t="s">
        <v>8</v>
      </c>
    </row>
    <row r="8602" spans="1:4">
      <c r="A8602" t="s">
        <v>1198</v>
      </c>
      <c r="B8602" t="s">
        <v>2653</v>
      </c>
      <c r="C8602">
        <v>92.123504638671875</v>
      </c>
      <c r="D8602" t="s">
        <v>8</v>
      </c>
    </row>
    <row r="8603" spans="1:4">
      <c r="A8603" t="s">
        <v>1199</v>
      </c>
      <c r="B8603" t="s">
        <v>2653</v>
      </c>
      <c r="C8603">
        <v>92.809288024902344</v>
      </c>
      <c r="D8603" t="s">
        <v>8</v>
      </c>
    </row>
    <row r="8604" spans="1:4">
      <c r="A8604" t="s">
        <v>1200</v>
      </c>
      <c r="B8604" t="s">
        <v>2653</v>
      </c>
      <c r="C8604">
        <v>91.967224121093764</v>
      </c>
      <c r="D8604" t="s">
        <v>8</v>
      </c>
    </row>
    <row r="8605" spans="1:4">
      <c r="A8605" t="s">
        <v>1201</v>
      </c>
      <c r="B8605" t="s">
        <v>2653</v>
      </c>
      <c r="C8605">
        <v>91.290107727050781</v>
      </c>
      <c r="D8605" t="s">
        <v>8</v>
      </c>
    </row>
    <row r="8606" spans="1:4">
      <c r="A8606" t="s">
        <v>1202</v>
      </c>
      <c r="B8606" t="s">
        <v>2653</v>
      </c>
      <c r="C8606">
        <v>92.557533264160156</v>
      </c>
      <c r="D8606" t="s">
        <v>8</v>
      </c>
    </row>
    <row r="8607" spans="1:4">
      <c r="A8607" t="s">
        <v>1203</v>
      </c>
      <c r="B8607" t="s">
        <v>2653</v>
      </c>
      <c r="C8607">
        <v>94.710441589355483</v>
      </c>
      <c r="D8607" t="s">
        <v>8</v>
      </c>
    </row>
    <row r="8608" spans="1:4">
      <c r="A8608" t="s">
        <v>1204</v>
      </c>
      <c r="B8608" t="s">
        <v>2653</v>
      </c>
      <c r="C8608">
        <v>93.712127685546875</v>
      </c>
      <c r="D8608" t="s">
        <v>8</v>
      </c>
    </row>
    <row r="8609" spans="1:4">
      <c r="A8609" t="s">
        <v>1205</v>
      </c>
      <c r="B8609" t="s">
        <v>2653</v>
      </c>
      <c r="C8609">
        <v>94.206947326660156</v>
      </c>
      <c r="D8609" t="s">
        <v>8</v>
      </c>
    </row>
    <row r="8610" spans="1:4">
      <c r="A8610" t="s">
        <v>1206</v>
      </c>
      <c r="B8610" t="s">
        <v>2653</v>
      </c>
      <c r="C8610">
        <v>95.804267883300781</v>
      </c>
      <c r="D8610" t="s">
        <v>8</v>
      </c>
    </row>
    <row r="8611" spans="1:4">
      <c r="A8611" t="s">
        <v>1207</v>
      </c>
      <c r="B8611" t="s">
        <v>2653</v>
      </c>
      <c r="C8611">
        <v>95.986564636230483</v>
      </c>
      <c r="D8611" t="s">
        <v>8</v>
      </c>
    </row>
    <row r="8612" spans="1:4">
      <c r="A8612" t="s">
        <v>1208</v>
      </c>
      <c r="B8612" t="s">
        <v>2653</v>
      </c>
      <c r="C8612">
        <v>97.080368041992202</v>
      </c>
      <c r="D8612" t="s">
        <v>8</v>
      </c>
    </row>
    <row r="8613" spans="1:4">
      <c r="A8613" t="s">
        <v>1209</v>
      </c>
      <c r="B8613" t="s">
        <v>2653</v>
      </c>
      <c r="C8613">
        <v>96.490058898925781</v>
      </c>
      <c r="D8613" t="s">
        <v>8</v>
      </c>
    </row>
    <row r="8614" spans="1:4">
      <c r="A8614" t="s">
        <v>1210</v>
      </c>
      <c r="B8614" t="s">
        <v>2653</v>
      </c>
      <c r="C8614">
        <v>97.132484436035156</v>
      </c>
      <c r="D8614" t="s">
        <v>8</v>
      </c>
    </row>
    <row r="8615" spans="1:4">
      <c r="A8615" t="s">
        <v>1211</v>
      </c>
      <c r="B8615" t="s">
        <v>2653</v>
      </c>
      <c r="C8615">
        <v>97.392890930175781</v>
      </c>
      <c r="D8615" t="s">
        <v>8</v>
      </c>
    </row>
    <row r="8616" spans="1:4">
      <c r="A8616" t="s">
        <v>1212</v>
      </c>
      <c r="B8616" t="s">
        <v>2653</v>
      </c>
      <c r="C8616">
        <v>98.295738220214844</v>
      </c>
      <c r="D8616" t="s">
        <v>8</v>
      </c>
    </row>
    <row r="8617" spans="1:4">
      <c r="A8617" t="s">
        <v>1213</v>
      </c>
      <c r="B8617" t="s">
        <v>2653</v>
      </c>
      <c r="C8617">
        <v>97.931137084960938</v>
      </c>
      <c r="D8617" t="s">
        <v>8</v>
      </c>
    </row>
    <row r="8618" spans="1:4">
      <c r="A8618" t="s">
        <v>1214</v>
      </c>
      <c r="B8618" t="s">
        <v>2653</v>
      </c>
      <c r="C8618">
        <v>98.686378479003906</v>
      </c>
      <c r="D8618" t="s">
        <v>8</v>
      </c>
    </row>
    <row r="8619" spans="1:4">
      <c r="A8619" t="s">
        <v>1215</v>
      </c>
      <c r="B8619" t="s">
        <v>2653</v>
      </c>
      <c r="C8619">
        <v>98.261009216308594</v>
      </c>
      <c r="D8619" t="s">
        <v>8</v>
      </c>
    </row>
    <row r="8620" spans="1:4">
      <c r="A8620" t="s">
        <v>1216</v>
      </c>
      <c r="B8620" t="s">
        <v>2653</v>
      </c>
      <c r="C8620">
        <v>96.672378540039063</v>
      </c>
      <c r="D8620" t="s">
        <v>8</v>
      </c>
    </row>
    <row r="8621" spans="1:4">
      <c r="A8621" t="s">
        <v>1217</v>
      </c>
      <c r="B8621" t="s">
        <v>2653</v>
      </c>
      <c r="C8621">
        <v>95.708763122558594</v>
      </c>
      <c r="D8621" t="s">
        <v>8</v>
      </c>
    </row>
    <row r="8622" spans="1:4">
      <c r="A8622" t="s">
        <v>1218</v>
      </c>
      <c r="B8622" t="s">
        <v>2653</v>
      </c>
      <c r="C8622">
        <v>94.6409912109375</v>
      </c>
      <c r="D8622" t="s">
        <v>8</v>
      </c>
    </row>
    <row r="8623" spans="1:4">
      <c r="A8623" t="s">
        <v>1219</v>
      </c>
      <c r="B8623" t="s">
        <v>2653</v>
      </c>
      <c r="C8623">
        <v>95.248672485351563</v>
      </c>
      <c r="D8623" t="s">
        <v>8</v>
      </c>
    </row>
    <row r="8624" spans="1:4">
      <c r="A8624" t="s">
        <v>1220</v>
      </c>
      <c r="B8624" t="s">
        <v>2653</v>
      </c>
      <c r="C8624">
        <v>93.8857421875</v>
      </c>
      <c r="D8624" t="s">
        <v>8</v>
      </c>
    </row>
    <row r="8625" spans="1:4">
      <c r="A8625" t="s">
        <v>1221</v>
      </c>
      <c r="B8625" t="s">
        <v>2653</v>
      </c>
      <c r="C8625">
        <v>93.694763183593764</v>
      </c>
      <c r="D8625" t="s">
        <v>8</v>
      </c>
    </row>
    <row r="8626" spans="1:4">
      <c r="A8626" t="s">
        <v>1222</v>
      </c>
      <c r="B8626" t="s">
        <v>2653</v>
      </c>
      <c r="C8626">
        <v>92.809288024902344</v>
      </c>
      <c r="D8626" t="s">
        <v>8</v>
      </c>
    </row>
    <row r="8627" spans="1:4">
      <c r="A8627" t="s">
        <v>1223</v>
      </c>
      <c r="B8627" t="s">
        <v>2653</v>
      </c>
      <c r="C8627">
        <v>93.599258422851563</v>
      </c>
      <c r="D8627" t="s">
        <v>8</v>
      </c>
    </row>
    <row r="8628" spans="1:4">
      <c r="A8628" t="s">
        <v>1224</v>
      </c>
      <c r="B8628" t="s">
        <v>2653</v>
      </c>
      <c r="C8628">
        <v>94.423973083496094</v>
      </c>
      <c r="D8628" t="s">
        <v>8</v>
      </c>
    </row>
    <row r="8629" spans="1:4">
      <c r="A8629" t="s">
        <v>1225</v>
      </c>
      <c r="B8629" t="s">
        <v>2653</v>
      </c>
      <c r="C8629">
        <v>95.5438232421875</v>
      </c>
      <c r="D8629" t="s">
        <v>8</v>
      </c>
    </row>
    <row r="8630" spans="1:4">
      <c r="A8630" t="s">
        <v>1226</v>
      </c>
      <c r="B8630" t="s">
        <v>2653</v>
      </c>
      <c r="C8630">
        <v>95.934478759765625</v>
      </c>
      <c r="D8630" t="s">
        <v>8</v>
      </c>
    </row>
    <row r="8631" spans="1:4">
      <c r="A8631" t="s">
        <v>1227</v>
      </c>
      <c r="B8631" t="s">
        <v>2653</v>
      </c>
      <c r="C8631">
        <v>96.003929138183594</v>
      </c>
      <c r="D8631" t="s">
        <v>8</v>
      </c>
    </row>
    <row r="8632" spans="1:4">
      <c r="A8632" t="s">
        <v>1228</v>
      </c>
      <c r="B8632" t="s">
        <v>2653</v>
      </c>
      <c r="C8632">
        <v>95.621971130371094</v>
      </c>
      <c r="D8632" t="s">
        <v>8</v>
      </c>
    </row>
    <row r="8633" spans="1:4">
      <c r="A8633" t="s">
        <v>1229</v>
      </c>
      <c r="B8633" t="s">
        <v>2653</v>
      </c>
      <c r="C8633">
        <v>95.882377624511719</v>
      </c>
      <c r="D8633" t="s">
        <v>8</v>
      </c>
    </row>
    <row r="8634" spans="1:4">
      <c r="A8634" t="s">
        <v>1230</v>
      </c>
      <c r="B8634" t="s">
        <v>2653</v>
      </c>
      <c r="C8634">
        <v>94.059356689453125</v>
      </c>
      <c r="D8634" t="s">
        <v>8</v>
      </c>
    </row>
    <row r="8635" spans="1:4">
      <c r="A8635" t="s">
        <v>1231</v>
      </c>
      <c r="B8635" t="s">
        <v>2653</v>
      </c>
      <c r="C8635">
        <v>94.259040832519517</v>
      </c>
      <c r="D8635" t="s">
        <v>8</v>
      </c>
    </row>
    <row r="8636" spans="1:4">
      <c r="A8636" t="s">
        <v>1232</v>
      </c>
      <c r="B8636" t="s">
        <v>2653</v>
      </c>
      <c r="C8636">
        <v>96.455352783203125</v>
      </c>
      <c r="D8636" t="s">
        <v>8</v>
      </c>
    </row>
    <row r="8637" spans="1:4">
      <c r="A8637" t="s">
        <v>1233</v>
      </c>
      <c r="B8637" t="s">
        <v>2653</v>
      </c>
      <c r="C8637">
        <v>98.278350830078125</v>
      </c>
      <c r="D8637" t="s">
        <v>8</v>
      </c>
    </row>
    <row r="8638" spans="1:4">
      <c r="A8638" t="s">
        <v>1234</v>
      </c>
      <c r="B8638" t="s">
        <v>2653</v>
      </c>
      <c r="C8638">
        <v>97.1932373046875</v>
      </c>
      <c r="D8638" t="s">
        <v>8</v>
      </c>
    </row>
    <row r="8639" spans="1:4">
      <c r="A8639" t="s">
        <v>1235</v>
      </c>
      <c r="B8639" t="s">
        <v>2653</v>
      </c>
      <c r="C8639">
        <v>96.800270080566406</v>
      </c>
      <c r="D8639" t="s">
        <v>8</v>
      </c>
    </row>
    <row r="8640" spans="1:4">
      <c r="A8640" t="s">
        <v>1236</v>
      </c>
      <c r="B8640" t="s">
        <v>2653</v>
      </c>
      <c r="C8640">
        <v>110.40557861328124</v>
      </c>
      <c r="D8640" t="s">
        <v>8</v>
      </c>
    </row>
    <row r="8641" spans="1:4">
      <c r="A8641" t="s">
        <v>1237</v>
      </c>
      <c r="B8641" t="s">
        <v>2653</v>
      </c>
      <c r="C8641">
        <v>111.470947265625</v>
      </c>
      <c r="D8641" t="s">
        <v>8</v>
      </c>
    </row>
    <row r="8642" spans="1:4">
      <c r="A8642" t="s">
        <v>1238</v>
      </c>
      <c r="B8642" t="s">
        <v>2653</v>
      </c>
      <c r="C8642">
        <v>110.92079162597656</v>
      </c>
      <c r="D8642" t="s">
        <v>8</v>
      </c>
    </row>
    <row r="8643" spans="1:4">
      <c r="A8643" t="s">
        <v>1239</v>
      </c>
      <c r="B8643" t="s">
        <v>2653</v>
      </c>
      <c r="C8643">
        <v>109.32273864746094</v>
      </c>
      <c r="D8643" t="s">
        <v>8</v>
      </c>
    </row>
    <row r="8644" spans="1:4">
      <c r="A8644" t="s">
        <v>1240</v>
      </c>
      <c r="B8644" t="s">
        <v>2653</v>
      </c>
      <c r="C8644">
        <v>110.80728149414063</v>
      </c>
      <c r="D8644" t="s">
        <v>8</v>
      </c>
    </row>
    <row r="8645" spans="1:4">
      <c r="A8645" t="s">
        <v>1241</v>
      </c>
      <c r="B8645" t="s">
        <v>2653</v>
      </c>
      <c r="C8645">
        <v>109.94274139404295</v>
      </c>
      <c r="D8645" t="s">
        <v>8</v>
      </c>
    </row>
    <row r="8646" spans="1:4">
      <c r="A8646" t="s">
        <v>1242</v>
      </c>
      <c r="B8646" t="s">
        <v>2653</v>
      </c>
      <c r="C8646">
        <v>109.16554260253906</v>
      </c>
      <c r="D8646" t="s">
        <v>8</v>
      </c>
    </row>
    <row r="8647" spans="1:4">
      <c r="A8647" t="s">
        <v>1243</v>
      </c>
      <c r="B8647" t="s">
        <v>2653</v>
      </c>
      <c r="C8647">
        <v>108.26609039306641</v>
      </c>
      <c r="D8647" t="s">
        <v>8</v>
      </c>
    </row>
    <row r="8648" spans="1:4">
      <c r="A8648" t="s">
        <v>1244</v>
      </c>
      <c r="B8648" t="s">
        <v>2653</v>
      </c>
      <c r="C8648">
        <v>108.31850433349609</v>
      </c>
      <c r="D8648" t="s">
        <v>8</v>
      </c>
    </row>
    <row r="8649" spans="1:4">
      <c r="A8649" t="s">
        <v>1245</v>
      </c>
      <c r="B8649" t="s">
        <v>2653</v>
      </c>
      <c r="C8649">
        <v>108.73766326904295</v>
      </c>
      <c r="D8649" t="s">
        <v>8</v>
      </c>
    </row>
    <row r="8650" spans="1:4">
      <c r="A8650" t="s">
        <v>1246</v>
      </c>
      <c r="B8650" t="s">
        <v>2653</v>
      </c>
      <c r="C8650">
        <v>108.87736511230467</v>
      </c>
      <c r="D8650" t="s">
        <v>8</v>
      </c>
    </row>
    <row r="8651" spans="1:4">
      <c r="A8651" t="s">
        <v>1247</v>
      </c>
      <c r="B8651" t="s">
        <v>2653</v>
      </c>
      <c r="C8651">
        <v>109.18302154541016</v>
      </c>
      <c r="D8651" t="s">
        <v>8</v>
      </c>
    </row>
    <row r="8652" spans="1:4">
      <c r="A8652" t="s">
        <v>1248</v>
      </c>
      <c r="B8652" t="s">
        <v>2653</v>
      </c>
      <c r="C8652">
        <v>110.42303466796876</v>
      </c>
      <c r="D8652" t="s">
        <v>8</v>
      </c>
    </row>
    <row r="8653" spans="1:4">
      <c r="A8653" t="s">
        <v>1249</v>
      </c>
      <c r="B8653" t="s">
        <v>2653</v>
      </c>
      <c r="C8653">
        <v>109.82920074462891</v>
      </c>
      <c r="D8653" t="s">
        <v>8</v>
      </c>
    </row>
    <row r="8654" spans="1:4">
      <c r="A8654" t="s">
        <v>1250</v>
      </c>
      <c r="B8654" t="s">
        <v>2653</v>
      </c>
      <c r="C8654">
        <v>109.85543823242188</v>
      </c>
      <c r="D8654" t="s">
        <v>8</v>
      </c>
    </row>
    <row r="8655" spans="1:4">
      <c r="A8655" t="s">
        <v>1251</v>
      </c>
      <c r="B8655" t="s">
        <v>2653</v>
      </c>
      <c r="C8655">
        <v>111.35741424560548</v>
      </c>
      <c r="D8655" t="s">
        <v>8</v>
      </c>
    </row>
    <row r="8656" spans="1:4">
      <c r="A8656" t="s">
        <v>1252</v>
      </c>
      <c r="B8656" t="s">
        <v>2653</v>
      </c>
      <c r="C8656">
        <v>111.09544372558594</v>
      </c>
      <c r="D8656" t="s">
        <v>8</v>
      </c>
    </row>
    <row r="8657" spans="1:4">
      <c r="A8657" t="s">
        <v>1253</v>
      </c>
      <c r="B8657" t="s">
        <v>2653</v>
      </c>
      <c r="C8657">
        <v>109.99512481689452</v>
      </c>
      <c r="D8657" t="s">
        <v>8</v>
      </c>
    </row>
    <row r="8658" spans="1:4">
      <c r="A8658" t="s">
        <v>1254</v>
      </c>
      <c r="B8658" t="s">
        <v>2653</v>
      </c>
      <c r="C8658">
        <v>112.10842132568359</v>
      </c>
      <c r="D8658" t="s">
        <v>8</v>
      </c>
    </row>
    <row r="8659" spans="1:4">
      <c r="A8659" t="s">
        <v>1255</v>
      </c>
      <c r="B8659" t="s">
        <v>2653</v>
      </c>
      <c r="C8659">
        <v>111.84644317626952</v>
      </c>
      <c r="D8659" t="s">
        <v>8</v>
      </c>
    </row>
    <row r="8660" spans="1:4">
      <c r="A8660" t="s">
        <v>1256</v>
      </c>
      <c r="B8660" t="s">
        <v>2653</v>
      </c>
      <c r="C8660">
        <v>112.38786315917967</v>
      </c>
      <c r="D8660" t="s">
        <v>8</v>
      </c>
    </row>
    <row r="8661" spans="1:4">
      <c r="A8661" t="s">
        <v>1257</v>
      </c>
      <c r="B8661" t="s">
        <v>2653</v>
      </c>
      <c r="C8661">
        <v>112.78083038330078</v>
      </c>
      <c r="D8661" t="s">
        <v>8</v>
      </c>
    </row>
    <row r="8662" spans="1:4">
      <c r="A8662" t="s">
        <v>1258</v>
      </c>
      <c r="B8662" t="s">
        <v>2653</v>
      </c>
      <c r="C8662">
        <v>112.07347106933594</v>
      </c>
      <c r="D8662" t="s">
        <v>8</v>
      </c>
    </row>
    <row r="8663" spans="1:4">
      <c r="A8663" t="s">
        <v>1259</v>
      </c>
      <c r="B8663" t="s">
        <v>2653</v>
      </c>
      <c r="C8663">
        <v>112.25685882568359</v>
      </c>
      <c r="D8663" t="s">
        <v>8</v>
      </c>
    </row>
    <row r="8664" spans="1:4">
      <c r="A8664" t="s">
        <v>1260</v>
      </c>
      <c r="B8664" t="s">
        <v>2653</v>
      </c>
      <c r="C8664">
        <v>112.55377197265624</v>
      </c>
      <c r="D8664" t="s">
        <v>8</v>
      </c>
    </row>
    <row r="8665" spans="1:4">
      <c r="A8665" t="s">
        <v>1261</v>
      </c>
      <c r="B8665" t="s">
        <v>2653</v>
      </c>
      <c r="C8665">
        <v>112.83322906494141</v>
      </c>
      <c r="D8665" t="s">
        <v>8</v>
      </c>
    </row>
    <row r="8666" spans="1:4">
      <c r="A8666" t="s">
        <v>1262</v>
      </c>
      <c r="B8666" t="s">
        <v>2653</v>
      </c>
      <c r="C8666">
        <v>112.55377197265624</v>
      </c>
      <c r="D8666" t="s">
        <v>8</v>
      </c>
    </row>
    <row r="8667" spans="1:4">
      <c r="A8667" t="s">
        <v>1263</v>
      </c>
      <c r="B8667" t="s">
        <v>2653</v>
      </c>
      <c r="C8667">
        <v>111.95998382568359</v>
      </c>
      <c r="D8667" t="s">
        <v>8</v>
      </c>
    </row>
    <row r="8668" spans="1:4">
      <c r="A8668" t="s">
        <v>1264</v>
      </c>
      <c r="B8668" t="s">
        <v>2653</v>
      </c>
      <c r="C8668">
        <v>110.09120941162109</v>
      </c>
      <c r="D8668" t="s">
        <v>8</v>
      </c>
    </row>
    <row r="8669" spans="1:4">
      <c r="A8669" t="s">
        <v>1265</v>
      </c>
      <c r="B8669" t="s">
        <v>2653</v>
      </c>
      <c r="C8669">
        <v>108.94722747802734</v>
      </c>
      <c r="D8669" t="s">
        <v>8</v>
      </c>
    </row>
    <row r="8670" spans="1:4">
      <c r="A8670" t="s">
        <v>1266</v>
      </c>
      <c r="B8670" t="s">
        <v>2653</v>
      </c>
      <c r="C8670">
        <v>107.91680145263672</v>
      </c>
      <c r="D8670" t="s">
        <v>8</v>
      </c>
    </row>
    <row r="8671" spans="1:4">
      <c r="A8671" t="s">
        <v>1267</v>
      </c>
      <c r="B8671" t="s">
        <v>2653</v>
      </c>
      <c r="C8671">
        <v>108.10890197753906</v>
      </c>
      <c r="D8671" t="s">
        <v>8</v>
      </c>
    </row>
    <row r="8672" spans="1:4">
      <c r="A8672" t="s">
        <v>1268</v>
      </c>
      <c r="B8672" t="s">
        <v>2653</v>
      </c>
      <c r="C8672">
        <v>107.75961303710938</v>
      </c>
      <c r="D8672" t="s">
        <v>8</v>
      </c>
    </row>
    <row r="8673" spans="1:4">
      <c r="A8673" t="s">
        <v>1269</v>
      </c>
      <c r="B8673" t="s">
        <v>2653</v>
      </c>
      <c r="C8673">
        <v>107.84694671630859</v>
      </c>
      <c r="D8673" t="s">
        <v>8</v>
      </c>
    </row>
    <row r="8674" spans="1:4">
      <c r="A8674" t="s">
        <v>1270</v>
      </c>
      <c r="B8674" t="s">
        <v>2653</v>
      </c>
      <c r="C8674">
        <v>108.92104339599609</v>
      </c>
      <c r="D8674" t="s">
        <v>8</v>
      </c>
    </row>
    <row r="8675" spans="1:4">
      <c r="A8675" t="s">
        <v>1271</v>
      </c>
      <c r="B8675" t="s">
        <v>2653</v>
      </c>
      <c r="C8675">
        <v>108.1700439453125</v>
      </c>
      <c r="D8675" t="s">
        <v>8</v>
      </c>
    </row>
    <row r="8676" spans="1:4">
      <c r="A8676" t="s">
        <v>1272</v>
      </c>
      <c r="B8676" t="s">
        <v>2653</v>
      </c>
      <c r="C8676">
        <v>109.38387298583984</v>
      </c>
      <c r="D8676" t="s">
        <v>8</v>
      </c>
    </row>
    <row r="8677" spans="1:4">
      <c r="A8677" t="s">
        <v>1273</v>
      </c>
      <c r="B8677" t="s">
        <v>2653</v>
      </c>
      <c r="C8677">
        <v>102.17078399658205</v>
      </c>
      <c r="D8677" t="s">
        <v>8</v>
      </c>
    </row>
    <row r="8678" spans="1:4">
      <c r="A8678" t="s">
        <v>1274</v>
      </c>
      <c r="B8678" t="s">
        <v>2653</v>
      </c>
      <c r="C8678">
        <v>101.57696533203124</v>
      </c>
      <c r="D8678" t="s">
        <v>8</v>
      </c>
    </row>
    <row r="8679" spans="1:4">
      <c r="A8679" t="s">
        <v>1275</v>
      </c>
      <c r="B8679" t="s">
        <v>2653</v>
      </c>
      <c r="C8679">
        <v>102.10095977783205</v>
      </c>
      <c r="D8679" t="s">
        <v>8</v>
      </c>
    </row>
    <row r="8680" spans="1:4">
      <c r="A8680" t="s">
        <v>1276</v>
      </c>
      <c r="B8680" t="s">
        <v>2653</v>
      </c>
      <c r="C8680">
        <v>99.585960388183594</v>
      </c>
      <c r="D8680" t="s">
        <v>8</v>
      </c>
    </row>
    <row r="8681" spans="1:4">
      <c r="A8681" t="s">
        <v>1277</v>
      </c>
      <c r="B8681" t="s">
        <v>2653</v>
      </c>
      <c r="C8681">
        <v>99.463706970214844</v>
      </c>
      <c r="D8681" t="s">
        <v>8</v>
      </c>
    </row>
    <row r="8682" spans="1:4">
      <c r="A8682" t="s">
        <v>1278</v>
      </c>
      <c r="B8682" t="s">
        <v>2653</v>
      </c>
      <c r="C8682">
        <v>100.8870849609375</v>
      </c>
      <c r="D8682" t="s">
        <v>8</v>
      </c>
    </row>
    <row r="8683" spans="1:4">
      <c r="A8683" t="s">
        <v>1279</v>
      </c>
      <c r="B8683" t="s">
        <v>2653</v>
      </c>
      <c r="C8683">
        <v>99.830482482910156</v>
      </c>
      <c r="D8683" t="s">
        <v>8</v>
      </c>
    </row>
    <row r="8684" spans="1:4">
      <c r="A8684" t="s">
        <v>1280</v>
      </c>
      <c r="B8684" t="s">
        <v>2653</v>
      </c>
      <c r="C8684">
        <v>101.10541534423828</v>
      </c>
      <c r="D8684" t="s">
        <v>8</v>
      </c>
    </row>
    <row r="8685" spans="1:4">
      <c r="A8685" t="s">
        <v>1281</v>
      </c>
      <c r="B8685" t="s">
        <v>2653</v>
      </c>
      <c r="C8685">
        <v>100.80850219726563</v>
      </c>
      <c r="D8685" t="s">
        <v>8</v>
      </c>
    </row>
    <row r="8686" spans="1:4">
      <c r="A8686" t="s">
        <v>1282</v>
      </c>
      <c r="B8686" t="s">
        <v>2653</v>
      </c>
      <c r="C8686">
        <v>99.786781311035156</v>
      </c>
      <c r="D8686" t="s">
        <v>8</v>
      </c>
    </row>
    <row r="8687" spans="1:4">
      <c r="A8687" t="s">
        <v>1283</v>
      </c>
      <c r="B8687" t="s">
        <v>2653</v>
      </c>
      <c r="C8687">
        <v>100.13608551025391</v>
      </c>
      <c r="D8687" t="s">
        <v>8</v>
      </c>
    </row>
    <row r="8688" spans="1:4">
      <c r="A8688" t="s">
        <v>1284</v>
      </c>
      <c r="B8688" t="s">
        <v>2653</v>
      </c>
      <c r="C8688">
        <v>96.704216003417955</v>
      </c>
      <c r="D8688" t="s">
        <v>8</v>
      </c>
    </row>
    <row r="8689" spans="1:4">
      <c r="A8689" t="s">
        <v>1285</v>
      </c>
      <c r="B8689" t="s">
        <v>2653</v>
      </c>
      <c r="C8689">
        <v>98.2498779296875</v>
      </c>
      <c r="D8689" t="s">
        <v>8</v>
      </c>
    </row>
    <row r="8690" spans="1:4">
      <c r="A8690" t="s">
        <v>1286</v>
      </c>
      <c r="B8690" t="s">
        <v>2653</v>
      </c>
      <c r="C8690">
        <v>98.896072387695327</v>
      </c>
      <c r="D8690" t="s">
        <v>8</v>
      </c>
    </row>
    <row r="8691" spans="1:4">
      <c r="A8691" t="s">
        <v>1287</v>
      </c>
      <c r="B8691" t="s">
        <v>2653</v>
      </c>
      <c r="C8691">
        <v>100.8870849609375</v>
      </c>
      <c r="D8691" t="s">
        <v>8</v>
      </c>
    </row>
    <row r="8692" spans="1:4">
      <c r="A8692" t="s">
        <v>1288</v>
      </c>
      <c r="B8692" t="s">
        <v>2653</v>
      </c>
      <c r="C8692">
        <v>100.54653167724609</v>
      </c>
      <c r="D8692" t="s">
        <v>8</v>
      </c>
    </row>
    <row r="8693" spans="1:4">
      <c r="A8693" t="s">
        <v>1289</v>
      </c>
      <c r="B8693" t="s">
        <v>2653</v>
      </c>
      <c r="C8693">
        <v>100.95696258544922</v>
      </c>
      <c r="D8693" t="s">
        <v>8</v>
      </c>
    </row>
    <row r="8694" spans="1:4">
      <c r="A8694" t="s">
        <v>1290</v>
      </c>
      <c r="B8694" t="s">
        <v>2653</v>
      </c>
      <c r="C8694">
        <v>102.15330505371094</v>
      </c>
      <c r="D8694" t="s">
        <v>8</v>
      </c>
    </row>
    <row r="8695" spans="1:4">
      <c r="A8695" t="s">
        <v>1291</v>
      </c>
      <c r="B8695" t="s">
        <v>2653</v>
      </c>
      <c r="C8695">
        <v>101.90009307861328</v>
      </c>
      <c r="D8695" t="s">
        <v>8</v>
      </c>
    </row>
    <row r="8696" spans="1:4">
      <c r="A8696" t="s">
        <v>1292</v>
      </c>
      <c r="B8696" t="s">
        <v>2653</v>
      </c>
      <c r="C8696">
        <v>103.14010620117188</v>
      </c>
      <c r="D8696" t="s">
        <v>8</v>
      </c>
    </row>
    <row r="8697" spans="1:4">
      <c r="A8697" t="s">
        <v>1293</v>
      </c>
      <c r="B8697" t="s">
        <v>2653</v>
      </c>
      <c r="C8697">
        <v>103.28854370117188</v>
      </c>
      <c r="D8697" t="s">
        <v>8</v>
      </c>
    </row>
    <row r="8698" spans="1:4">
      <c r="A8698" t="s">
        <v>1294</v>
      </c>
      <c r="B8698" t="s">
        <v>2653</v>
      </c>
      <c r="C8698">
        <v>101.84768676757813</v>
      </c>
      <c r="D8698" t="s">
        <v>8</v>
      </c>
    </row>
    <row r="8699" spans="1:4">
      <c r="A8699" t="s">
        <v>1295</v>
      </c>
      <c r="B8699" t="s">
        <v>2653</v>
      </c>
      <c r="C8699">
        <v>103.48118591308594</v>
      </c>
      <c r="D8699" t="s">
        <v>8</v>
      </c>
    </row>
    <row r="8700" spans="1:4">
      <c r="A8700" t="s">
        <v>1296</v>
      </c>
      <c r="B8700" t="s">
        <v>2653</v>
      </c>
      <c r="C8700">
        <v>103.0947723388672</v>
      </c>
      <c r="D8700" t="s">
        <v>8</v>
      </c>
    </row>
    <row r="8701" spans="1:4">
      <c r="A8701" t="s">
        <v>1297</v>
      </c>
      <c r="B8701" t="s">
        <v>2653</v>
      </c>
      <c r="C8701">
        <v>103.85882568359376</v>
      </c>
      <c r="D8701" t="s">
        <v>8</v>
      </c>
    </row>
    <row r="8702" spans="1:4">
      <c r="A8702" t="s">
        <v>1298</v>
      </c>
      <c r="B8702" t="s">
        <v>2653</v>
      </c>
      <c r="C8702">
        <v>102.76100921630859</v>
      </c>
      <c r="D8702" t="s">
        <v>8</v>
      </c>
    </row>
    <row r="8703" spans="1:4">
      <c r="A8703" t="s">
        <v>1299</v>
      </c>
      <c r="B8703" t="s">
        <v>2653</v>
      </c>
      <c r="C8703">
        <v>99.924354553222656</v>
      </c>
      <c r="D8703" t="s">
        <v>8</v>
      </c>
    </row>
    <row r="8704" spans="1:4">
      <c r="A8704" t="s">
        <v>1300</v>
      </c>
      <c r="B8704" t="s">
        <v>2653</v>
      </c>
      <c r="C8704">
        <v>98.115226745605483</v>
      </c>
      <c r="D8704" t="s">
        <v>8</v>
      </c>
    </row>
    <row r="8705" spans="1:4">
      <c r="A8705" t="s">
        <v>1301</v>
      </c>
      <c r="B8705" t="s">
        <v>2653</v>
      </c>
      <c r="C8705">
        <v>97.184295654296875</v>
      </c>
      <c r="D8705" t="s">
        <v>8</v>
      </c>
    </row>
    <row r="8706" spans="1:4">
      <c r="A8706" t="s">
        <v>1302</v>
      </c>
      <c r="B8706" t="s">
        <v>2653</v>
      </c>
      <c r="C8706">
        <v>92.758056640625</v>
      </c>
      <c r="D8706" t="s">
        <v>8</v>
      </c>
    </row>
    <row r="8707" spans="1:4">
      <c r="A8707" t="s">
        <v>1303</v>
      </c>
      <c r="B8707" t="s">
        <v>2653</v>
      </c>
      <c r="C8707">
        <v>90.457107543945327</v>
      </c>
      <c r="D8707" t="s">
        <v>8</v>
      </c>
    </row>
    <row r="8708" spans="1:4">
      <c r="A8708" t="s">
        <v>1304</v>
      </c>
      <c r="B8708" t="s">
        <v>2653</v>
      </c>
      <c r="C8708">
        <v>95.779167175292955</v>
      </c>
      <c r="D8708" t="s">
        <v>8</v>
      </c>
    </row>
    <row r="8709" spans="1:4">
      <c r="A8709" t="s">
        <v>1305</v>
      </c>
      <c r="B8709" t="s">
        <v>2653</v>
      </c>
      <c r="C8709">
        <v>92.951263427734375</v>
      </c>
      <c r="D8709" t="s">
        <v>8</v>
      </c>
    </row>
    <row r="8710" spans="1:4">
      <c r="A8710" t="s">
        <v>1306</v>
      </c>
      <c r="B8710" t="s">
        <v>2653</v>
      </c>
      <c r="C8710">
        <v>94.690147399902344</v>
      </c>
      <c r="D8710" t="s">
        <v>8</v>
      </c>
    </row>
    <row r="8711" spans="1:4">
      <c r="A8711" t="s">
        <v>1307</v>
      </c>
      <c r="B8711" t="s">
        <v>2653</v>
      </c>
      <c r="C8711">
        <v>93.065437316894517</v>
      </c>
      <c r="D8711" t="s">
        <v>8</v>
      </c>
    </row>
    <row r="8712" spans="1:4">
      <c r="A8712" t="s">
        <v>1308</v>
      </c>
      <c r="B8712" t="s">
        <v>2653</v>
      </c>
      <c r="C8712">
        <v>93.047889709472656</v>
      </c>
      <c r="D8712" t="s">
        <v>8</v>
      </c>
    </row>
    <row r="8713" spans="1:4">
      <c r="A8713" t="s">
        <v>1309</v>
      </c>
      <c r="B8713" t="s">
        <v>2653</v>
      </c>
      <c r="C8713">
        <v>91.361686706542955</v>
      </c>
      <c r="D8713" t="s">
        <v>8</v>
      </c>
    </row>
    <row r="8714" spans="1:4">
      <c r="A8714" t="s">
        <v>1310</v>
      </c>
      <c r="B8714" t="s">
        <v>2653</v>
      </c>
      <c r="C8714">
        <v>95.138053894042955</v>
      </c>
      <c r="D8714" t="s">
        <v>8</v>
      </c>
    </row>
    <row r="8715" spans="1:4">
      <c r="A8715" t="s">
        <v>1311</v>
      </c>
      <c r="B8715" t="s">
        <v>2653</v>
      </c>
      <c r="C8715">
        <v>92.722930908203125</v>
      </c>
      <c r="D8715" t="s">
        <v>8</v>
      </c>
    </row>
    <row r="8716" spans="1:4">
      <c r="A8716" t="s">
        <v>1312</v>
      </c>
      <c r="B8716" t="s">
        <v>2653</v>
      </c>
      <c r="C8716">
        <v>81.341133117675781</v>
      </c>
      <c r="D8716" t="s">
        <v>8</v>
      </c>
    </row>
    <row r="8717" spans="1:4">
      <c r="A8717" t="s">
        <v>1313</v>
      </c>
      <c r="B8717" t="s">
        <v>2653</v>
      </c>
      <c r="C8717">
        <v>88.718223571777344</v>
      </c>
      <c r="D8717" t="s">
        <v>8</v>
      </c>
    </row>
    <row r="8718" spans="1:4">
      <c r="A8718" t="s">
        <v>1314</v>
      </c>
      <c r="B8718" t="s">
        <v>2653</v>
      </c>
      <c r="C8718">
        <v>82.368659973144531</v>
      </c>
      <c r="D8718" t="s">
        <v>8</v>
      </c>
    </row>
    <row r="8719" spans="1:4">
      <c r="A8719" t="s">
        <v>1315</v>
      </c>
      <c r="B8719" t="s">
        <v>2653</v>
      </c>
      <c r="C8719">
        <v>91.010391235351563</v>
      </c>
      <c r="D8719" t="s">
        <v>8</v>
      </c>
    </row>
    <row r="8720" spans="1:4">
      <c r="A8720" t="s">
        <v>1316</v>
      </c>
      <c r="B8720" t="s">
        <v>2653</v>
      </c>
      <c r="C8720">
        <v>90.299018859863281</v>
      </c>
      <c r="D8720" t="s">
        <v>8</v>
      </c>
    </row>
    <row r="8721" spans="1:4">
      <c r="A8721" t="s">
        <v>1317</v>
      </c>
      <c r="B8721" t="s">
        <v>2653</v>
      </c>
      <c r="C8721">
        <v>88.26153564453125</v>
      </c>
      <c r="D8721" t="s">
        <v>8</v>
      </c>
    </row>
    <row r="8722" spans="1:4">
      <c r="A8722" t="s">
        <v>1318</v>
      </c>
      <c r="B8722" t="s">
        <v>2653</v>
      </c>
      <c r="C8722">
        <v>85.539054870605469</v>
      </c>
      <c r="D8722" t="s">
        <v>8</v>
      </c>
    </row>
    <row r="8723" spans="1:4">
      <c r="A8723" t="s">
        <v>1319</v>
      </c>
      <c r="B8723" t="s">
        <v>2653</v>
      </c>
      <c r="C8723">
        <v>84.91552734375</v>
      </c>
      <c r="D8723" t="s">
        <v>8</v>
      </c>
    </row>
    <row r="8724" spans="1:4">
      <c r="A8724" t="s">
        <v>1320</v>
      </c>
      <c r="B8724" t="s">
        <v>2653</v>
      </c>
      <c r="C8724">
        <v>88.314231872558594</v>
      </c>
      <c r="D8724" t="s">
        <v>8</v>
      </c>
    </row>
    <row r="8725" spans="1:4">
      <c r="A8725" t="s">
        <v>1321</v>
      </c>
      <c r="B8725" t="s">
        <v>2653</v>
      </c>
      <c r="C8725">
        <v>79.95355224609375</v>
      </c>
      <c r="D8725" t="s">
        <v>8</v>
      </c>
    </row>
    <row r="8726" spans="1:4">
      <c r="A8726" t="s">
        <v>1322</v>
      </c>
      <c r="B8726" t="s">
        <v>2653</v>
      </c>
      <c r="C8726">
        <v>84.371025085449219</v>
      </c>
      <c r="D8726" t="s">
        <v>8</v>
      </c>
    </row>
    <row r="8727" spans="1:4">
      <c r="A8727" t="s">
        <v>1323</v>
      </c>
      <c r="B8727" t="s">
        <v>2653</v>
      </c>
      <c r="C8727">
        <v>83.202972412109375</v>
      </c>
      <c r="D8727" t="s">
        <v>8</v>
      </c>
    </row>
    <row r="8728" spans="1:4">
      <c r="A8728" t="s">
        <v>1324</v>
      </c>
      <c r="B8728" t="s">
        <v>2653</v>
      </c>
      <c r="C8728">
        <v>84.318313598632813</v>
      </c>
      <c r="D8728" t="s">
        <v>8</v>
      </c>
    </row>
    <row r="8729" spans="1:4">
      <c r="A8729" t="s">
        <v>1325</v>
      </c>
      <c r="B8729" t="s">
        <v>2653</v>
      </c>
      <c r="C8729">
        <v>81.648513793945313</v>
      </c>
      <c r="D8729" t="s">
        <v>8</v>
      </c>
    </row>
    <row r="8730" spans="1:4">
      <c r="A8730" t="s">
        <v>1326</v>
      </c>
      <c r="B8730" t="s">
        <v>2653</v>
      </c>
      <c r="C8730">
        <v>83.668434143066406</v>
      </c>
      <c r="D8730" t="s">
        <v>8</v>
      </c>
    </row>
    <row r="8731" spans="1:4">
      <c r="A8731" t="s">
        <v>1327</v>
      </c>
      <c r="B8731" t="s">
        <v>2653</v>
      </c>
      <c r="C8731">
        <v>82.869255065917969</v>
      </c>
      <c r="D8731" t="s">
        <v>8</v>
      </c>
    </row>
    <row r="8732" spans="1:4">
      <c r="A8732" t="s">
        <v>1328</v>
      </c>
      <c r="B8732" t="s">
        <v>2653</v>
      </c>
      <c r="C8732">
        <v>81.297233581542969</v>
      </c>
      <c r="D8732" t="s">
        <v>8</v>
      </c>
    </row>
    <row r="8733" spans="1:4">
      <c r="A8733" t="s">
        <v>1329</v>
      </c>
      <c r="B8733" t="s">
        <v>2653</v>
      </c>
      <c r="C8733">
        <v>85.635665893554688</v>
      </c>
      <c r="D8733" t="s">
        <v>8</v>
      </c>
    </row>
    <row r="8734" spans="1:4">
      <c r="A8734" t="s">
        <v>1330</v>
      </c>
      <c r="B8734" t="s">
        <v>2653</v>
      </c>
      <c r="C8734">
        <v>86.294326782226563</v>
      </c>
      <c r="D8734" t="s">
        <v>8</v>
      </c>
    </row>
    <row r="8735" spans="1:4">
      <c r="A8735" t="s">
        <v>1331</v>
      </c>
      <c r="B8735" t="s">
        <v>2653</v>
      </c>
      <c r="C8735">
        <v>91.888595581054673</v>
      </c>
      <c r="D8735" t="s">
        <v>8</v>
      </c>
    </row>
    <row r="8736" spans="1:4">
      <c r="A8736" t="s">
        <v>1332</v>
      </c>
      <c r="B8736" t="s">
        <v>2653</v>
      </c>
      <c r="C8736">
        <v>91.510971069335938</v>
      </c>
      <c r="D8736" t="s">
        <v>8</v>
      </c>
    </row>
    <row r="8737" spans="1:4">
      <c r="A8737" t="s">
        <v>1333</v>
      </c>
      <c r="B8737" t="s">
        <v>2653</v>
      </c>
      <c r="C8737">
        <v>91.932518005371094</v>
      </c>
      <c r="D8737" t="s">
        <v>8</v>
      </c>
    </row>
    <row r="8738" spans="1:4">
      <c r="A8738" t="s">
        <v>1334</v>
      </c>
      <c r="B8738" t="s">
        <v>2653</v>
      </c>
      <c r="C8738">
        <v>95.181953430175781</v>
      </c>
      <c r="D8738" t="s">
        <v>8</v>
      </c>
    </row>
    <row r="8739" spans="1:4">
      <c r="A8739" t="s">
        <v>1335</v>
      </c>
      <c r="B8739" t="s">
        <v>2653</v>
      </c>
      <c r="C8739">
        <v>93.302551269531236</v>
      </c>
      <c r="D8739" t="s">
        <v>8</v>
      </c>
    </row>
    <row r="8740" spans="1:4">
      <c r="A8740" t="s">
        <v>1336</v>
      </c>
      <c r="B8740" t="s">
        <v>2653</v>
      </c>
      <c r="C8740">
        <v>95.989906311035156</v>
      </c>
      <c r="D8740" t="s">
        <v>8</v>
      </c>
    </row>
    <row r="8741" spans="1:4">
      <c r="A8741" t="s">
        <v>1337</v>
      </c>
      <c r="B8741" t="s">
        <v>2653</v>
      </c>
      <c r="C8741">
        <v>99.608222961425781</v>
      </c>
      <c r="D8741" t="s">
        <v>8</v>
      </c>
    </row>
    <row r="8742" spans="1:4">
      <c r="A8742" t="s">
        <v>1338</v>
      </c>
      <c r="B8742" t="s">
        <v>2653</v>
      </c>
      <c r="C8742">
        <v>95.708877563476563</v>
      </c>
      <c r="D8742" t="s">
        <v>8</v>
      </c>
    </row>
    <row r="8743" spans="1:4">
      <c r="A8743" t="s">
        <v>1339</v>
      </c>
      <c r="B8743" t="s">
        <v>2653</v>
      </c>
      <c r="C8743">
        <v>93.882194519042955</v>
      </c>
      <c r="D8743" t="s">
        <v>8</v>
      </c>
    </row>
    <row r="8744" spans="1:4">
      <c r="A8744" t="s">
        <v>1340</v>
      </c>
      <c r="B8744" t="s">
        <v>2653</v>
      </c>
      <c r="C8744">
        <v>93.829475402832045</v>
      </c>
      <c r="D8744" t="s">
        <v>8</v>
      </c>
    </row>
    <row r="8745" spans="1:4">
      <c r="A8745" t="s">
        <v>1341</v>
      </c>
      <c r="B8745" t="s">
        <v>2653</v>
      </c>
      <c r="C8745">
        <v>91.212371826171875</v>
      </c>
      <c r="D8745" t="s">
        <v>8</v>
      </c>
    </row>
    <row r="8746" spans="1:4">
      <c r="A8746" t="s">
        <v>1342</v>
      </c>
      <c r="B8746" t="s">
        <v>2653</v>
      </c>
      <c r="C8746">
        <v>94.690147399902344</v>
      </c>
      <c r="D8746" t="s">
        <v>8</v>
      </c>
    </row>
    <row r="8747" spans="1:4">
      <c r="A8747" t="s">
        <v>1343</v>
      </c>
      <c r="B8747" t="s">
        <v>2653</v>
      </c>
      <c r="C8747">
        <v>96.499290466308594</v>
      </c>
      <c r="D8747" t="s">
        <v>8</v>
      </c>
    </row>
    <row r="8748" spans="1:4">
      <c r="A8748" t="s">
        <v>1344</v>
      </c>
      <c r="B8748" t="s">
        <v>2653</v>
      </c>
      <c r="C8748">
        <v>98.361129760742202</v>
      </c>
      <c r="D8748" t="s">
        <v>8</v>
      </c>
    </row>
    <row r="8749" spans="1:4">
      <c r="A8749" t="s">
        <v>1345</v>
      </c>
      <c r="B8749" t="s">
        <v>2653</v>
      </c>
      <c r="C8749">
        <v>98.448944091796875</v>
      </c>
      <c r="D8749" t="s">
        <v>8</v>
      </c>
    </row>
    <row r="8750" spans="1:4">
      <c r="A8750" t="s">
        <v>1346</v>
      </c>
      <c r="B8750" t="s">
        <v>2653</v>
      </c>
      <c r="C8750">
        <v>96.3763427734375</v>
      </c>
      <c r="D8750" t="s">
        <v>8</v>
      </c>
    </row>
    <row r="8751" spans="1:4">
      <c r="A8751" t="s">
        <v>1347</v>
      </c>
      <c r="B8751" t="s">
        <v>2653</v>
      </c>
      <c r="C8751">
        <v>95.050224304199219</v>
      </c>
      <c r="D8751" t="s">
        <v>8</v>
      </c>
    </row>
    <row r="8752" spans="1:4">
      <c r="A8752" t="s">
        <v>1348</v>
      </c>
      <c r="B8752" t="s">
        <v>2653</v>
      </c>
      <c r="C8752">
        <v>98.106430053710938</v>
      </c>
      <c r="D8752" t="s">
        <v>8</v>
      </c>
    </row>
    <row r="8753" spans="1:4">
      <c r="A8753" t="s">
        <v>1349</v>
      </c>
      <c r="B8753" t="s">
        <v>2653</v>
      </c>
      <c r="C8753">
        <v>98.150360107421875</v>
      </c>
      <c r="D8753" t="s">
        <v>8</v>
      </c>
    </row>
    <row r="8754" spans="1:4">
      <c r="A8754" t="s">
        <v>1350</v>
      </c>
      <c r="B8754" t="s">
        <v>2653</v>
      </c>
      <c r="C8754">
        <v>99.748710632324219</v>
      </c>
      <c r="D8754" t="s">
        <v>8</v>
      </c>
    </row>
    <row r="8755" spans="1:4">
      <c r="A8755" t="s">
        <v>1351</v>
      </c>
      <c r="B8755" t="s">
        <v>2653</v>
      </c>
      <c r="C8755">
        <v>99.555526733398438</v>
      </c>
      <c r="D8755" t="s">
        <v>8</v>
      </c>
    </row>
    <row r="8756" spans="1:4">
      <c r="A8756" t="s">
        <v>1352</v>
      </c>
      <c r="B8756" t="s">
        <v>2653</v>
      </c>
      <c r="C8756">
        <v>101.72474670410156</v>
      </c>
      <c r="D8756" t="s">
        <v>8</v>
      </c>
    </row>
    <row r="8757" spans="1:4">
      <c r="A8757" t="s">
        <v>1353</v>
      </c>
      <c r="B8757" t="s">
        <v>2653</v>
      </c>
      <c r="C8757">
        <v>105.54501342773438</v>
      </c>
      <c r="D8757" t="s">
        <v>8</v>
      </c>
    </row>
    <row r="8758" spans="1:4">
      <c r="A8758" t="s">
        <v>1354</v>
      </c>
      <c r="B8758" t="s">
        <v>2653</v>
      </c>
      <c r="C8758">
        <v>104.85120391845705</v>
      </c>
      <c r="D8758" t="s">
        <v>8</v>
      </c>
    </row>
    <row r="8759" spans="1:4">
      <c r="A8759" t="s">
        <v>1355</v>
      </c>
      <c r="B8759" t="s">
        <v>2653</v>
      </c>
      <c r="C8759">
        <v>104.63166046142578</v>
      </c>
      <c r="D8759" t="s">
        <v>8</v>
      </c>
    </row>
    <row r="8760" spans="1:4">
      <c r="A8760" t="s">
        <v>1356</v>
      </c>
      <c r="B8760" t="s">
        <v>2653</v>
      </c>
      <c r="C8760">
        <v>105.33424377441406</v>
      </c>
      <c r="D8760" t="s">
        <v>8</v>
      </c>
    </row>
    <row r="8761" spans="1:4">
      <c r="A8761" t="s">
        <v>1357</v>
      </c>
      <c r="B8761" t="s">
        <v>2653</v>
      </c>
      <c r="C8761">
        <v>106.21245574951172</v>
      </c>
      <c r="D8761" t="s">
        <v>8</v>
      </c>
    </row>
    <row r="8762" spans="1:4">
      <c r="A8762" t="s">
        <v>1358</v>
      </c>
      <c r="B8762" t="s">
        <v>2653</v>
      </c>
      <c r="C8762">
        <v>109.95368957519533</v>
      </c>
      <c r="D8762" t="s">
        <v>8</v>
      </c>
    </row>
    <row r="8763" spans="1:4">
      <c r="A8763" t="s">
        <v>1359</v>
      </c>
      <c r="B8763" t="s">
        <v>2653</v>
      </c>
      <c r="C8763">
        <v>108.74413299560548</v>
      </c>
      <c r="D8763" t="s">
        <v>8</v>
      </c>
    </row>
    <row r="8764" spans="1:4">
      <c r="A8764" t="s">
        <v>1360</v>
      </c>
      <c r="B8764" t="s">
        <v>2653</v>
      </c>
      <c r="C8764">
        <v>105.61875152587891</v>
      </c>
      <c r="D8764" t="s">
        <v>8</v>
      </c>
    </row>
    <row r="8765" spans="1:4">
      <c r="A8765" t="s">
        <v>1361</v>
      </c>
      <c r="B8765" t="s">
        <v>2653</v>
      </c>
      <c r="C8765">
        <v>104.78001403808594</v>
      </c>
      <c r="D8765" t="s">
        <v>8</v>
      </c>
    </row>
    <row r="8766" spans="1:4">
      <c r="A8766" t="s">
        <v>1362</v>
      </c>
      <c r="B8766" t="s">
        <v>2653</v>
      </c>
      <c r="C8766">
        <v>103.72939300537109</v>
      </c>
      <c r="D8766" t="s">
        <v>8</v>
      </c>
    </row>
    <row r="8767" spans="1:4">
      <c r="A8767" t="s">
        <v>1363</v>
      </c>
      <c r="B8767" t="s">
        <v>2653</v>
      </c>
      <c r="C8767">
        <v>101.63697814941406</v>
      </c>
      <c r="D8767" t="s">
        <v>8</v>
      </c>
    </row>
    <row r="8768" spans="1:4">
      <c r="A8768" t="s">
        <v>1364</v>
      </c>
      <c r="B8768" t="s">
        <v>2653</v>
      </c>
      <c r="C8768">
        <v>103.65876007080078</v>
      </c>
      <c r="D8768" t="s">
        <v>8</v>
      </c>
    </row>
    <row r="8769" spans="1:4">
      <c r="A8769" t="s">
        <v>1365</v>
      </c>
      <c r="B8769" t="s">
        <v>2653</v>
      </c>
      <c r="C8769">
        <v>104.55930328369141</v>
      </c>
      <c r="D8769" t="s">
        <v>8</v>
      </c>
    </row>
    <row r="8770" spans="1:4">
      <c r="A8770" t="s">
        <v>1366</v>
      </c>
      <c r="B8770" t="s">
        <v>2653</v>
      </c>
      <c r="C8770">
        <v>108.00251770019533</v>
      </c>
      <c r="D8770" t="s">
        <v>8</v>
      </c>
    </row>
    <row r="8771" spans="1:4">
      <c r="A8771" t="s">
        <v>1367</v>
      </c>
      <c r="B8771" t="s">
        <v>2653</v>
      </c>
      <c r="C8771">
        <v>105.49515533447266</v>
      </c>
      <c r="D8771" t="s">
        <v>8</v>
      </c>
    </row>
    <row r="8772" spans="1:4">
      <c r="A8772" t="s">
        <v>1368</v>
      </c>
      <c r="B8772" t="s">
        <v>2653</v>
      </c>
      <c r="C8772">
        <v>104.93012237548828</v>
      </c>
      <c r="D8772" t="s">
        <v>8</v>
      </c>
    </row>
    <row r="8773" spans="1:4">
      <c r="A8773" t="s">
        <v>1369</v>
      </c>
      <c r="B8773" t="s">
        <v>2653</v>
      </c>
      <c r="C8773">
        <v>107.47280883789063</v>
      </c>
      <c r="D8773" t="s">
        <v>8</v>
      </c>
    </row>
    <row r="8774" spans="1:4">
      <c r="A8774" t="s">
        <v>1370</v>
      </c>
      <c r="B8774" t="s">
        <v>2653</v>
      </c>
      <c r="C8774">
        <v>105.9101104736328</v>
      </c>
      <c r="D8774" t="s">
        <v>8</v>
      </c>
    </row>
    <row r="8775" spans="1:4">
      <c r="A8775" t="s">
        <v>1371</v>
      </c>
      <c r="B8775" t="s">
        <v>2653</v>
      </c>
      <c r="C8775">
        <v>107.29621887207033</v>
      </c>
      <c r="D8775" t="s">
        <v>8</v>
      </c>
    </row>
    <row r="8776" spans="1:4">
      <c r="A8776" t="s">
        <v>1372</v>
      </c>
      <c r="B8776" t="s">
        <v>2653</v>
      </c>
      <c r="C8776">
        <v>108.03786468505859</v>
      </c>
      <c r="D8776" t="s">
        <v>8</v>
      </c>
    </row>
    <row r="8777" spans="1:4">
      <c r="A8777" t="s">
        <v>1373</v>
      </c>
      <c r="B8777" t="s">
        <v>2653</v>
      </c>
      <c r="C8777">
        <v>106.58109283447266</v>
      </c>
      <c r="D8777" t="s">
        <v>8</v>
      </c>
    </row>
    <row r="8778" spans="1:4">
      <c r="A8778" t="s">
        <v>1374</v>
      </c>
      <c r="B8778" t="s">
        <v>2653</v>
      </c>
      <c r="C8778">
        <v>105.94541168212891</v>
      </c>
      <c r="D8778" t="s">
        <v>8</v>
      </c>
    </row>
    <row r="8779" spans="1:4">
      <c r="A8779" t="s">
        <v>1375</v>
      </c>
      <c r="B8779" t="s">
        <v>2653</v>
      </c>
      <c r="C8779">
        <v>104.18848419189452</v>
      </c>
      <c r="D8779" t="s">
        <v>8</v>
      </c>
    </row>
    <row r="8780" spans="1:4">
      <c r="A8780" t="s">
        <v>1376</v>
      </c>
      <c r="B8780" t="s">
        <v>2653</v>
      </c>
      <c r="C8780">
        <v>103.20851898193359</v>
      </c>
      <c r="D8780" t="s">
        <v>8</v>
      </c>
    </row>
    <row r="8781" spans="1:4">
      <c r="A8781" t="s">
        <v>1377</v>
      </c>
      <c r="B8781" t="s">
        <v>2653</v>
      </c>
      <c r="C8781">
        <v>104.31209564208984</v>
      </c>
      <c r="D8781" t="s">
        <v>8</v>
      </c>
    </row>
    <row r="8782" spans="1:4">
      <c r="A8782" t="s">
        <v>1378</v>
      </c>
      <c r="B8782" t="s">
        <v>2653</v>
      </c>
      <c r="C8782">
        <v>105.24794769287109</v>
      </c>
      <c r="D8782" t="s">
        <v>8</v>
      </c>
    </row>
    <row r="8783" spans="1:4">
      <c r="A8783" t="s">
        <v>1379</v>
      </c>
      <c r="B8783" t="s">
        <v>2653</v>
      </c>
      <c r="C8783">
        <v>104.41802978515624</v>
      </c>
      <c r="D8783" t="s">
        <v>8</v>
      </c>
    </row>
    <row r="8784" spans="1:4">
      <c r="A8784" t="s">
        <v>1380</v>
      </c>
      <c r="B8784" t="s">
        <v>2653</v>
      </c>
      <c r="C8784">
        <v>103.56165313720705</v>
      </c>
      <c r="D8784" t="s">
        <v>8</v>
      </c>
    </row>
    <row r="8785" spans="1:4">
      <c r="A8785" t="s">
        <v>1381</v>
      </c>
      <c r="B8785" t="s">
        <v>2653</v>
      </c>
      <c r="C8785">
        <v>106.43983459472656</v>
      </c>
      <c r="D8785" t="s">
        <v>8</v>
      </c>
    </row>
    <row r="8786" spans="1:4">
      <c r="A8786" t="s">
        <v>1382</v>
      </c>
      <c r="B8786" t="s">
        <v>2653</v>
      </c>
      <c r="C8786">
        <v>108.0908203125</v>
      </c>
      <c r="D8786" t="s">
        <v>8</v>
      </c>
    </row>
    <row r="8787" spans="1:4">
      <c r="A8787" t="s">
        <v>1383</v>
      </c>
      <c r="B8787" t="s">
        <v>2653</v>
      </c>
      <c r="C8787">
        <v>107.26975250244141</v>
      </c>
      <c r="D8787" t="s">
        <v>8</v>
      </c>
    </row>
    <row r="8788" spans="1:4">
      <c r="A8788" t="s">
        <v>1384</v>
      </c>
      <c r="B8788" t="s">
        <v>2653</v>
      </c>
      <c r="C8788">
        <v>105.69820404052734</v>
      </c>
      <c r="D8788" t="s">
        <v>8</v>
      </c>
    </row>
    <row r="8789" spans="1:4">
      <c r="A8789" t="s">
        <v>1385</v>
      </c>
      <c r="B8789" t="s">
        <v>2653</v>
      </c>
      <c r="C8789">
        <v>105.77766418457033</v>
      </c>
      <c r="D8789" t="s">
        <v>8</v>
      </c>
    </row>
    <row r="8790" spans="1:4">
      <c r="A8790" t="s">
        <v>1386</v>
      </c>
      <c r="B8790" t="s">
        <v>2653</v>
      </c>
      <c r="C8790">
        <v>103.31442260742188</v>
      </c>
      <c r="D8790" t="s">
        <v>8</v>
      </c>
    </row>
    <row r="8791" spans="1:4">
      <c r="A8791" t="s">
        <v>1387</v>
      </c>
      <c r="B8791" t="s">
        <v>2653</v>
      </c>
      <c r="C8791">
        <v>104.6829071044922</v>
      </c>
      <c r="D8791" t="s">
        <v>8</v>
      </c>
    </row>
    <row r="8792" spans="1:4">
      <c r="A8792" t="s">
        <v>1388</v>
      </c>
      <c r="B8792" t="s">
        <v>2653</v>
      </c>
      <c r="C8792">
        <v>105.8835906982422</v>
      </c>
      <c r="D8792" t="s">
        <v>8</v>
      </c>
    </row>
    <row r="8793" spans="1:4">
      <c r="A8793" t="s">
        <v>1389</v>
      </c>
      <c r="B8793" t="s">
        <v>2653</v>
      </c>
      <c r="C8793">
        <v>105.02722930908205</v>
      </c>
      <c r="D8793" t="s">
        <v>8</v>
      </c>
    </row>
    <row r="8794" spans="1:4">
      <c r="A8794" t="s">
        <v>1390</v>
      </c>
      <c r="B8794" t="s">
        <v>2653</v>
      </c>
      <c r="C8794">
        <v>105.16849517822266</v>
      </c>
      <c r="D8794" t="s">
        <v>8</v>
      </c>
    </row>
    <row r="8795" spans="1:4">
      <c r="A8795" t="s">
        <v>1391</v>
      </c>
      <c r="B8795" t="s">
        <v>2653</v>
      </c>
      <c r="C8795">
        <v>105.27442169189452</v>
      </c>
      <c r="D8795" t="s">
        <v>8</v>
      </c>
    </row>
    <row r="8796" spans="1:4">
      <c r="A8796" t="s">
        <v>1392</v>
      </c>
      <c r="B8796" t="s">
        <v>2653</v>
      </c>
      <c r="C8796">
        <v>104.23264312744141</v>
      </c>
      <c r="D8796" t="s">
        <v>8</v>
      </c>
    </row>
    <row r="8797" spans="1:4">
      <c r="A8797" t="s">
        <v>1393</v>
      </c>
      <c r="B8797" t="s">
        <v>2653</v>
      </c>
      <c r="C8797">
        <v>103.91480255126952</v>
      </c>
      <c r="D8797" t="s">
        <v>8</v>
      </c>
    </row>
    <row r="8798" spans="1:4">
      <c r="A8798" t="s">
        <v>1394</v>
      </c>
      <c r="B8798" t="s">
        <v>2653</v>
      </c>
      <c r="C8798">
        <v>104.09137725830078</v>
      </c>
      <c r="D8798" t="s">
        <v>8</v>
      </c>
    </row>
    <row r="8799" spans="1:4">
      <c r="A8799" t="s">
        <v>1395</v>
      </c>
      <c r="B8799" t="s">
        <v>2653</v>
      </c>
      <c r="C8799">
        <v>104.93893432617188</v>
      </c>
      <c r="D8799" t="s">
        <v>8</v>
      </c>
    </row>
    <row r="8800" spans="1:4">
      <c r="A8800" t="s">
        <v>1396</v>
      </c>
      <c r="B8800" t="s">
        <v>2653</v>
      </c>
      <c r="C8800">
        <v>104.8241729736328</v>
      </c>
      <c r="D8800" t="s">
        <v>8</v>
      </c>
    </row>
    <row r="8801" spans="1:4">
      <c r="A8801" t="s">
        <v>1397</v>
      </c>
      <c r="B8801" t="s">
        <v>2653</v>
      </c>
      <c r="C8801">
        <v>106.01605224609376</v>
      </c>
      <c r="D8801" t="s">
        <v>8</v>
      </c>
    </row>
    <row r="8802" spans="1:4">
      <c r="A8802" t="s">
        <v>1398</v>
      </c>
      <c r="B8802" t="s">
        <v>2653</v>
      </c>
      <c r="C8802">
        <v>107.41983795166016</v>
      </c>
      <c r="D8802" t="s">
        <v>8</v>
      </c>
    </row>
    <row r="8803" spans="1:4">
      <c r="A8803" t="s">
        <v>1399</v>
      </c>
      <c r="B8803" t="s">
        <v>2653</v>
      </c>
      <c r="C8803">
        <v>107.66703033447266</v>
      </c>
      <c r="D8803" t="s">
        <v>8</v>
      </c>
    </row>
    <row r="8804" spans="1:4">
      <c r="A8804" t="s">
        <v>1400</v>
      </c>
      <c r="B8804" t="s">
        <v>2653</v>
      </c>
      <c r="C8804">
        <v>107.41983795166016</v>
      </c>
      <c r="D8804" t="s">
        <v>8</v>
      </c>
    </row>
    <row r="8805" spans="1:4">
      <c r="A8805" t="s">
        <v>1401</v>
      </c>
      <c r="B8805" t="s">
        <v>2653</v>
      </c>
      <c r="C8805">
        <v>105.78652191162109</v>
      </c>
      <c r="D8805" t="s">
        <v>8</v>
      </c>
    </row>
    <row r="8806" spans="1:4">
      <c r="A8806" t="s">
        <v>1402</v>
      </c>
      <c r="B8806" t="s">
        <v>2653</v>
      </c>
      <c r="C8806">
        <v>106.12199401855467</v>
      </c>
      <c r="D8806" t="s">
        <v>8</v>
      </c>
    </row>
    <row r="8807" spans="1:4">
      <c r="A8807" t="s">
        <v>1403</v>
      </c>
      <c r="B8807" t="s">
        <v>2653</v>
      </c>
      <c r="C8807">
        <v>108.71765899658205</v>
      </c>
      <c r="D8807" t="s">
        <v>8</v>
      </c>
    </row>
    <row r="8808" spans="1:4">
      <c r="A8808" t="s">
        <v>1404</v>
      </c>
      <c r="B8808" t="s">
        <v>2653</v>
      </c>
      <c r="C8808">
        <v>108.02017974853516</v>
      </c>
      <c r="D8808" t="s">
        <v>8</v>
      </c>
    </row>
    <row r="8809" spans="1:4">
      <c r="A8809" t="s">
        <v>1405</v>
      </c>
      <c r="B8809" t="s">
        <v>2653</v>
      </c>
      <c r="C8809">
        <v>109.22089385986328</v>
      </c>
      <c r="D8809" t="s">
        <v>8</v>
      </c>
    </row>
    <row r="8810" spans="1:4">
      <c r="A8810" t="s">
        <v>1406</v>
      </c>
      <c r="B8810" t="s">
        <v>2653</v>
      </c>
      <c r="C8810">
        <v>108.32037353515624</v>
      </c>
      <c r="D8810" t="s">
        <v>8</v>
      </c>
    </row>
    <row r="8811" spans="1:4">
      <c r="A8811" t="s">
        <v>1407</v>
      </c>
      <c r="B8811" t="s">
        <v>2653</v>
      </c>
      <c r="C8811">
        <v>108.85009765625</v>
      </c>
      <c r="D8811" t="s">
        <v>8</v>
      </c>
    </row>
    <row r="8812" spans="1:4">
      <c r="A8812" t="s">
        <v>1408</v>
      </c>
      <c r="B8812" t="s">
        <v>2653</v>
      </c>
      <c r="C8812">
        <v>109.19442749023438</v>
      </c>
      <c r="D8812" t="s">
        <v>8</v>
      </c>
    </row>
    <row r="8813" spans="1:4">
      <c r="A8813" t="s">
        <v>1409</v>
      </c>
      <c r="B8813" t="s">
        <v>2653</v>
      </c>
      <c r="C8813">
        <v>109.989013671875</v>
      </c>
      <c r="D8813" t="s">
        <v>8</v>
      </c>
    </row>
    <row r="8814" spans="1:4">
      <c r="A8814" t="s">
        <v>1410</v>
      </c>
      <c r="B8814" t="s">
        <v>2653</v>
      </c>
      <c r="C8814">
        <v>111.13673400878906</v>
      </c>
      <c r="D8814" t="s">
        <v>8</v>
      </c>
    </row>
    <row r="8815" spans="1:4">
      <c r="A8815" t="s">
        <v>1411</v>
      </c>
      <c r="B8815" t="s">
        <v>2653</v>
      </c>
      <c r="C8815">
        <v>112.86717987060548</v>
      </c>
      <c r="D8815" t="s">
        <v>8</v>
      </c>
    </row>
    <row r="8816" spans="1:4">
      <c r="A8816" t="s">
        <v>1412</v>
      </c>
      <c r="B8816" t="s">
        <v>2653</v>
      </c>
      <c r="C8816">
        <v>115.17148590087891</v>
      </c>
      <c r="D8816" t="s">
        <v>8</v>
      </c>
    </row>
    <row r="8817" spans="1:4">
      <c r="A8817" t="s">
        <v>1413</v>
      </c>
      <c r="B8817" t="s">
        <v>2653</v>
      </c>
      <c r="C8817">
        <v>114.21798706054688</v>
      </c>
      <c r="D8817" t="s">
        <v>8</v>
      </c>
    </row>
    <row r="8818" spans="1:4">
      <c r="A8818" t="s">
        <v>1414</v>
      </c>
      <c r="B8818" t="s">
        <v>2653</v>
      </c>
      <c r="C8818">
        <v>113.900146484375</v>
      </c>
      <c r="D8818" t="s">
        <v>8</v>
      </c>
    </row>
    <row r="8819" spans="1:4">
      <c r="A8819" t="s">
        <v>1415</v>
      </c>
      <c r="B8819" t="s">
        <v>2653</v>
      </c>
      <c r="C8819">
        <v>116.31922149658205</v>
      </c>
      <c r="D8819" t="s">
        <v>8</v>
      </c>
    </row>
    <row r="8820" spans="1:4">
      <c r="A8820" t="s">
        <v>1416</v>
      </c>
      <c r="B8820" t="s">
        <v>2653</v>
      </c>
      <c r="C8820">
        <v>117.369873046875</v>
      </c>
      <c r="D8820" t="s">
        <v>8</v>
      </c>
    </row>
    <row r="8821" spans="1:4">
      <c r="A8821" t="s">
        <v>1417</v>
      </c>
      <c r="B8821" t="s">
        <v>2653</v>
      </c>
      <c r="C8821">
        <v>116.29276275634766</v>
      </c>
      <c r="D8821" t="s">
        <v>8</v>
      </c>
    </row>
    <row r="8822" spans="1:4">
      <c r="A8822" t="s">
        <v>1418</v>
      </c>
      <c r="B8822" t="s">
        <v>2653</v>
      </c>
      <c r="C8822">
        <v>118.83543395996094</v>
      </c>
      <c r="D8822" t="s">
        <v>8</v>
      </c>
    </row>
    <row r="8823" spans="1:4">
      <c r="A8823" t="s">
        <v>1419</v>
      </c>
      <c r="B8823" t="s">
        <v>2653</v>
      </c>
      <c r="C8823">
        <v>119.02082061767578</v>
      </c>
      <c r="D8823" t="s">
        <v>8</v>
      </c>
    </row>
    <row r="8824" spans="1:4">
      <c r="A8824" t="s">
        <v>1420</v>
      </c>
      <c r="B8824" t="s">
        <v>2653</v>
      </c>
      <c r="C8824">
        <v>120.53943634033205</v>
      </c>
      <c r="D8824" t="s">
        <v>8</v>
      </c>
    </row>
    <row r="8825" spans="1:4">
      <c r="A8825" t="s">
        <v>1421</v>
      </c>
      <c r="B8825" t="s">
        <v>2653</v>
      </c>
      <c r="C8825">
        <v>122.04913330078124</v>
      </c>
      <c r="D8825" t="s">
        <v>8</v>
      </c>
    </row>
    <row r="8826" spans="1:4">
      <c r="A8826" t="s">
        <v>1422</v>
      </c>
      <c r="B8826" t="s">
        <v>2653</v>
      </c>
      <c r="C8826">
        <v>121.46349334716795</v>
      </c>
      <c r="D8826" t="s">
        <v>8</v>
      </c>
    </row>
    <row r="8827" spans="1:4">
      <c r="A8827" t="s">
        <v>1423</v>
      </c>
      <c r="B8827" t="s">
        <v>2653</v>
      </c>
      <c r="C8827">
        <v>136.83059692382813</v>
      </c>
      <c r="D8827" t="s">
        <v>8</v>
      </c>
    </row>
    <row r="8828" spans="1:4">
      <c r="A8828" t="s">
        <v>1424</v>
      </c>
      <c r="B8828" t="s">
        <v>2653</v>
      </c>
      <c r="C8828">
        <v>135.0738525390625</v>
      </c>
      <c r="D8828" t="s">
        <v>8</v>
      </c>
    </row>
    <row r="8829" spans="1:4">
      <c r="A8829" t="s">
        <v>1425</v>
      </c>
      <c r="B8829" t="s">
        <v>2653</v>
      </c>
      <c r="C8829">
        <v>136.30711364746094</v>
      </c>
      <c r="D8829" t="s">
        <v>8</v>
      </c>
    </row>
    <row r="8830" spans="1:4">
      <c r="A8830" t="s">
        <v>1426</v>
      </c>
      <c r="B8830" t="s">
        <v>2653</v>
      </c>
      <c r="C8830">
        <v>135.96107482910156</v>
      </c>
      <c r="D8830" t="s">
        <v>8</v>
      </c>
    </row>
    <row r="8831" spans="1:4">
      <c r="A8831" t="s">
        <v>1427</v>
      </c>
      <c r="B8831" t="s">
        <v>2653</v>
      </c>
      <c r="C8831">
        <v>135.61505126953125</v>
      </c>
      <c r="D8831" t="s">
        <v>8</v>
      </c>
    </row>
    <row r="8832" spans="1:4">
      <c r="A8832" t="s">
        <v>1428</v>
      </c>
      <c r="B8832" t="s">
        <v>2653</v>
      </c>
      <c r="C8832">
        <v>135.49087524414063</v>
      </c>
      <c r="D8832" t="s">
        <v>8</v>
      </c>
    </row>
    <row r="8833" spans="1:4">
      <c r="A8833" t="s">
        <v>1429</v>
      </c>
      <c r="B8833" t="s">
        <v>2653</v>
      </c>
      <c r="C8833">
        <v>133.3614501953125</v>
      </c>
      <c r="D8833" t="s">
        <v>8</v>
      </c>
    </row>
    <row r="8834" spans="1:4">
      <c r="A8834" t="s">
        <v>1430</v>
      </c>
      <c r="B8834" t="s">
        <v>2653</v>
      </c>
      <c r="C8834">
        <v>133.84060668945313</v>
      </c>
      <c r="D8834" t="s">
        <v>8</v>
      </c>
    </row>
    <row r="8835" spans="1:4">
      <c r="A8835" t="s">
        <v>1431</v>
      </c>
      <c r="B8835" t="s">
        <v>2653</v>
      </c>
      <c r="C8835">
        <v>134.15998840332031</v>
      </c>
      <c r="D8835" t="s">
        <v>8</v>
      </c>
    </row>
    <row r="8836" spans="1:4">
      <c r="A8836" t="s">
        <v>1432</v>
      </c>
      <c r="B8836" t="s">
        <v>2653</v>
      </c>
      <c r="C8836">
        <v>133.57438659667969</v>
      </c>
      <c r="D8836" t="s">
        <v>8</v>
      </c>
    </row>
    <row r="8837" spans="1:4">
      <c r="A8837" t="s">
        <v>1433</v>
      </c>
      <c r="B8837" t="s">
        <v>2653</v>
      </c>
      <c r="C8837">
        <v>132.94447326660156</v>
      </c>
      <c r="D8837" t="s">
        <v>8</v>
      </c>
    </row>
    <row r="8838" spans="1:4">
      <c r="A8838" t="s">
        <v>1434</v>
      </c>
      <c r="B8838" t="s">
        <v>2653</v>
      </c>
      <c r="C8838">
        <v>129.56410217285156</v>
      </c>
      <c r="D8838" t="s">
        <v>8</v>
      </c>
    </row>
    <row r="8839" spans="1:4">
      <c r="A8839" t="s">
        <v>1435</v>
      </c>
      <c r="B8839" t="s">
        <v>2653</v>
      </c>
      <c r="C8839">
        <v>130.62875366210938</v>
      </c>
      <c r="D8839" t="s">
        <v>8</v>
      </c>
    </row>
    <row r="8840" spans="1:4">
      <c r="A8840" t="s">
        <v>1436</v>
      </c>
      <c r="B8840" t="s">
        <v>2653</v>
      </c>
      <c r="C8840">
        <v>127.76296234130859</v>
      </c>
      <c r="D8840" t="s">
        <v>8</v>
      </c>
    </row>
    <row r="8841" spans="1:4">
      <c r="A8841" t="s">
        <v>1437</v>
      </c>
      <c r="B8841" t="s">
        <v>2653</v>
      </c>
      <c r="C8841">
        <v>130.91270446777344</v>
      </c>
      <c r="D8841" t="s">
        <v>8</v>
      </c>
    </row>
    <row r="8842" spans="1:4">
      <c r="A8842" t="s">
        <v>1438</v>
      </c>
      <c r="B8842" t="s">
        <v>2653</v>
      </c>
      <c r="C8842">
        <v>129.57293701171875</v>
      </c>
      <c r="D8842" t="s">
        <v>8</v>
      </c>
    </row>
    <row r="8843" spans="1:4">
      <c r="A8843" t="s">
        <v>1439</v>
      </c>
      <c r="B8843" t="s">
        <v>2653</v>
      </c>
      <c r="C8843">
        <v>131.00138854980469</v>
      </c>
      <c r="D8843" t="s">
        <v>8</v>
      </c>
    </row>
    <row r="8844" spans="1:4">
      <c r="A8844" t="s">
        <v>1440</v>
      </c>
      <c r="B8844" t="s">
        <v>2653</v>
      </c>
      <c r="C8844">
        <v>131.70233154296875</v>
      </c>
      <c r="D8844" t="s">
        <v>8</v>
      </c>
    </row>
    <row r="8845" spans="1:4">
      <c r="A8845" t="s">
        <v>1441</v>
      </c>
      <c r="B8845" t="s">
        <v>2653</v>
      </c>
      <c r="C8845">
        <v>132.26130676269531</v>
      </c>
      <c r="D8845" t="s">
        <v>8</v>
      </c>
    </row>
    <row r="8846" spans="1:4">
      <c r="A8846" t="s">
        <v>1442</v>
      </c>
      <c r="B8846" t="s">
        <v>2653</v>
      </c>
      <c r="C8846">
        <v>131.30303955078125</v>
      </c>
      <c r="D8846" t="s">
        <v>8</v>
      </c>
    </row>
    <row r="8847" spans="1:4">
      <c r="A8847" t="s">
        <v>1443</v>
      </c>
      <c r="B8847" t="s">
        <v>2653</v>
      </c>
      <c r="C8847">
        <v>130.96592712402344</v>
      </c>
      <c r="D8847" t="s">
        <v>8</v>
      </c>
    </row>
    <row r="8848" spans="1:4">
      <c r="A8848" t="s">
        <v>1444</v>
      </c>
      <c r="B8848" t="s">
        <v>2653</v>
      </c>
      <c r="C8848">
        <v>132.03948974609375</v>
      </c>
      <c r="D8848" t="s">
        <v>8</v>
      </c>
    </row>
    <row r="8849" spans="1:4">
      <c r="A8849" t="s">
        <v>1445</v>
      </c>
      <c r="B8849" t="s">
        <v>2653</v>
      </c>
      <c r="C8849">
        <v>132.96223449707031</v>
      </c>
      <c r="D8849" t="s">
        <v>8</v>
      </c>
    </row>
    <row r="8850" spans="1:4">
      <c r="A8850" t="s">
        <v>1446</v>
      </c>
      <c r="B8850" t="s">
        <v>2653</v>
      </c>
      <c r="C8850">
        <v>136.70637512207031</v>
      </c>
      <c r="D8850" t="s">
        <v>8</v>
      </c>
    </row>
    <row r="8851" spans="1:4">
      <c r="A8851" t="s">
        <v>1447</v>
      </c>
      <c r="B8851" t="s">
        <v>2653</v>
      </c>
      <c r="C8851">
        <v>133.98252868652344</v>
      </c>
      <c r="D8851" t="s">
        <v>8</v>
      </c>
    </row>
    <row r="8852" spans="1:4">
      <c r="A8852" t="s">
        <v>1448</v>
      </c>
      <c r="B8852" t="s">
        <v>2653</v>
      </c>
      <c r="C8852">
        <v>134.86091613769531</v>
      </c>
      <c r="D8852" t="s">
        <v>8</v>
      </c>
    </row>
    <row r="8853" spans="1:4">
      <c r="A8853" t="s">
        <v>1449</v>
      </c>
      <c r="B8853" t="s">
        <v>2653</v>
      </c>
      <c r="C8853">
        <v>136.9459228515625</v>
      </c>
      <c r="D8853" t="s">
        <v>8</v>
      </c>
    </row>
    <row r="8854" spans="1:4">
      <c r="A8854" t="s">
        <v>1450</v>
      </c>
      <c r="B8854" t="s">
        <v>2653</v>
      </c>
      <c r="C8854">
        <v>138.81800842285156</v>
      </c>
      <c r="D8854" t="s">
        <v>8</v>
      </c>
    </row>
    <row r="8855" spans="1:4">
      <c r="A8855" t="s">
        <v>1451</v>
      </c>
      <c r="B8855" t="s">
        <v>2653</v>
      </c>
      <c r="C8855">
        <v>139.24388122558594</v>
      </c>
      <c r="D8855" t="s">
        <v>8</v>
      </c>
    </row>
    <row r="8856" spans="1:4">
      <c r="A8856" t="s">
        <v>1452</v>
      </c>
      <c r="B8856" t="s">
        <v>2653</v>
      </c>
      <c r="C8856">
        <v>139.66978454589844</v>
      </c>
      <c r="D8856" t="s">
        <v>8</v>
      </c>
    </row>
    <row r="8857" spans="1:4">
      <c r="A8857" t="s">
        <v>1453</v>
      </c>
      <c r="B8857" t="s">
        <v>2653</v>
      </c>
      <c r="C8857">
        <v>140.71672058105469</v>
      </c>
      <c r="D8857" t="s">
        <v>8</v>
      </c>
    </row>
    <row r="8858" spans="1:4">
      <c r="A8858" t="s">
        <v>1454</v>
      </c>
      <c r="B8858" t="s">
        <v>2653</v>
      </c>
      <c r="C8858">
        <v>141.16032409667969</v>
      </c>
      <c r="D8858" t="s">
        <v>8</v>
      </c>
    </row>
    <row r="8859" spans="1:4">
      <c r="A8859" t="s">
        <v>1455</v>
      </c>
      <c r="B8859" t="s">
        <v>2653</v>
      </c>
      <c r="C8859">
        <v>143.28083801269531</v>
      </c>
      <c r="D8859" t="s">
        <v>8</v>
      </c>
    </row>
    <row r="8860" spans="1:4">
      <c r="A8860" t="s">
        <v>1456</v>
      </c>
      <c r="B8860" t="s">
        <v>2653</v>
      </c>
      <c r="C8860">
        <v>140.54814147949219</v>
      </c>
      <c r="D8860" t="s">
        <v>8</v>
      </c>
    </row>
    <row r="8861" spans="1:4">
      <c r="A8861" t="s">
        <v>1457</v>
      </c>
      <c r="B8861" t="s">
        <v>2653</v>
      </c>
      <c r="C8861">
        <v>142.56217956542969</v>
      </c>
      <c r="D8861" t="s">
        <v>8</v>
      </c>
    </row>
    <row r="8862" spans="1:4">
      <c r="A8862" t="s">
        <v>1458</v>
      </c>
      <c r="B8862" t="s">
        <v>2653</v>
      </c>
      <c r="C8862">
        <v>143.609130859375</v>
      </c>
      <c r="D8862" t="s">
        <v>8</v>
      </c>
    </row>
    <row r="8863" spans="1:4">
      <c r="A8863" t="s">
        <v>1459</v>
      </c>
      <c r="B8863" t="s">
        <v>2653</v>
      </c>
      <c r="C8863">
        <v>145.25053405761719</v>
      </c>
      <c r="D8863" t="s">
        <v>8</v>
      </c>
    </row>
    <row r="8864" spans="1:4">
      <c r="A8864" t="s">
        <v>1460</v>
      </c>
      <c r="B8864" t="s">
        <v>2653</v>
      </c>
      <c r="C8864">
        <v>146.01358032226563</v>
      </c>
      <c r="D8864" t="s">
        <v>8</v>
      </c>
    </row>
    <row r="8865" spans="1:4">
      <c r="A8865" t="s">
        <v>1461</v>
      </c>
      <c r="B8865" t="s">
        <v>2653</v>
      </c>
      <c r="C8865">
        <v>146.96290588378906</v>
      </c>
      <c r="D8865" t="s">
        <v>8</v>
      </c>
    </row>
    <row r="8866" spans="1:4">
      <c r="A8866" t="s">
        <v>1462</v>
      </c>
      <c r="B8866" t="s">
        <v>2653</v>
      </c>
      <c r="C8866">
        <v>145.48121643066406</v>
      </c>
      <c r="D8866" t="s">
        <v>8</v>
      </c>
    </row>
    <row r="8867" spans="1:4">
      <c r="A8867" t="s">
        <v>1463</v>
      </c>
      <c r="B8867" t="s">
        <v>2653</v>
      </c>
      <c r="C8867">
        <v>146.80319213867188</v>
      </c>
      <c r="D8867" t="s">
        <v>8</v>
      </c>
    </row>
    <row r="8868" spans="1:4">
      <c r="A8868" t="s">
        <v>1464</v>
      </c>
      <c r="B8868" t="s">
        <v>2653</v>
      </c>
      <c r="C8868">
        <v>146.32408142089844</v>
      </c>
      <c r="D8868" t="s">
        <v>8</v>
      </c>
    </row>
    <row r="8869" spans="1:4">
      <c r="A8869" t="s">
        <v>1465</v>
      </c>
      <c r="B8869" t="s">
        <v>2653</v>
      </c>
      <c r="C8869">
        <v>145.55218505859375</v>
      </c>
      <c r="D8869" t="s">
        <v>8</v>
      </c>
    </row>
    <row r="8870" spans="1:4">
      <c r="A8870" t="s">
        <v>1466</v>
      </c>
      <c r="B8870" t="s">
        <v>2653</v>
      </c>
      <c r="C8870">
        <v>146.27969360351563</v>
      </c>
      <c r="D8870" t="s">
        <v>8</v>
      </c>
    </row>
    <row r="8871" spans="1:4">
      <c r="A8871" t="s">
        <v>1467</v>
      </c>
      <c r="B8871" t="s">
        <v>2653</v>
      </c>
      <c r="C8871">
        <v>144.87788391113281</v>
      </c>
      <c r="D8871" t="s">
        <v>8</v>
      </c>
    </row>
    <row r="8872" spans="1:4">
      <c r="A8872" t="s">
        <v>1468</v>
      </c>
      <c r="B8872" t="s">
        <v>2653</v>
      </c>
      <c r="C8872">
        <v>141.60395812988281</v>
      </c>
      <c r="D8872" t="s">
        <v>8</v>
      </c>
    </row>
    <row r="8873" spans="1:4">
      <c r="A8873" t="s">
        <v>1469</v>
      </c>
      <c r="B8873" t="s">
        <v>2653</v>
      </c>
      <c r="C8873">
        <v>142.16290283203125</v>
      </c>
      <c r="D8873" t="s">
        <v>8</v>
      </c>
    </row>
    <row r="8874" spans="1:4">
      <c r="A8874" t="s">
        <v>1470</v>
      </c>
      <c r="B8874" t="s">
        <v>2653</v>
      </c>
      <c r="C8874">
        <v>140.15776062011719</v>
      </c>
      <c r="D8874" t="s">
        <v>8</v>
      </c>
    </row>
    <row r="8875" spans="1:4">
      <c r="A8875" t="s">
        <v>1471</v>
      </c>
      <c r="B8875" t="s">
        <v>2653</v>
      </c>
      <c r="C8875">
        <v>139.32374572753906</v>
      </c>
      <c r="D8875" t="s">
        <v>8</v>
      </c>
    </row>
    <row r="8876" spans="1:4">
      <c r="A8876" t="s">
        <v>1472</v>
      </c>
      <c r="B8876" t="s">
        <v>2653</v>
      </c>
      <c r="C8876">
        <v>137.70895385742188</v>
      </c>
      <c r="D8876" t="s">
        <v>8</v>
      </c>
    </row>
    <row r="8877" spans="1:4">
      <c r="A8877" t="s">
        <v>1473</v>
      </c>
      <c r="B8877" t="s">
        <v>2653</v>
      </c>
      <c r="C8877">
        <v>136.857177734375</v>
      </c>
      <c r="D8877" t="s">
        <v>8</v>
      </c>
    </row>
    <row r="8878" spans="1:4">
      <c r="A8878" t="s">
        <v>1474</v>
      </c>
      <c r="B8878" t="s">
        <v>2653</v>
      </c>
      <c r="C8878">
        <v>135.05615234375</v>
      </c>
      <c r="D8878" t="s">
        <v>8</v>
      </c>
    </row>
    <row r="8879" spans="1:4">
      <c r="A8879" t="s">
        <v>1475</v>
      </c>
      <c r="B8879" t="s">
        <v>2653</v>
      </c>
      <c r="C8879">
        <v>136.9814453125</v>
      </c>
      <c r="D8879" t="s">
        <v>8</v>
      </c>
    </row>
    <row r="8880" spans="1:4">
      <c r="A8880" t="s">
        <v>1476</v>
      </c>
      <c r="B8880" t="s">
        <v>2653</v>
      </c>
      <c r="C8880">
        <v>139.05757141113281</v>
      </c>
      <c r="D8880" t="s">
        <v>8</v>
      </c>
    </row>
    <row r="8881" spans="1:4">
      <c r="A8881" t="s">
        <v>1477</v>
      </c>
      <c r="B8881" t="s">
        <v>2653</v>
      </c>
      <c r="C8881">
        <v>138.95997619628906</v>
      </c>
      <c r="D8881" t="s">
        <v>8</v>
      </c>
    </row>
    <row r="8882" spans="1:4">
      <c r="A8882" t="s">
        <v>1478</v>
      </c>
      <c r="B8882" t="s">
        <v>2653</v>
      </c>
      <c r="C8882">
        <v>140.74333190917969</v>
      </c>
      <c r="D8882" t="s">
        <v>8</v>
      </c>
    </row>
    <row r="8883" spans="1:4">
      <c r="A8883" t="s">
        <v>1479</v>
      </c>
      <c r="B8883" t="s">
        <v>2653</v>
      </c>
      <c r="C8883">
        <v>143.28974914550781</v>
      </c>
      <c r="D8883" t="s">
        <v>8</v>
      </c>
    </row>
    <row r="8884" spans="1:4">
      <c r="A8884" t="s">
        <v>1480</v>
      </c>
      <c r="B8884" t="s">
        <v>2653</v>
      </c>
      <c r="C8884">
        <v>137.44281005859375</v>
      </c>
      <c r="D8884" t="s">
        <v>8</v>
      </c>
    </row>
    <row r="8885" spans="1:4">
      <c r="A8885" t="s">
        <v>1481</v>
      </c>
      <c r="B8885" t="s">
        <v>2653</v>
      </c>
      <c r="C8885">
        <v>140.24650573730469</v>
      </c>
      <c r="D8885" t="s">
        <v>8</v>
      </c>
    </row>
    <row r="8886" spans="1:4">
      <c r="A8886" t="s">
        <v>1482</v>
      </c>
      <c r="B8886" t="s">
        <v>2653</v>
      </c>
      <c r="C8886">
        <v>141.68382263183594</v>
      </c>
      <c r="D8886" t="s">
        <v>8</v>
      </c>
    </row>
    <row r="8887" spans="1:4">
      <c r="A8887" t="s">
        <v>1483</v>
      </c>
      <c r="B8887" t="s">
        <v>2653</v>
      </c>
      <c r="C8887">
        <v>141.54183959960938</v>
      </c>
      <c r="D8887" t="s">
        <v>8</v>
      </c>
    </row>
    <row r="8888" spans="1:4">
      <c r="A8888" t="s">
        <v>1484</v>
      </c>
      <c r="B8888" t="s">
        <v>2653</v>
      </c>
      <c r="C8888">
        <v>144.51411437988281</v>
      </c>
      <c r="D8888" t="s">
        <v>8</v>
      </c>
    </row>
    <row r="8889" spans="1:4">
      <c r="A8889" t="s">
        <v>1485</v>
      </c>
      <c r="B8889" t="s">
        <v>2653</v>
      </c>
      <c r="C8889">
        <v>146.55476379394531</v>
      </c>
      <c r="D8889" t="s">
        <v>8</v>
      </c>
    </row>
    <row r="8890" spans="1:4">
      <c r="A8890" t="s">
        <v>1486</v>
      </c>
      <c r="B8890" t="s">
        <v>2653</v>
      </c>
      <c r="C8890">
        <v>145.2540283203125</v>
      </c>
      <c r="D8890" t="s">
        <v>8</v>
      </c>
    </row>
    <row r="8891" spans="1:4">
      <c r="A8891" t="s">
        <v>1487</v>
      </c>
      <c r="B8891" t="s">
        <v>2653</v>
      </c>
      <c r="C8891">
        <v>148.64839172363281</v>
      </c>
      <c r="D8891" t="s">
        <v>8</v>
      </c>
    </row>
    <row r="8892" spans="1:4">
      <c r="A8892" t="s">
        <v>1488</v>
      </c>
      <c r="B8892" t="s">
        <v>2653</v>
      </c>
      <c r="C8892">
        <v>152.67533874511719</v>
      </c>
      <c r="D8892" t="s">
        <v>8</v>
      </c>
    </row>
    <row r="8893" spans="1:4">
      <c r="A8893" t="s">
        <v>1489</v>
      </c>
      <c r="B8893" t="s">
        <v>2653</v>
      </c>
      <c r="C8893">
        <v>153.51283264160156</v>
      </c>
      <c r="D8893" t="s">
        <v>8</v>
      </c>
    </row>
    <row r="8894" spans="1:4">
      <c r="A8894" t="s">
        <v>1490</v>
      </c>
      <c r="B8894" t="s">
        <v>2653</v>
      </c>
      <c r="C8894">
        <v>158.1900634765625</v>
      </c>
      <c r="D8894" t="s">
        <v>8</v>
      </c>
    </row>
    <row r="8895" spans="1:4">
      <c r="A8895" t="s">
        <v>1491</v>
      </c>
      <c r="B8895" t="s">
        <v>2653</v>
      </c>
      <c r="C8895">
        <v>158.45732116699219</v>
      </c>
      <c r="D8895" t="s">
        <v>8</v>
      </c>
    </row>
    <row r="8896" spans="1:4">
      <c r="A8896" t="s">
        <v>1492</v>
      </c>
      <c r="B8896" t="s">
        <v>2653</v>
      </c>
      <c r="C8896">
        <v>160.20355224609375</v>
      </c>
      <c r="D8896" t="s">
        <v>8</v>
      </c>
    </row>
    <row r="8897" spans="1:4">
      <c r="A8897" t="s">
        <v>1493</v>
      </c>
      <c r="B8897" t="s">
        <v>2653</v>
      </c>
      <c r="C8897">
        <v>160.15896606445313</v>
      </c>
      <c r="D8897" t="s">
        <v>8</v>
      </c>
    </row>
    <row r="8898" spans="1:4">
      <c r="A8898" t="s">
        <v>1494</v>
      </c>
      <c r="B8898" t="s">
        <v>2653</v>
      </c>
      <c r="C8898">
        <v>159.94514465332031</v>
      </c>
      <c r="D8898" t="s">
        <v>8</v>
      </c>
    </row>
    <row r="8899" spans="1:4">
      <c r="A8899" t="s">
        <v>1495</v>
      </c>
      <c r="B8899" t="s">
        <v>2653</v>
      </c>
      <c r="C8899">
        <v>159.51756286621094</v>
      </c>
      <c r="D8899" t="s">
        <v>8</v>
      </c>
    </row>
    <row r="8900" spans="1:4">
      <c r="A8900" t="s">
        <v>1496</v>
      </c>
      <c r="B8900" t="s">
        <v>2653</v>
      </c>
      <c r="C8900">
        <v>157.16551208496094</v>
      </c>
      <c r="D8900" t="s">
        <v>8</v>
      </c>
    </row>
    <row r="8901" spans="1:4">
      <c r="A8901" t="s">
        <v>1497</v>
      </c>
      <c r="B8901" t="s">
        <v>2653</v>
      </c>
      <c r="C8901">
        <v>155.83804321289063</v>
      </c>
      <c r="D8901" t="s">
        <v>8</v>
      </c>
    </row>
    <row r="8902" spans="1:4">
      <c r="A8902" t="s">
        <v>1498</v>
      </c>
      <c r="B8902" t="s">
        <v>2653</v>
      </c>
      <c r="C8902">
        <v>155.93605041503906</v>
      </c>
      <c r="D8902" t="s">
        <v>8</v>
      </c>
    </row>
    <row r="8903" spans="1:4">
      <c r="A8903" t="s">
        <v>1499</v>
      </c>
      <c r="B8903" t="s">
        <v>2653</v>
      </c>
      <c r="C8903">
        <v>154.04731750488281</v>
      </c>
      <c r="D8903" t="s">
        <v>8</v>
      </c>
    </row>
    <row r="8904" spans="1:4">
      <c r="A8904" t="s">
        <v>1500</v>
      </c>
      <c r="B8904" t="s">
        <v>2653</v>
      </c>
      <c r="C8904">
        <v>153.87808227539063</v>
      </c>
      <c r="D8904" t="s">
        <v>8</v>
      </c>
    </row>
    <row r="8905" spans="1:4">
      <c r="A8905" t="s">
        <v>1501</v>
      </c>
      <c r="B8905" t="s">
        <v>2653</v>
      </c>
      <c r="C8905">
        <v>155.08079528808594</v>
      </c>
      <c r="D8905" t="s">
        <v>8</v>
      </c>
    </row>
    <row r="8906" spans="1:4">
      <c r="A8906" t="s">
        <v>1502</v>
      </c>
      <c r="B8906" t="s">
        <v>2653</v>
      </c>
      <c r="C8906">
        <v>153.59292602539063</v>
      </c>
      <c r="D8906" t="s">
        <v>8</v>
      </c>
    </row>
    <row r="8907" spans="1:4">
      <c r="A8907" t="s">
        <v>1503</v>
      </c>
      <c r="B8907" t="s">
        <v>2653</v>
      </c>
      <c r="C8907">
        <v>152.97825622558594</v>
      </c>
      <c r="D8907" t="s">
        <v>8</v>
      </c>
    </row>
    <row r="8908" spans="1:4">
      <c r="A8908" t="s">
        <v>1504</v>
      </c>
      <c r="B8908" t="s">
        <v>2653</v>
      </c>
      <c r="C8908">
        <v>152.33677673339844</v>
      </c>
      <c r="D8908" t="s">
        <v>8</v>
      </c>
    </row>
    <row r="8909" spans="1:4">
      <c r="A8909" t="s">
        <v>1505</v>
      </c>
      <c r="B8909" t="s">
        <v>2653</v>
      </c>
      <c r="C8909">
        <v>152.71098327636719</v>
      </c>
      <c r="D8909" t="s">
        <v>8</v>
      </c>
    </row>
    <row r="8910" spans="1:4">
      <c r="A8910" t="s">
        <v>1506</v>
      </c>
      <c r="B8910" t="s">
        <v>2653</v>
      </c>
      <c r="C8910">
        <v>152.96041870117188</v>
      </c>
      <c r="D8910" t="s">
        <v>8</v>
      </c>
    </row>
    <row r="8911" spans="1:4">
      <c r="A8911" t="s">
        <v>1507</v>
      </c>
      <c r="B8911" t="s">
        <v>2653</v>
      </c>
      <c r="C8911">
        <v>152.55950927734375</v>
      </c>
      <c r="D8911" t="s">
        <v>8</v>
      </c>
    </row>
    <row r="8912" spans="1:4">
      <c r="A8912" t="s">
        <v>1508</v>
      </c>
      <c r="B8912" t="s">
        <v>2653</v>
      </c>
      <c r="C8912">
        <v>151.8289794921875</v>
      </c>
      <c r="D8912" t="s">
        <v>8</v>
      </c>
    </row>
    <row r="8913" spans="1:4">
      <c r="A8913" t="s">
        <v>1509</v>
      </c>
      <c r="B8913" t="s">
        <v>2653</v>
      </c>
      <c r="C8913">
        <v>153.02276611328125</v>
      </c>
      <c r="D8913" t="s">
        <v>8</v>
      </c>
    </row>
    <row r="8914" spans="1:4">
      <c r="A8914" t="s">
        <v>1510</v>
      </c>
      <c r="B8914" t="s">
        <v>2653</v>
      </c>
      <c r="C8914">
        <v>153.5484619140625</v>
      </c>
      <c r="D8914" t="s">
        <v>8</v>
      </c>
    </row>
    <row r="8915" spans="1:4">
      <c r="A8915" t="s">
        <v>1511</v>
      </c>
      <c r="B8915" t="s">
        <v>2653</v>
      </c>
      <c r="C8915">
        <v>155.82916259765625</v>
      </c>
      <c r="D8915" t="s">
        <v>8</v>
      </c>
    </row>
    <row r="8916" spans="1:4">
      <c r="A8916" t="s">
        <v>1512</v>
      </c>
      <c r="B8916" t="s">
        <v>2653</v>
      </c>
      <c r="C8916">
        <v>156.07862854003906</v>
      </c>
      <c r="D8916" t="s">
        <v>8</v>
      </c>
    </row>
    <row r="8917" spans="1:4">
      <c r="A8917" t="s">
        <v>1513</v>
      </c>
      <c r="B8917" t="s">
        <v>2653</v>
      </c>
      <c r="C8917">
        <v>157.147705078125</v>
      </c>
      <c r="D8917" t="s">
        <v>8</v>
      </c>
    </row>
    <row r="8918" spans="1:4">
      <c r="A8918" t="s">
        <v>1514</v>
      </c>
      <c r="B8918" t="s">
        <v>2653</v>
      </c>
      <c r="C8918">
        <v>155.9449462890625</v>
      </c>
      <c r="D8918" t="s">
        <v>8</v>
      </c>
    </row>
    <row r="8919" spans="1:4">
      <c r="A8919" t="s">
        <v>1515</v>
      </c>
      <c r="B8919" t="s">
        <v>2653</v>
      </c>
      <c r="C8919">
        <v>154.9114990234375</v>
      </c>
      <c r="D8919" t="s">
        <v>8</v>
      </c>
    </row>
    <row r="8920" spans="1:4">
      <c r="A8920" t="s">
        <v>1516</v>
      </c>
      <c r="B8920" t="s">
        <v>2653</v>
      </c>
      <c r="C8920">
        <v>157.27241516113281</v>
      </c>
      <c r="D8920" t="s">
        <v>8</v>
      </c>
    </row>
    <row r="8921" spans="1:4">
      <c r="A8921" t="s">
        <v>1517</v>
      </c>
      <c r="B8921" t="s">
        <v>2653</v>
      </c>
      <c r="C8921">
        <v>158.25242614746094</v>
      </c>
      <c r="D8921" t="s">
        <v>8</v>
      </c>
    </row>
    <row r="8922" spans="1:4">
      <c r="A8922" t="s">
        <v>1518</v>
      </c>
      <c r="B8922" t="s">
        <v>2653</v>
      </c>
      <c r="C8922">
        <v>160.69351196289063</v>
      </c>
      <c r="D8922" t="s">
        <v>8</v>
      </c>
    </row>
    <row r="8923" spans="1:4">
      <c r="A8923" t="s">
        <v>1519</v>
      </c>
      <c r="B8923" t="s">
        <v>2653</v>
      </c>
      <c r="C8923">
        <v>168.31080627441406</v>
      </c>
      <c r="D8923" t="s">
        <v>8</v>
      </c>
    </row>
    <row r="8924" spans="1:4">
      <c r="A8924" t="s">
        <v>1520</v>
      </c>
      <c r="B8924" t="s">
        <v>2653</v>
      </c>
      <c r="C8924">
        <v>170.25299072265625</v>
      </c>
      <c r="D8924" t="s">
        <v>8</v>
      </c>
    </row>
    <row r="8925" spans="1:4">
      <c r="A8925" t="s">
        <v>1521</v>
      </c>
      <c r="B8925" t="s">
        <v>2653</v>
      </c>
      <c r="C8925">
        <v>172.48025512695313</v>
      </c>
      <c r="D8925" t="s">
        <v>8</v>
      </c>
    </row>
    <row r="8926" spans="1:4">
      <c r="A8926" t="s">
        <v>1522</v>
      </c>
      <c r="B8926" t="s">
        <v>2653</v>
      </c>
      <c r="C8926">
        <v>173.97698974609375</v>
      </c>
      <c r="D8926" t="s">
        <v>8</v>
      </c>
    </row>
    <row r="8927" spans="1:4">
      <c r="A8927" t="s">
        <v>1523</v>
      </c>
      <c r="B8927" t="s">
        <v>2653</v>
      </c>
      <c r="C8927">
        <v>177.38029479980469</v>
      </c>
      <c r="D8927" t="s">
        <v>8</v>
      </c>
    </row>
    <row r="8928" spans="1:4">
      <c r="A8928" t="s">
        <v>1524</v>
      </c>
      <c r="B8928" t="s">
        <v>2653</v>
      </c>
      <c r="C8928">
        <v>175.34896850585938</v>
      </c>
      <c r="D8928" t="s">
        <v>8</v>
      </c>
    </row>
    <row r="8929" spans="1:4">
      <c r="A8929" t="s">
        <v>1525</v>
      </c>
      <c r="B8929" t="s">
        <v>2653</v>
      </c>
      <c r="C8929">
        <v>176.40919494628906</v>
      </c>
      <c r="D8929" t="s">
        <v>8</v>
      </c>
    </row>
    <row r="8930" spans="1:4">
      <c r="A8930" t="s">
        <v>1526</v>
      </c>
      <c r="B8930" t="s">
        <v>2653</v>
      </c>
      <c r="C8930">
        <v>173.54937744140625</v>
      </c>
      <c r="D8930" t="s">
        <v>8</v>
      </c>
    </row>
    <row r="8931" spans="1:4">
      <c r="A8931" t="s">
        <v>1527</v>
      </c>
      <c r="B8931" t="s">
        <v>2653</v>
      </c>
      <c r="C8931">
        <v>167.63371276855469</v>
      </c>
      <c r="D8931" t="s">
        <v>8</v>
      </c>
    </row>
    <row r="8932" spans="1:4">
      <c r="A8932" t="s">
        <v>1528</v>
      </c>
      <c r="B8932" t="s">
        <v>2653</v>
      </c>
      <c r="C8932">
        <v>167.75843811035156</v>
      </c>
      <c r="D8932" t="s">
        <v>8</v>
      </c>
    </row>
    <row r="8933" spans="1:4">
      <c r="A8933" t="s">
        <v>1529</v>
      </c>
      <c r="B8933" t="s">
        <v>2653</v>
      </c>
      <c r="C8933">
        <v>170.40443420410156</v>
      </c>
      <c r="D8933" t="s">
        <v>8</v>
      </c>
    </row>
    <row r="8934" spans="1:4">
      <c r="A8934" t="s">
        <v>1530</v>
      </c>
      <c r="B8934" t="s">
        <v>2653</v>
      </c>
      <c r="C8934">
        <v>170.97463989257813</v>
      </c>
      <c r="D8934" t="s">
        <v>8</v>
      </c>
    </row>
    <row r="8935" spans="1:4">
      <c r="A8935" t="s">
        <v>1531</v>
      </c>
      <c r="B8935" t="s">
        <v>2653</v>
      </c>
      <c r="C8935">
        <v>169.4066162109375</v>
      </c>
      <c r="D8935" t="s">
        <v>8</v>
      </c>
    </row>
    <row r="8936" spans="1:4">
      <c r="A8936" t="s">
        <v>1532</v>
      </c>
      <c r="B8936" t="s">
        <v>2653</v>
      </c>
      <c r="C8936">
        <v>167.22390747070313</v>
      </c>
      <c r="D8936" t="s">
        <v>8</v>
      </c>
    </row>
    <row r="8937" spans="1:4">
      <c r="A8937" t="s">
        <v>1533</v>
      </c>
      <c r="B8937" t="s">
        <v>2653</v>
      </c>
      <c r="C8937">
        <v>158.83149719238281</v>
      </c>
      <c r="D8937" t="s">
        <v>8</v>
      </c>
    </row>
    <row r="8938" spans="1:4">
      <c r="A8938" t="s">
        <v>1534</v>
      </c>
      <c r="B8938" t="s">
        <v>2653</v>
      </c>
      <c r="C8938">
        <v>163.55335998535156</v>
      </c>
      <c r="D8938" t="s">
        <v>8</v>
      </c>
    </row>
    <row r="8939" spans="1:4">
      <c r="A8939" t="s">
        <v>1535</v>
      </c>
      <c r="B8939" t="s">
        <v>2653</v>
      </c>
      <c r="C8939">
        <v>161.40626525878906</v>
      </c>
      <c r="D8939" t="s">
        <v>8</v>
      </c>
    </row>
    <row r="8940" spans="1:4">
      <c r="A8940" t="s">
        <v>1536</v>
      </c>
      <c r="B8940" t="s">
        <v>2653</v>
      </c>
      <c r="C8940">
        <v>163.54441833496094</v>
      </c>
      <c r="D8940" t="s">
        <v>8</v>
      </c>
    </row>
    <row r="8941" spans="1:4">
      <c r="A8941" t="s">
        <v>1537</v>
      </c>
      <c r="B8941" t="s">
        <v>2653</v>
      </c>
      <c r="C8941">
        <v>165.34400939941406</v>
      </c>
      <c r="D8941" t="s">
        <v>8</v>
      </c>
    </row>
    <row r="8942" spans="1:4">
      <c r="A8942" t="s">
        <v>1538</v>
      </c>
      <c r="B8942" t="s">
        <v>2653</v>
      </c>
      <c r="C8942">
        <v>164.91642761230469</v>
      </c>
      <c r="D8942" t="s">
        <v>8</v>
      </c>
    </row>
    <row r="8943" spans="1:4">
      <c r="A8943" t="s">
        <v>1539</v>
      </c>
      <c r="B8943" t="s">
        <v>2653</v>
      </c>
      <c r="C8943">
        <v>168.01678466796875</v>
      </c>
      <c r="D8943" t="s">
        <v>8</v>
      </c>
    </row>
    <row r="8944" spans="1:4">
      <c r="A8944" t="s">
        <v>1540</v>
      </c>
      <c r="B8944" t="s">
        <v>2653</v>
      </c>
      <c r="C8944">
        <v>168.25735473632813</v>
      </c>
      <c r="D8944" t="s">
        <v>8</v>
      </c>
    </row>
    <row r="8945" spans="1:4">
      <c r="A8945" t="s">
        <v>1541</v>
      </c>
      <c r="B8945" t="s">
        <v>2653</v>
      </c>
      <c r="C8945">
        <v>172.79208374023438</v>
      </c>
      <c r="D8945" t="s">
        <v>8</v>
      </c>
    </row>
    <row r="8946" spans="1:4">
      <c r="A8946" t="s">
        <v>1542</v>
      </c>
      <c r="B8946" t="s">
        <v>2653</v>
      </c>
      <c r="C8946">
        <v>173.09500122070313</v>
      </c>
      <c r="D8946" t="s">
        <v>8</v>
      </c>
    </row>
    <row r="8947" spans="1:4">
      <c r="A8947" t="s">
        <v>1543</v>
      </c>
      <c r="B8947" t="s">
        <v>2653</v>
      </c>
      <c r="C8947">
        <v>171.44680786132813</v>
      </c>
      <c r="D8947" t="s">
        <v>8</v>
      </c>
    </row>
    <row r="8948" spans="1:4">
      <c r="A8948" t="s">
        <v>1544</v>
      </c>
      <c r="B8948" t="s">
        <v>2653</v>
      </c>
      <c r="C8948">
        <v>169.63825988769531</v>
      </c>
      <c r="D8948" t="s">
        <v>8</v>
      </c>
    </row>
    <row r="8949" spans="1:4">
      <c r="A8949" t="s">
        <v>1545</v>
      </c>
      <c r="B8949" t="s">
        <v>2653</v>
      </c>
      <c r="C8949">
        <v>170.54698181152344</v>
      </c>
      <c r="D8949" t="s">
        <v>8</v>
      </c>
    </row>
    <row r="8950" spans="1:4">
      <c r="A8950" t="s">
        <v>1546</v>
      </c>
      <c r="B8950" t="s">
        <v>2653</v>
      </c>
      <c r="C8950">
        <v>170.40394592285156</v>
      </c>
      <c r="D8950" t="s">
        <v>8</v>
      </c>
    </row>
    <row r="8951" spans="1:4">
      <c r="A8951" t="s">
        <v>1547</v>
      </c>
      <c r="B8951" t="s">
        <v>2653</v>
      </c>
      <c r="C8951">
        <v>173.09515380859375</v>
      </c>
      <c r="D8951" t="s">
        <v>8</v>
      </c>
    </row>
    <row r="8952" spans="1:4">
      <c r="A8952" t="s">
        <v>1548</v>
      </c>
      <c r="B8952" t="s">
        <v>2653</v>
      </c>
      <c r="C8952">
        <v>171.13710021972656</v>
      </c>
      <c r="D8952" t="s">
        <v>8</v>
      </c>
    </row>
    <row r="8953" spans="1:4">
      <c r="A8953" t="s">
        <v>1549</v>
      </c>
      <c r="B8953" t="s">
        <v>2653</v>
      </c>
      <c r="C8953">
        <v>168.82142639160156</v>
      </c>
      <c r="D8953" t="s">
        <v>8</v>
      </c>
    </row>
    <row r="8954" spans="1:4">
      <c r="A8954" t="s">
        <v>1550</v>
      </c>
      <c r="B8954" t="s">
        <v>2653</v>
      </c>
      <c r="C8954">
        <v>168.97343444824219</v>
      </c>
      <c r="D8954" t="s">
        <v>8</v>
      </c>
    </row>
    <row r="8955" spans="1:4">
      <c r="A8955" t="s">
        <v>1551</v>
      </c>
      <c r="B8955" t="s">
        <v>2653</v>
      </c>
      <c r="C8955">
        <v>166.62196350097656</v>
      </c>
      <c r="D8955" t="s">
        <v>8</v>
      </c>
    </row>
    <row r="8956" spans="1:4">
      <c r="A8956" t="s">
        <v>1552</v>
      </c>
      <c r="B8956" t="s">
        <v>2653</v>
      </c>
      <c r="C8956">
        <v>167.26571655273438</v>
      </c>
      <c r="D8956" t="s">
        <v>8</v>
      </c>
    </row>
    <row r="8957" spans="1:4">
      <c r="A8957" t="s">
        <v>1553</v>
      </c>
      <c r="B8957" t="s">
        <v>2653</v>
      </c>
      <c r="C8957">
        <v>165.47750854492188</v>
      </c>
      <c r="D8957" t="s">
        <v>8</v>
      </c>
    </row>
    <row r="8958" spans="1:4">
      <c r="A8958" t="s">
        <v>1554</v>
      </c>
      <c r="B8958" t="s">
        <v>2653</v>
      </c>
      <c r="C8958">
        <v>164.01119995117188</v>
      </c>
      <c r="D8958" t="s">
        <v>8</v>
      </c>
    </row>
    <row r="8959" spans="1:4">
      <c r="A8959" t="s">
        <v>1555</v>
      </c>
      <c r="B8959" t="s">
        <v>2653</v>
      </c>
      <c r="C8959">
        <v>166.38053894042969</v>
      </c>
      <c r="D8959" t="s">
        <v>8</v>
      </c>
    </row>
    <row r="8960" spans="1:4">
      <c r="A8960" t="s">
        <v>1556</v>
      </c>
      <c r="B8960" t="s">
        <v>2653</v>
      </c>
      <c r="C8960">
        <v>155.11506652832031</v>
      </c>
      <c r="D8960" t="s">
        <v>8</v>
      </c>
    </row>
    <row r="8961" spans="1:4">
      <c r="A8961" t="s">
        <v>1557</v>
      </c>
      <c r="B8961" t="s">
        <v>2653</v>
      </c>
      <c r="C8961">
        <v>155.22233581542969</v>
      </c>
      <c r="D8961" t="s">
        <v>8</v>
      </c>
    </row>
    <row r="8962" spans="1:4">
      <c r="A8962" t="s">
        <v>1558</v>
      </c>
      <c r="B8962" t="s">
        <v>2653</v>
      </c>
      <c r="C8962">
        <v>151.83377075195313</v>
      </c>
      <c r="D8962" t="s">
        <v>8</v>
      </c>
    </row>
    <row r="8963" spans="1:4">
      <c r="A8963" t="s">
        <v>1559</v>
      </c>
      <c r="B8963" t="s">
        <v>2653</v>
      </c>
      <c r="C8963">
        <v>154.32827758789063</v>
      </c>
      <c r="D8963" t="s">
        <v>8</v>
      </c>
    </row>
    <row r="8964" spans="1:4">
      <c r="A8964" t="s">
        <v>1560</v>
      </c>
      <c r="B8964" t="s">
        <v>2653</v>
      </c>
      <c r="C8964">
        <v>158.13703918457031</v>
      </c>
      <c r="D8964" t="s">
        <v>8</v>
      </c>
    </row>
    <row r="8965" spans="1:4">
      <c r="A8965" t="s">
        <v>1561</v>
      </c>
      <c r="B8965" t="s">
        <v>2653</v>
      </c>
      <c r="C8965">
        <v>160.20242309570313</v>
      </c>
      <c r="D8965" t="s">
        <v>8</v>
      </c>
    </row>
    <row r="8966" spans="1:4">
      <c r="A8966" t="s">
        <v>1562</v>
      </c>
      <c r="B8966" t="s">
        <v>2653</v>
      </c>
      <c r="C8966">
        <v>159.66595458984375</v>
      </c>
      <c r="D8966" t="s">
        <v>8</v>
      </c>
    </row>
    <row r="8967" spans="1:4">
      <c r="A8967" t="s">
        <v>1563</v>
      </c>
      <c r="B8967" t="s">
        <v>2653</v>
      </c>
      <c r="C8967">
        <v>160.32757568359375</v>
      </c>
      <c r="D8967" t="s">
        <v>8</v>
      </c>
    </row>
    <row r="8968" spans="1:4">
      <c r="A8968" t="s">
        <v>1564</v>
      </c>
      <c r="B8968" t="s">
        <v>2653</v>
      </c>
      <c r="C8968">
        <v>160.94451904296875</v>
      </c>
      <c r="D8968" t="s">
        <v>8</v>
      </c>
    </row>
    <row r="8969" spans="1:4">
      <c r="A8969" t="s">
        <v>1565</v>
      </c>
      <c r="B8969" t="s">
        <v>2653</v>
      </c>
      <c r="C8969">
        <v>161.9190673828125</v>
      </c>
      <c r="D8969" t="s">
        <v>8</v>
      </c>
    </row>
    <row r="8970" spans="1:4">
      <c r="A8970" t="s">
        <v>1566</v>
      </c>
      <c r="B8970" t="s">
        <v>2653</v>
      </c>
      <c r="C8970">
        <v>161.12330627441406</v>
      </c>
      <c r="D8970" t="s">
        <v>8</v>
      </c>
    </row>
    <row r="8971" spans="1:4">
      <c r="A8971" t="s">
        <v>1567</v>
      </c>
      <c r="B8971" t="s">
        <v>2653</v>
      </c>
      <c r="C8971">
        <v>159.50498962402344</v>
      </c>
      <c r="D8971" t="s">
        <v>8</v>
      </c>
    </row>
    <row r="8972" spans="1:4">
      <c r="A8972" t="s">
        <v>1568</v>
      </c>
      <c r="B8972" t="s">
        <v>2653</v>
      </c>
      <c r="C8972">
        <v>160.58685302734375</v>
      </c>
      <c r="D8972" t="s">
        <v>8</v>
      </c>
    </row>
    <row r="8973" spans="1:4">
      <c r="A8973" t="s">
        <v>1569</v>
      </c>
      <c r="B8973" t="s">
        <v>2653</v>
      </c>
      <c r="C8973">
        <v>167.68589782714844</v>
      </c>
      <c r="D8973" t="s">
        <v>8</v>
      </c>
    </row>
    <row r="8974" spans="1:4">
      <c r="A8974" t="s">
        <v>1570</v>
      </c>
      <c r="B8974" t="s">
        <v>2653</v>
      </c>
      <c r="C8974">
        <v>168.12397766113281</v>
      </c>
      <c r="D8974" t="s">
        <v>8</v>
      </c>
    </row>
    <row r="8975" spans="1:4">
      <c r="A8975" t="s">
        <v>1571</v>
      </c>
      <c r="B8975" t="s">
        <v>2653</v>
      </c>
      <c r="C8975">
        <v>168.91078186035156</v>
      </c>
      <c r="D8975" t="s">
        <v>8</v>
      </c>
    </row>
    <row r="8976" spans="1:4">
      <c r="A8976" t="s">
        <v>1572</v>
      </c>
      <c r="B8976" t="s">
        <v>2653</v>
      </c>
      <c r="C8976">
        <v>168.33857727050781</v>
      </c>
      <c r="D8976" t="s">
        <v>8</v>
      </c>
    </row>
    <row r="8977" spans="1:4">
      <c r="A8977" t="s">
        <v>1573</v>
      </c>
      <c r="B8977" t="s">
        <v>2653</v>
      </c>
      <c r="C8977">
        <v>172.29048156738281</v>
      </c>
      <c r="D8977" t="s">
        <v>8</v>
      </c>
    </row>
    <row r="8978" spans="1:4">
      <c r="A8978" t="s">
        <v>1574</v>
      </c>
      <c r="B8978" t="s">
        <v>2653</v>
      </c>
      <c r="C8978">
        <v>179.66667175292969</v>
      </c>
      <c r="D8978" t="s">
        <v>8</v>
      </c>
    </row>
    <row r="8979" spans="1:4">
      <c r="A8979" t="s">
        <v>1575</v>
      </c>
      <c r="B8979" t="s">
        <v>2653</v>
      </c>
      <c r="C8979">
        <v>177.21685791015625</v>
      </c>
      <c r="D8979" t="s">
        <v>8</v>
      </c>
    </row>
    <row r="8980" spans="1:4">
      <c r="A8980" t="s">
        <v>1576</v>
      </c>
      <c r="B8980" t="s">
        <v>2653</v>
      </c>
      <c r="C8980">
        <v>178.50437927246094</v>
      </c>
      <c r="D8980" t="s">
        <v>8</v>
      </c>
    </row>
    <row r="8981" spans="1:4">
      <c r="A8981" t="s">
        <v>1577</v>
      </c>
      <c r="B8981" t="s">
        <v>2653</v>
      </c>
      <c r="C8981">
        <v>177.09172058105469</v>
      </c>
      <c r="D8981" t="s">
        <v>8</v>
      </c>
    </row>
    <row r="8982" spans="1:4">
      <c r="A8982" t="s">
        <v>1578</v>
      </c>
      <c r="B8982" t="s">
        <v>2653</v>
      </c>
      <c r="C8982">
        <v>179.4610595703125</v>
      </c>
      <c r="D8982" t="s">
        <v>8</v>
      </c>
    </row>
    <row r="8983" spans="1:4">
      <c r="A8983" t="s">
        <v>1579</v>
      </c>
      <c r="B8983" t="s">
        <v>2653</v>
      </c>
      <c r="C8983">
        <v>183.60063171386719</v>
      </c>
      <c r="D8983" t="s">
        <v>8</v>
      </c>
    </row>
    <row r="8984" spans="1:4">
      <c r="A8984" t="s">
        <v>1580</v>
      </c>
      <c r="B8984" t="s">
        <v>2653</v>
      </c>
      <c r="C8984">
        <v>183.67219543457031</v>
      </c>
      <c r="D8984" t="s">
        <v>8</v>
      </c>
    </row>
    <row r="8985" spans="1:4">
      <c r="A8985" t="s">
        <v>1581</v>
      </c>
      <c r="B8985" t="s">
        <v>2653</v>
      </c>
      <c r="C8985">
        <v>182.79597473144531</v>
      </c>
      <c r="D8985" t="s">
        <v>8</v>
      </c>
    </row>
    <row r="8986" spans="1:4">
      <c r="A8986" t="s">
        <v>1582</v>
      </c>
      <c r="B8986" t="s">
        <v>2653</v>
      </c>
      <c r="C8986">
        <v>181.91084289550781</v>
      </c>
      <c r="D8986" t="s">
        <v>8</v>
      </c>
    </row>
    <row r="8987" spans="1:4">
      <c r="A8987" t="s">
        <v>1583</v>
      </c>
      <c r="B8987" t="s">
        <v>2653</v>
      </c>
      <c r="C8987">
        <v>183.60960388183597</v>
      </c>
      <c r="D8987" t="s">
        <v>8</v>
      </c>
    </row>
    <row r="8988" spans="1:4">
      <c r="A8988" t="s">
        <v>1584</v>
      </c>
      <c r="B8988" t="s">
        <v>2653</v>
      </c>
      <c r="C8988">
        <v>183.37713623046875</v>
      </c>
      <c r="D8988" t="s">
        <v>8</v>
      </c>
    </row>
    <row r="8989" spans="1:4">
      <c r="A8989" t="s">
        <v>1585</v>
      </c>
      <c r="B8989" t="s">
        <v>2653</v>
      </c>
      <c r="C8989">
        <v>183.23410034179688</v>
      </c>
      <c r="D8989" t="s">
        <v>8</v>
      </c>
    </row>
    <row r="8990" spans="1:4">
      <c r="A8990" t="s">
        <v>1586</v>
      </c>
      <c r="B8990" t="s">
        <v>2653</v>
      </c>
      <c r="C8990">
        <v>183.92251586914065</v>
      </c>
      <c r="D8990" t="s">
        <v>8</v>
      </c>
    </row>
    <row r="8991" spans="1:4">
      <c r="A8991" t="s">
        <v>1587</v>
      </c>
      <c r="B8991" t="s">
        <v>2653</v>
      </c>
      <c r="C8991">
        <v>183.96723937988281</v>
      </c>
      <c r="D8991" t="s">
        <v>8</v>
      </c>
    </row>
    <row r="8992" spans="1:4">
      <c r="A8992" t="s">
        <v>1588</v>
      </c>
      <c r="B8992" t="s">
        <v>2653</v>
      </c>
      <c r="C8992">
        <v>186.46171569824219</v>
      </c>
      <c r="D8992" t="s">
        <v>8</v>
      </c>
    </row>
    <row r="8993" spans="1:4">
      <c r="A8993" t="s">
        <v>1589</v>
      </c>
      <c r="B8993" t="s">
        <v>2653</v>
      </c>
      <c r="C8993">
        <v>186.55111694335935</v>
      </c>
      <c r="D8993" t="s">
        <v>8</v>
      </c>
    </row>
    <row r="8994" spans="1:4">
      <c r="A8994" t="s">
        <v>1590</v>
      </c>
      <c r="B8994" t="s">
        <v>2653</v>
      </c>
      <c r="C8994">
        <v>185.31730651855469</v>
      </c>
      <c r="D8994" t="s">
        <v>8</v>
      </c>
    </row>
    <row r="8995" spans="1:4">
      <c r="A8995" t="s">
        <v>1591</v>
      </c>
      <c r="B8995" t="s">
        <v>2653</v>
      </c>
      <c r="C8995">
        <v>184.87025451660159</v>
      </c>
      <c r="D8995" t="s">
        <v>8</v>
      </c>
    </row>
    <row r="8996" spans="1:4">
      <c r="A8996" t="s">
        <v>1592</v>
      </c>
      <c r="B8996" t="s">
        <v>2653</v>
      </c>
      <c r="C8996">
        <v>183.79736328125</v>
      </c>
      <c r="D8996" t="s">
        <v>8</v>
      </c>
    </row>
    <row r="8997" spans="1:4">
      <c r="A8997" t="s">
        <v>1593</v>
      </c>
      <c r="B8997" t="s">
        <v>2653</v>
      </c>
      <c r="C8997">
        <v>184.19073486328125</v>
      </c>
      <c r="D8997" t="s">
        <v>8</v>
      </c>
    </row>
    <row r="8998" spans="1:4">
      <c r="A8998" t="s">
        <v>1594</v>
      </c>
      <c r="B8998" t="s">
        <v>2653</v>
      </c>
      <c r="C8998">
        <v>182.06280517578125</v>
      </c>
      <c r="D8998" t="s">
        <v>8</v>
      </c>
    </row>
    <row r="8999" spans="1:4">
      <c r="A8999" t="s">
        <v>1595</v>
      </c>
      <c r="B8999" t="s">
        <v>2653</v>
      </c>
      <c r="C8999">
        <v>182.71551513671875</v>
      </c>
      <c r="D8999" t="s">
        <v>8</v>
      </c>
    </row>
    <row r="9000" spans="1:4">
      <c r="A9000" t="s">
        <v>1596</v>
      </c>
      <c r="B9000" t="s">
        <v>2653</v>
      </c>
      <c r="C9000">
        <v>182.80494689941409</v>
      </c>
      <c r="D9000" t="s">
        <v>8</v>
      </c>
    </row>
    <row r="9001" spans="1:4">
      <c r="A9001" t="s">
        <v>1597</v>
      </c>
      <c r="B9001" t="s">
        <v>2653</v>
      </c>
      <c r="C9001">
        <v>185.4156494140625</v>
      </c>
      <c r="D9001" t="s">
        <v>8</v>
      </c>
    </row>
    <row r="9002" spans="1:4">
      <c r="A9002" t="s">
        <v>1598</v>
      </c>
      <c r="B9002" t="s">
        <v>2653</v>
      </c>
      <c r="C9002">
        <v>185.30833435058597</v>
      </c>
      <c r="D9002" t="s">
        <v>8</v>
      </c>
    </row>
    <row r="9003" spans="1:4">
      <c r="A9003" t="s">
        <v>1599</v>
      </c>
      <c r="B9003" t="s">
        <v>2653</v>
      </c>
      <c r="C9003">
        <v>188.90260314941409</v>
      </c>
      <c r="D9003" t="s">
        <v>8</v>
      </c>
    </row>
    <row r="9004" spans="1:4">
      <c r="A9004" t="s">
        <v>1600</v>
      </c>
      <c r="B9004" t="s">
        <v>2653</v>
      </c>
      <c r="C9004">
        <v>189.19761657714844</v>
      </c>
      <c r="D9004" t="s">
        <v>8</v>
      </c>
    </row>
    <row r="9005" spans="1:4">
      <c r="A9005" t="s">
        <v>1601</v>
      </c>
      <c r="B9005" t="s">
        <v>2653</v>
      </c>
      <c r="C9005">
        <v>189.91290283203125</v>
      </c>
      <c r="D9005" t="s">
        <v>8</v>
      </c>
    </row>
    <row r="9006" spans="1:4">
      <c r="A9006" t="s">
        <v>1602</v>
      </c>
      <c r="B9006" t="s">
        <v>2653</v>
      </c>
      <c r="C9006">
        <v>190.44044494628903</v>
      </c>
      <c r="D9006" t="s">
        <v>8</v>
      </c>
    </row>
    <row r="9007" spans="1:4">
      <c r="A9007" t="s">
        <v>1603</v>
      </c>
      <c r="B9007" t="s">
        <v>2653</v>
      </c>
      <c r="C9007">
        <v>191.96929931640625</v>
      </c>
      <c r="D9007" t="s">
        <v>8</v>
      </c>
    </row>
    <row r="9008" spans="1:4">
      <c r="A9008" t="s">
        <v>1604</v>
      </c>
      <c r="B9008" t="s">
        <v>2653</v>
      </c>
      <c r="C9008">
        <v>191.36129760742188</v>
      </c>
      <c r="D9008" t="s">
        <v>8</v>
      </c>
    </row>
    <row r="9009" spans="1:4">
      <c r="A9009" t="s">
        <v>1605</v>
      </c>
      <c r="B9009" t="s">
        <v>2653</v>
      </c>
      <c r="C9009">
        <v>187.07867431640625</v>
      </c>
      <c r="D9009" t="s">
        <v>8</v>
      </c>
    </row>
    <row r="9010" spans="1:4">
      <c r="A9010" t="s">
        <v>1606</v>
      </c>
      <c r="B9010" t="s">
        <v>2653</v>
      </c>
      <c r="C9010">
        <v>181.4637451171875</v>
      </c>
      <c r="D9010" t="s">
        <v>8</v>
      </c>
    </row>
    <row r="9011" spans="1:4">
      <c r="A9011" t="s">
        <v>1607</v>
      </c>
      <c r="B9011" t="s">
        <v>2653</v>
      </c>
      <c r="C9011">
        <v>186.515380859375</v>
      </c>
      <c r="D9011" t="s">
        <v>8</v>
      </c>
    </row>
    <row r="9012" spans="1:4">
      <c r="A9012" t="s">
        <v>1608</v>
      </c>
      <c r="B9012" t="s">
        <v>2653</v>
      </c>
      <c r="C9012">
        <v>188.7952880859375</v>
      </c>
      <c r="D9012" t="s">
        <v>8</v>
      </c>
    </row>
    <row r="9013" spans="1:4">
      <c r="A9013" t="s">
        <v>1609</v>
      </c>
      <c r="B9013" t="s">
        <v>2653</v>
      </c>
      <c r="C9013">
        <v>187.77606201171875</v>
      </c>
      <c r="D9013" t="s">
        <v>8</v>
      </c>
    </row>
    <row r="9014" spans="1:4">
      <c r="A9014" t="s">
        <v>1610</v>
      </c>
      <c r="B9014" t="s">
        <v>2653</v>
      </c>
      <c r="C9014">
        <v>185.16578674316409</v>
      </c>
      <c r="D9014" t="s">
        <v>8</v>
      </c>
    </row>
    <row r="9015" spans="1:4">
      <c r="A9015" t="s">
        <v>1611</v>
      </c>
      <c r="B9015" t="s">
        <v>2653</v>
      </c>
      <c r="C9015">
        <v>196.44992065429688</v>
      </c>
      <c r="D9015" t="s">
        <v>8</v>
      </c>
    </row>
    <row r="9016" spans="1:4">
      <c r="A9016" t="s">
        <v>1612</v>
      </c>
      <c r="B9016" t="s">
        <v>2653</v>
      </c>
      <c r="C9016">
        <v>198.94355773925781</v>
      </c>
      <c r="D9016" t="s">
        <v>8</v>
      </c>
    </row>
    <row r="9017" spans="1:4">
      <c r="A9017" t="s">
        <v>1613</v>
      </c>
      <c r="B9017" t="s">
        <v>2653</v>
      </c>
      <c r="C9017">
        <v>201.90362548828125</v>
      </c>
      <c r="D9017" t="s">
        <v>8</v>
      </c>
    </row>
    <row r="9018" spans="1:4">
      <c r="A9018" t="s">
        <v>1614</v>
      </c>
      <c r="B9018" t="s">
        <v>2653</v>
      </c>
      <c r="C9018">
        <v>202.19068908691409</v>
      </c>
      <c r="D9018" t="s">
        <v>8</v>
      </c>
    </row>
    <row r="9019" spans="1:4">
      <c r="A9019" t="s">
        <v>1615</v>
      </c>
      <c r="B9019" t="s">
        <v>2653</v>
      </c>
      <c r="C9019">
        <v>202.09201049804688</v>
      </c>
      <c r="D9019" t="s">
        <v>8</v>
      </c>
    </row>
    <row r="9020" spans="1:4">
      <c r="A9020" t="s">
        <v>1616</v>
      </c>
      <c r="B9020" t="s">
        <v>2653</v>
      </c>
      <c r="C9020">
        <v>203.71556091308597</v>
      </c>
      <c r="D9020" t="s">
        <v>8</v>
      </c>
    </row>
    <row r="9021" spans="1:4">
      <c r="A9021" t="s">
        <v>1617</v>
      </c>
      <c r="B9021" t="s">
        <v>2653</v>
      </c>
      <c r="C9021">
        <v>203.94876098632807</v>
      </c>
      <c r="D9021" t="s">
        <v>8</v>
      </c>
    </row>
    <row r="9022" spans="1:4">
      <c r="A9022" t="s">
        <v>1618</v>
      </c>
      <c r="B9022" t="s">
        <v>2653</v>
      </c>
      <c r="C9022">
        <v>203.54513549804688</v>
      </c>
      <c r="D9022" t="s">
        <v>8</v>
      </c>
    </row>
    <row r="9023" spans="1:4">
      <c r="A9023" t="s">
        <v>1619</v>
      </c>
      <c r="B9023" t="s">
        <v>2653</v>
      </c>
      <c r="C9023">
        <v>203.85906982421875</v>
      </c>
      <c r="D9023" t="s">
        <v>8</v>
      </c>
    </row>
    <row r="9024" spans="1:4">
      <c r="A9024" t="s">
        <v>1620</v>
      </c>
      <c r="B9024" t="s">
        <v>2653</v>
      </c>
      <c r="C9024">
        <v>204.85472106933597</v>
      </c>
      <c r="D9024" t="s">
        <v>8</v>
      </c>
    </row>
    <row r="9025" spans="1:4">
      <c r="A9025" t="s">
        <v>1621</v>
      </c>
      <c r="B9025" t="s">
        <v>2653</v>
      </c>
      <c r="C9025">
        <v>205.57231140136719</v>
      </c>
      <c r="D9025" t="s">
        <v>8</v>
      </c>
    </row>
    <row r="9026" spans="1:4">
      <c r="A9026" t="s">
        <v>1622</v>
      </c>
      <c r="B9026" t="s">
        <v>2653</v>
      </c>
      <c r="C9026">
        <v>207.50982666015625</v>
      </c>
      <c r="D9026" t="s">
        <v>8</v>
      </c>
    </row>
    <row r="9027" spans="1:4">
      <c r="A9027" t="s">
        <v>1623</v>
      </c>
      <c r="B9027" t="s">
        <v>2653</v>
      </c>
      <c r="C9027">
        <v>207.10618591308597</v>
      </c>
      <c r="D9027" t="s">
        <v>8</v>
      </c>
    </row>
    <row r="9028" spans="1:4">
      <c r="A9028" t="s">
        <v>1624</v>
      </c>
      <c r="B9028" t="s">
        <v>2653</v>
      </c>
      <c r="C9028">
        <v>210.88255310058597</v>
      </c>
      <c r="D9028" t="s">
        <v>8</v>
      </c>
    </row>
    <row r="9029" spans="1:4">
      <c r="A9029" t="s">
        <v>1625</v>
      </c>
      <c r="B9029" t="s">
        <v>2653</v>
      </c>
      <c r="C9029">
        <v>208.04803466796875</v>
      </c>
      <c r="D9029" t="s">
        <v>8</v>
      </c>
    </row>
    <row r="9030" spans="1:4">
      <c r="A9030" t="s">
        <v>1626</v>
      </c>
      <c r="B9030" t="s">
        <v>2653</v>
      </c>
      <c r="C9030">
        <v>207.79685974121091</v>
      </c>
      <c r="D9030" t="s">
        <v>8</v>
      </c>
    </row>
    <row r="9031" spans="1:4">
      <c r="A9031" t="s">
        <v>1627</v>
      </c>
      <c r="B9031" t="s">
        <v>2653</v>
      </c>
      <c r="C9031">
        <v>208.94502258300781</v>
      </c>
      <c r="D9031" t="s">
        <v>8</v>
      </c>
    </row>
    <row r="9032" spans="1:4">
      <c r="A9032" t="s">
        <v>1628</v>
      </c>
      <c r="B9032" t="s">
        <v>2653</v>
      </c>
      <c r="C9032">
        <v>209.0616455078125</v>
      </c>
      <c r="D9032" t="s">
        <v>8</v>
      </c>
    </row>
    <row r="9033" spans="1:4">
      <c r="A9033" t="s">
        <v>1629</v>
      </c>
      <c r="B9033" t="s">
        <v>2653</v>
      </c>
      <c r="C9033">
        <v>208.61312866210935</v>
      </c>
      <c r="D9033" t="s">
        <v>8</v>
      </c>
    </row>
    <row r="9034" spans="1:4">
      <c r="A9034" t="s">
        <v>1630</v>
      </c>
      <c r="B9034" t="s">
        <v>2653</v>
      </c>
      <c r="C9034">
        <v>207.43806457519531</v>
      </c>
      <c r="D9034" t="s">
        <v>8</v>
      </c>
    </row>
    <row r="9035" spans="1:4">
      <c r="A9035" t="s">
        <v>1631</v>
      </c>
      <c r="B9035" t="s">
        <v>2653</v>
      </c>
      <c r="C9035">
        <v>207.40219116210935</v>
      </c>
      <c r="D9035" t="s">
        <v>8</v>
      </c>
    </row>
    <row r="9036" spans="1:4">
      <c r="A9036" t="s">
        <v>1632</v>
      </c>
      <c r="B9036" t="s">
        <v>2653</v>
      </c>
      <c r="C9036">
        <v>206.7832946777344</v>
      </c>
      <c r="D9036" t="s">
        <v>8</v>
      </c>
    </row>
    <row r="9037" spans="1:4">
      <c r="A9037" t="s">
        <v>1633</v>
      </c>
      <c r="B9037" t="s">
        <v>2653</v>
      </c>
      <c r="C9037">
        <v>209.68949890136719</v>
      </c>
      <c r="D9037" t="s">
        <v>8</v>
      </c>
    </row>
    <row r="9038" spans="1:4">
      <c r="A9038" t="s">
        <v>1634</v>
      </c>
      <c r="B9038" t="s">
        <v>2653</v>
      </c>
      <c r="C9038">
        <v>212.775146484375</v>
      </c>
      <c r="D9038" t="s">
        <v>8</v>
      </c>
    </row>
    <row r="9039" spans="1:4">
      <c r="A9039" t="s">
        <v>1635</v>
      </c>
      <c r="B9039" t="s">
        <v>2653</v>
      </c>
      <c r="C9039">
        <v>212.86482238769531</v>
      </c>
      <c r="D9039" t="s">
        <v>8</v>
      </c>
    </row>
    <row r="9040" spans="1:4">
      <c r="A9040" t="s">
        <v>1636</v>
      </c>
      <c r="B9040" t="s">
        <v>2653</v>
      </c>
      <c r="C9040">
        <v>215.13426208496091</v>
      </c>
      <c r="D9040" t="s">
        <v>8</v>
      </c>
    </row>
    <row r="9041" spans="1:4">
      <c r="A9041" t="s">
        <v>1637</v>
      </c>
      <c r="B9041" t="s">
        <v>2653</v>
      </c>
      <c r="C9041">
        <v>215.77113342285159</v>
      </c>
      <c r="D9041" t="s">
        <v>8</v>
      </c>
    </row>
    <row r="9042" spans="1:4">
      <c r="A9042" t="s">
        <v>1638</v>
      </c>
      <c r="B9042" t="s">
        <v>2653</v>
      </c>
      <c r="C9042">
        <v>216.40797424316409</v>
      </c>
      <c r="D9042" t="s">
        <v>8</v>
      </c>
    </row>
    <row r="9043" spans="1:4">
      <c r="A9043" t="s">
        <v>1639</v>
      </c>
      <c r="B9043" t="s">
        <v>2653</v>
      </c>
      <c r="C9043">
        <v>216.93719482421875</v>
      </c>
      <c r="D9043" t="s">
        <v>8</v>
      </c>
    </row>
    <row r="9044" spans="1:4">
      <c r="A9044" t="s">
        <v>1640</v>
      </c>
      <c r="B9044" t="s">
        <v>2653</v>
      </c>
      <c r="C9044">
        <v>216.83851623535159</v>
      </c>
      <c r="D9044" t="s">
        <v>8</v>
      </c>
    </row>
    <row r="9045" spans="1:4">
      <c r="A9045" t="s">
        <v>1641</v>
      </c>
      <c r="B9045" t="s">
        <v>2653</v>
      </c>
      <c r="C9045">
        <v>218.39031982421875</v>
      </c>
      <c r="D9045" t="s">
        <v>8</v>
      </c>
    </row>
    <row r="9046" spans="1:4">
      <c r="A9046" t="s">
        <v>1642</v>
      </c>
      <c r="B9046" t="s">
        <v>2653</v>
      </c>
      <c r="C9046">
        <v>221.17997741699219</v>
      </c>
      <c r="D9046" t="s">
        <v>8</v>
      </c>
    </row>
    <row r="9047" spans="1:4">
      <c r="A9047" t="s">
        <v>1643</v>
      </c>
      <c r="B9047" t="s">
        <v>2653</v>
      </c>
      <c r="C9047">
        <v>220.16633605957031</v>
      </c>
      <c r="D9047" t="s">
        <v>8</v>
      </c>
    </row>
    <row r="9048" spans="1:4">
      <c r="A9048" t="s">
        <v>1644</v>
      </c>
      <c r="B9048" t="s">
        <v>2653</v>
      </c>
      <c r="C9048">
        <v>222.050048828125</v>
      </c>
      <c r="D9048" t="s">
        <v>8</v>
      </c>
    </row>
    <row r="9049" spans="1:4">
      <c r="A9049" t="s">
        <v>1645</v>
      </c>
      <c r="B9049" t="s">
        <v>2653</v>
      </c>
      <c r="C9049">
        <v>222.97395324707031</v>
      </c>
      <c r="D9049" t="s">
        <v>8</v>
      </c>
    </row>
    <row r="9050" spans="1:4">
      <c r="A9050" t="s">
        <v>1646</v>
      </c>
      <c r="B9050" t="s">
        <v>2653</v>
      </c>
      <c r="C9050">
        <v>222.97395324707031</v>
      </c>
      <c r="D9050" t="s">
        <v>8</v>
      </c>
    </row>
    <row r="9051" spans="1:4">
      <c r="A9051" t="s">
        <v>1647</v>
      </c>
      <c r="B9051" t="s">
        <v>2653</v>
      </c>
      <c r="C9051">
        <v>226.25694274902344</v>
      </c>
      <c r="D9051" t="s">
        <v>8</v>
      </c>
    </row>
    <row r="9052" spans="1:4">
      <c r="A9052" t="s">
        <v>1648</v>
      </c>
      <c r="B9052" t="s">
        <v>2653</v>
      </c>
      <c r="C9052">
        <v>225.8173828125</v>
      </c>
      <c r="D9052" t="s">
        <v>8</v>
      </c>
    </row>
    <row r="9053" spans="1:4">
      <c r="A9053" t="s">
        <v>1649</v>
      </c>
      <c r="B9053" t="s">
        <v>2653</v>
      </c>
      <c r="C9053">
        <v>227.50375366210935</v>
      </c>
      <c r="D9053" t="s">
        <v>8</v>
      </c>
    </row>
    <row r="9054" spans="1:4">
      <c r="A9054" t="s">
        <v>1650</v>
      </c>
      <c r="B9054" t="s">
        <v>2653</v>
      </c>
      <c r="C9054">
        <v>226.8758544921875</v>
      </c>
      <c r="D9054" t="s">
        <v>8</v>
      </c>
    </row>
    <row r="9055" spans="1:4">
      <c r="A9055" t="s">
        <v>1651</v>
      </c>
      <c r="B9055" t="s">
        <v>2653</v>
      </c>
      <c r="C9055">
        <v>225.2792053222656</v>
      </c>
      <c r="D9055" t="s">
        <v>8</v>
      </c>
    </row>
    <row r="9056" spans="1:4">
      <c r="A9056" t="s">
        <v>1652</v>
      </c>
      <c r="B9056" t="s">
        <v>2653</v>
      </c>
      <c r="C9056">
        <v>225.25233459472656</v>
      </c>
      <c r="D9056" t="s">
        <v>8</v>
      </c>
    </row>
    <row r="9057" spans="1:4">
      <c r="A9057" t="s">
        <v>1653</v>
      </c>
      <c r="B9057" t="s">
        <v>2653</v>
      </c>
      <c r="C9057">
        <v>228.47251892089844</v>
      </c>
      <c r="D9057" t="s">
        <v>8</v>
      </c>
    </row>
    <row r="9058" spans="1:4">
      <c r="A9058" t="s">
        <v>1654</v>
      </c>
      <c r="B9058" t="s">
        <v>2653</v>
      </c>
      <c r="C9058">
        <v>229.67446899414065</v>
      </c>
      <c r="D9058" t="s">
        <v>8</v>
      </c>
    </row>
    <row r="9059" spans="1:4">
      <c r="A9059" t="s">
        <v>1655</v>
      </c>
      <c r="B9059" t="s">
        <v>2653</v>
      </c>
      <c r="C9059">
        <v>230.53556823730469</v>
      </c>
      <c r="D9059" t="s">
        <v>8</v>
      </c>
    </row>
    <row r="9060" spans="1:4">
      <c r="A9060" t="s">
        <v>1656</v>
      </c>
      <c r="B9060" t="s">
        <v>2653</v>
      </c>
      <c r="C9060">
        <v>234.14149475097656</v>
      </c>
      <c r="D9060" t="s">
        <v>8</v>
      </c>
    </row>
    <row r="9061" spans="1:4">
      <c r="A9061" t="s">
        <v>1657</v>
      </c>
      <c r="B9061" t="s">
        <v>2653</v>
      </c>
      <c r="C9061">
        <v>233.98896789550781</v>
      </c>
      <c r="D9061" t="s">
        <v>8</v>
      </c>
    </row>
    <row r="9062" spans="1:4">
      <c r="A9062" t="s">
        <v>1658</v>
      </c>
      <c r="B9062" t="s">
        <v>2653</v>
      </c>
      <c r="C9062">
        <v>231.74650573730469</v>
      </c>
      <c r="D9062" t="s">
        <v>8</v>
      </c>
    </row>
    <row r="9063" spans="1:4">
      <c r="A9063" t="s">
        <v>1659</v>
      </c>
      <c r="B9063" t="s">
        <v>2653</v>
      </c>
      <c r="C9063">
        <v>230.90338134765625</v>
      </c>
      <c r="D9063" t="s">
        <v>8</v>
      </c>
    </row>
    <row r="9064" spans="1:4">
      <c r="A9064" t="s">
        <v>1660</v>
      </c>
      <c r="B9064" t="s">
        <v>2653</v>
      </c>
      <c r="C9064">
        <v>234.70661926269531</v>
      </c>
      <c r="D9064" t="s">
        <v>8</v>
      </c>
    </row>
    <row r="9065" spans="1:4">
      <c r="A9065" t="s">
        <v>1661</v>
      </c>
      <c r="B9065" t="s">
        <v>2653</v>
      </c>
      <c r="C9065">
        <v>234.15940856933597</v>
      </c>
      <c r="D9065" t="s">
        <v>8</v>
      </c>
    </row>
    <row r="9066" spans="1:4">
      <c r="A9066" t="s">
        <v>1662</v>
      </c>
      <c r="B9066" t="s">
        <v>2653</v>
      </c>
      <c r="C9066">
        <v>230.74186706542969</v>
      </c>
      <c r="D9066" t="s">
        <v>8</v>
      </c>
    </row>
    <row r="9067" spans="1:4">
      <c r="A9067" t="s">
        <v>1663</v>
      </c>
      <c r="B9067" t="s">
        <v>2653</v>
      </c>
      <c r="C9067">
        <v>235.19096374511719</v>
      </c>
      <c r="D9067" t="s">
        <v>8</v>
      </c>
    </row>
    <row r="9068" spans="1:4">
      <c r="A9068" t="s">
        <v>1664</v>
      </c>
      <c r="B9068" t="s">
        <v>2653</v>
      </c>
      <c r="C9068">
        <v>233.69302368164065</v>
      </c>
      <c r="D9068" t="s">
        <v>8</v>
      </c>
    </row>
    <row r="9069" spans="1:4">
      <c r="A9069" t="s">
        <v>1665</v>
      </c>
      <c r="B9069" t="s">
        <v>2653</v>
      </c>
      <c r="C9069">
        <v>234.47335815429688</v>
      </c>
      <c r="D9069" t="s">
        <v>8</v>
      </c>
    </row>
    <row r="9070" spans="1:4">
      <c r="A9070" t="s">
        <v>1666</v>
      </c>
      <c r="B9070" t="s">
        <v>2653</v>
      </c>
      <c r="C9070">
        <v>233.29830932617188</v>
      </c>
      <c r="D9070" t="s">
        <v>8</v>
      </c>
    </row>
    <row r="9071" spans="1:4">
      <c r="A9071" t="s">
        <v>1667</v>
      </c>
      <c r="B9071" t="s">
        <v>2653</v>
      </c>
      <c r="C9071">
        <v>235.37931823730469</v>
      </c>
      <c r="D9071" t="s">
        <v>8</v>
      </c>
    </row>
    <row r="9072" spans="1:4">
      <c r="A9072" t="s">
        <v>1668</v>
      </c>
      <c r="B9072" t="s">
        <v>2653</v>
      </c>
      <c r="C9072">
        <v>236.86833190917969</v>
      </c>
      <c r="D9072" t="s">
        <v>8</v>
      </c>
    </row>
    <row r="9073" spans="1:4">
      <c r="A9073" t="s">
        <v>1669</v>
      </c>
      <c r="B9073" t="s">
        <v>2653</v>
      </c>
      <c r="C9073">
        <v>235.91752624511719</v>
      </c>
      <c r="D9073" t="s">
        <v>8</v>
      </c>
    </row>
    <row r="9074" spans="1:4">
      <c r="A9074" t="s">
        <v>1670</v>
      </c>
      <c r="B9074" t="s">
        <v>2653</v>
      </c>
      <c r="C9074">
        <v>234.90396118164065</v>
      </c>
      <c r="D9074" t="s">
        <v>8</v>
      </c>
    </row>
    <row r="9075" spans="1:4">
      <c r="A9075" t="s">
        <v>1671</v>
      </c>
      <c r="B9075" t="s">
        <v>2653</v>
      </c>
      <c r="C9075">
        <v>234.59896850585935</v>
      </c>
      <c r="D9075" t="s">
        <v>8</v>
      </c>
    </row>
    <row r="9076" spans="1:4">
      <c r="A9076" t="s">
        <v>1672</v>
      </c>
      <c r="B9076" t="s">
        <v>2653</v>
      </c>
      <c r="C9076">
        <v>236.0430908203125</v>
      </c>
      <c r="D9076" t="s">
        <v>8</v>
      </c>
    </row>
    <row r="9077" spans="1:4">
      <c r="A9077" t="s">
        <v>1673</v>
      </c>
      <c r="B9077" t="s">
        <v>2653</v>
      </c>
      <c r="C9077">
        <v>229.2025451660156</v>
      </c>
      <c r="D9077" t="s">
        <v>8</v>
      </c>
    </row>
    <row r="9078" spans="1:4">
      <c r="A9078" t="s">
        <v>1674</v>
      </c>
      <c r="B9078" t="s">
        <v>2653</v>
      </c>
      <c r="C9078">
        <v>222.83912658691409</v>
      </c>
      <c r="D9078" t="s">
        <v>8</v>
      </c>
    </row>
    <row r="9079" spans="1:4">
      <c r="A9079" t="s">
        <v>1675</v>
      </c>
      <c r="B9079" t="s">
        <v>2653</v>
      </c>
      <c r="C9079">
        <v>220.88594055175781</v>
      </c>
      <c r="D9079" t="s">
        <v>8</v>
      </c>
    </row>
    <row r="9080" spans="1:4">
      <c r="A9080" t="s">
        <v>1676</v>
      </c>
      <c r="B9080" t="s">
        <v>2653</v>
      </c>
      <c r="C9080">
        <v>228.0775146484375</v>
      </c>
      <c r="D9080" t="s">
        <v>8</v>
      </c>
    </row>
    <row r="9081" spans="1:4">
      <c r="A9081" t="s">
        <v>1677</v>
      </c>
      <c r="B9081" t="s">
        <v>2653</v>
      </c>
      <c r="C9081">
        <v>227.29440307617188</v>
      </c>
      <c r="D9081" t="s">
        <v>8</v>
      </c>
    </row>
    <row r="9082" spans="1:4">
      <c r="A9082" t="s">
        <v>1678</v>
      </c>
      <c r="B9082" t="s">
        <v>2653</v>
      </c>
      <c r="C9082">
        <v>225.60227966308597</v>
      </c>
      <c r="D9082" t="s">
        <v>8</v>
      </c>
    </row>
    <row r="9083" spans="1:4">
      <c r="A9083" t="s">
        <v>1679</v>
      </c>
      <c r="B9083" t="s">
        <v>2653</v>
      </c>
      <c r="C9083">
        <v>226.0523376464844</v>
      </c>
      <c r="D9083" t="s">
        <v>8</v>
      </c>
    </row>
    <row r="9084" spans="1:4">
      <c r="A9084" t="s">
        <v>1680</v>
      </c>
      <c r="B9084" t="s">
        <v>2653</v>
      </c>
      <c r="C9084">
        <v>224.08119201660159</v>
      </c>
      <c r="D9084" t="s">
        <v>8</v>
      </c>
    </row>
    <row r="9085" spans="1:4">
      <c r="A9085" t="s">
        <v>1681</v>
      </c>
      <c r="B9085" t="s">
        <v>2653</v>
      </c>
      <c r="C9085">
        <v>224.2791748046875</v>
      </c>
      <c r="D9085" t="s">
        <v>8</v>
      </c>
    </row>
    <row r="9086" spans="1:4">
      <c r="A9086" t="s">
        <v>1682</v>
      </c>
      <c r="B9086" t="s">
        <v>2653</v>
      </c>
      <c r="C9086">
        <v>224.44120788574219</v>
      </c>
      <c r="D9086" t="s">
        <v>8</v>
      </c>
    </row>
    <row r="9087" spans="1:4">
      <c r="A9087" t="s">
        <v>1683</v>
      </c>
      <c r="B9087" t="s">
        <v>2653</v>
      </c>
      <c r="C9087">
        <v>222.29902648925781</v>
      </c>
      <c r="D9087" t="s">
        <v>8</v>
      </c>
    </row>
    <row r="9088" spans="1:4">
      <c r="A9088" t="s">
        <v>1684</v>
      </c>
      <c r="B9088" t="s">
        <v>2653</v>
      </c>
      <c r="C9088">
        <v>221.75003051757807</v>
      </c>
      <c r="D9088" t="s">
        <v>8</v>
      </c>
    </row>
    <row r="9089" spans="1:4">
      <c r="A9089" t="s">
        <v>1685</v>
      </c>
      <c r="B9089" t="s">
        <v>2653</v>
      </c>
      <c r="C9089">
        <v>221.24595642089844</v>
      </c>
      <c r="D9089" t="s">
        <v>8</v>
      </c>
    </row>
    <row r="9090" spans="1:4">
      <c r="A9090" t="s">
        <v>1686</v>
      </c>
      <c r="B9090" t="s">
        <v>2653</v>
      </c>
      <c r="C9090">
        <v>219.89585876464844</v>
      </c>
      <c r="D9090" t="s">
        <v>8</v>
      </c>
    </row>
    <row r="9091" spans="1:4">
      <c r="A9091" t="s">
        <v>1687</v>
      </c>
      <c r="B9091" t="s">
        <v>2653</v>
      </c>
      <c r="C9091">
        <v>218.4647521972656</v>
      </c>
      <c r="D9091" t="s">
        <v>8</v>
      </c>
    </row>
    <row r="9092" spans="1:4">
      <c r="A9092" t="s">
        <v>1688</v>
      </c>
      <c r="B9092" t="s">
        <v>2653</v>
      </c>
      <c r="C9092">
        <v>221.5159912109375</v>
      </c>
      <c r="D9092" t="s">
        <v>8</v>
      </c>
    </row>
    <row r="9093" spans="1:4">
      <c r="A9093" t="s">
        <v>1689</v>
      </c>
      <c r="B9093" t="s">
        <v>2653</v>
      </c>
      <c r="C9093">
        <v>220.91293334960935</v>
      </c>
      <c r="D9093" t="s">
        <v>8</v>
      </c>
    </row>
    <row r="9094" spans="1:4">
      <c r="A9094" t="s">
        <v>1690</v>
      </c>
      <c r="B9094" t="s">
        <v>2653</v>
      </c>
      <c r="C9094">
        <v>220.10287475585935</v>
      </c>
      <c r="D9094" t="s">
        <v>8</v>
      </c>
    </row>
    <row r="9095" spans="1:4">
      <c r="A9095" t="s">
        <v>1691</v>
      </c>
      <c r="B9095" t="s">
        <v>2653</v>
      </c>
      <c r="C9095">
        <v>218.80682373046875</v>
      </c>
      <c r="D9095" t="s">
        <v>8</v>
      </c>
    </row>
    <row r="9096" spans="1:4">
      <c r="A9096" t="s">
        <v>1692</v>
      </c>
      <c r="B9096" t="s">
        <v>2653</v>
      </c>
      <c r="C9096">
        <v>218.03271484375</v>
      </c>
      <c r="D9096" t="s">
        <v>8</v>
      </c>
    </row>
    <row r="9097" spans="1:4">
      <c r="A9097" t="s">
        <v>1693</v>
      </c>
      <c r="B9097" t="s">
        <v>2653</v>
      </c>
      <c r="C9097">
        <v>219.74284362792969</v>
      </c>
      <c r="D9097" t="s">
        <v>8</v>
      </c>
    </row>
    <row r="9098" spans="1:4">
      <c r="A9098" t="s">
        <v>1694</v>
      </c>
      <c r="B9098" t="s">
        <v>2653</v>
      </c>
      <c r="C9098">
        <v>222.27201843261719</v>
      </c>
      <c r="D9098" t="s">
        <v>8</v>
      </c>
    </row>
    <row r="9099" spans="1:4">
      <c r="A9099" t="s">
        <v>1695</v>
      </c>
      <c r="B9099" t="s">
        <v>2653</v>
      </c>
      <c r="C9099">
        <v>222.02005004882807</v>
      </c>
      <c r="D9099" t="s">
        <v>8</v>
      </c>
    </row>
    <row r="9100" spans="1:4">
      <c r="A9100" t="s">
        <v>1696</v>
      </c>
      <c r="B9100" t="s">
        <v>2653</v>
      </c>
      <c r="C9100">
        <v>217.94270324707031</v>
      </c>
      <c r="D9100" t="s">
        <v>8</v>
      </c>
    </row>
    <row r="9101" spans="1:4">
      <c r="A9101" t="s">
        <v>1697</v>
      </c>
      <c r="B9101" t="s">
        <v>2653</v>
      </c>
      <c r="C9101">
        <v>217.19564819335935</v>
      </c>
      <c r="D9101" t="s">
        <v>8</v>
      </c>
    </row>
    <row r="9102" spans="1:4">
      <c r="A9102" t="s">
        <v>1698</v>
      </c>
      <c r="B9102" t="s">
        <v>2653</v>
      </c>
      <c r="C9102">
        <v>217.60966491699219</v>
      </c>
      <c r="D9102" t="s">
        <v>8</v>
      </c>
    </row>
    <row r="9103" spans="1:4">
      <c r="A9103" t="s">
        <v>1699</v>
      </c>
      <c r="B9103" t="s">
        <v>2653</v>
      </c>
      <c r="C9103">
        <v>218.41976928710935</v>
      </c>
      <c r="D9103" t="s">
        <v>8</v>
      </c>
    </row>
    <row r="9104" spans="1:4">
      <c r="A9104" t="s">
        <v>1700</v>
      </c>
      <c r="B9104" t="s">
        <v>2653</v>
      </c>
      <c r="C9104">
        <v>217.31265258789065</v>
      </c>
      <c r="D9104" t="s">
        <v>8</v>
      </c>
    </row>
    <row r="9105" spans="1:4">
      <c r="A9105" t="s">
        <v>1701</v>
      </c>
      <c r="B9105" t="s">
        <v>2653</v>
      </c>
      <c r="C9105">
        <v>214.73847961425781</v>
      </c>
      <c r="D9105" t="s">
        <v>8</v>
      </c>
    </row>
    <row r="9106" spans="1:4">
      <c r="A9106" t="s">
        <v>1702</v>
      </c>
      <c r="B9106" t="s">
        <v>2653</v>
      </c>
      <c r="C9106">
        <v>210.11210632324219</v>
      </c>
      <c r="D9106" t="s">
        <v>8</v>
      </c>
    </row>
    <row r="9107" spans="1:4">
      <c r="A9107" t="s">
        <v>1703</v>
      </c>
      <c r="B9107" t="s">
        <v>2653</v>
      </c>
      <c r="C9107">
        <v>212.28126525878903</v>
      </c>
      <c r="D9107" t="s">
        <v>8</v>
      </c>
    </row>
    <row r="9108" spans="1:4">
      <c r="A9108" t="s">
        <v>1704</v>
      </c>
      <c r="B9108" t="s">
        <v>2653</v>
      </c>
      <c r="C9108">
        <v>205.9088134765625</v>
      </c>
      <c r="D9108" t="s">
        <v>8</v>
      </c>
    </row>
    <row r="9109" spans="1:4">
      <c r="A9109" t="s">
        <v>1705</v>
      </c>
      <c r="B9109" t="s">
        <v>2653</v>
      </c>
      <c r="C9109">
        <v>205.59376525878903</v>
      </c>
      <c r="D9109" t="s">
        <v>8</v>
      </c>
    </row>
    <row r="9110" spans="1:4">
      <c r="A9110" t="s">
        <v>1706</v>
      </c>
      <c r="B9110" t="s">
        <v>2653</v>
      </c>
      <c r="C9110">
        <v>203.31660461425781</v>
      </c>
      <c r="D9110" t="s">
        <v>8</v>
      </c>
    </row>
    <row r="9111" spans="1:4">
      <c r="A9111" t="s">
        <v>1707</v>
      </c>
      <c r="B9111" t="s">
        <v>2653</v>
      </c>
      <c r="C9111">
        <v>204.8197021484375</v>
      </c>
      <c r="D9111" t="s">
        <v>8</v>
      </c>
    </row>
    <row r="9112" spans="1:4">
      <c r="A9112" t="s">
        <v>1708</v>
      </c>
      <c r="B9112" t="s">
        <v>2653</v>
      </c>
      <c r="C9112">
        <v>204.16267395019531</v>
      </c>
      <c r="D9112" t="s">
        <v>8</v>
      </c>
    </row>
    <row r="9113" spans="1:4">
      <c r="A9113" t="s">
        <v>1709</v>
      </c>
      <c r="B9113" t="s">
        <v>2653</v>
      </c>
      <c r="C9113">
        <v>206.8538818359375</v>
      </c>
      <c r="D9113" t="s">
        <v>8</v>
      </c>
    </row>
    <row r="9114" spans="1:4">
      <c r="A9114" t="s">
        <v>1710</v>
      </c>
      <c r="B9114" t="s">
        <v>2653</v>
      </c>
      <c r="C9114">
        <v>206.02583312988281</v>
      </c>
      <c r="D9114" t="s">
        <v>8</v>
      </c>
    </row>
    <row r="9115" spans="1:4">
      <c r="A9115" t="s">
        <v>1711</v>
      </c>
      <c r="B9115" t="s">
        <v>2653</v>
      </c>
      <c r="C9115">
        <v>205.86375427246091</v>
      </c>
      <c r="D9115" t="s">
        <v>8</v>
      </c>
    </row>
    <row r="9116" spans="1:4">
      <c r="A9116" t="s">
        <v>1712</v>
      </c>
      <c r="B9116" t="s">
        <v>2653</v>
      </c>
      <c r="C9116">
        <v>207.23188781738281</v>
      </c>
      <c r="D9116" t="s">
        <v>8</v>
      </c>
    </row>
    <row r="9117" spans="1:4">
      <c r="A9117" t="s">
        <v>1713</v>
      </c>
      <c r="B9117" t="s">
        <v>2653</v>
      </c>
      <c r="C9117">
        <v>213.09132385253903</v>
      </c>
      <c r="D9117" t="s">
        <v>8</v>
      </c>
    </row>
    <row r="9118" spans="1:4">
      <c r="A9118" t="s">
        <v>1714</v>
      </c>
      <c r="B9118" t="s">
        <v>2653</v>
      </c>
      <c r="C9118">
        <v>217.89772033691409</v>
      </c>
      <c r="D9118" t="s">
        <v>8</v>
      </c>
    </row>
    <row r="9119" spans="1:4">
      <c r="A9119" t="s">
        <v>1715</v>
      </c>
      <c r="B9119" t="s">
        <v>2653</v>
      </c>
      <c r="C9119">
        <v>221.15597534179688</v>
      </c>
      <c r="D9119" t="s">
        <v>8</v>
      </c>
    </row>
    <row r="9120" spans="1:4">
      <c r="A9120" t="s">
        <v>1716</v>
      </c>
      <c r="B9120" t="s">
        <v>2653</v>
      </c>
      <c r="C9120">
        <v>228.30247497558597</v>
      </c>
      <c r="D9120" t="s">
        <v>8</v>
      </c>
    </row>
    <row r="9121" spans="1:4">
      <c r="A9121" t="s">
        <v>1717</v>
      </c>
      <c r="B9121" t="s">
        <v>2653</v>
      </c>
      <c r="C9121">
        <v>226.98838806152344</v>
      </c>
      <c r="D9121" t="s">
        <v>8</v>
      </c>
    </row>
    <row r="9122" spans="1:4">
      <c r="A9122" t="s">
        <v>1718</v>
      </c>
      <c r="B9122" t="s">
        <v>2653</v>
      </c>
      <c r="C9122">
        <v>226.66438293457031</v>
      </c>
      <c r="D9122" t="s">
        <v>8</v>
      </c>
    </row>
    <row r="9123" spans="1:4">
      <c r="A9123" t="s">
        <v>1719</v>
      </c>
      <c r="B9123" t="s">
        <v>2653</v>
      </c>
      <c r="C9123">
        <v>228.8065490722656</v>
      </c>
      <c r="D9123" t="s">
        <v>8</v>
      </c>
    </row>
    <row r="9124" spans="1:4">
      <c r="A9124" t="s">
        <v>1720</v>
      </c>
      <c r="B9124" t="s">
        <v>2653</v>
      </c>
      <c r="C9124">
        <v>230.35470581054688</v>
      </c>
      <c r="D9124" t="s">
        <v>8</v>
      </c>
    </row>
    <row r="9125" spans="1:4">
      <c r="A9125" t="s">
        <v>1721</v>
      </c>
      <c r="B9125" t="s">
        <v>2653</v>
      </c>
      <c r="C9125">
        <v>234.33296203613281</v>
      </c>
      <c r="D9125" t="s">
        <v>8</v>
      </c>
    </row>
    <row r="9126" spans="1:4">
      <c r="A9126" t="s">
        <v>1722</v>
      </c>
      <c r="B9126" t="s">
        <v>2653</v>
      </c>
      <c r="C9126">
        <v>232.87486267089844</v>
      </c>
      <c r="D9126" t="s">
        <v>8</v>
      </c>
    </row>
    <row r="9127" spans="1:4">
      <c r="A9127" t="s">
        <v>1723</v>
      </c>
      <c r="B9127" t="s">
        <v>2653</v>
      </c>
      <c r="C9127">
        <v>230.90370178222656</v>
      </c>
      <c r="D9127" t="s">
        <v>8</v>
      </c>
    </row>
    <row r="9128" spans="1:4">
      <c r="A9128" t="s">
        <v>1724</v>
      </c>
      <c r="B9128" t="s">
        <v>2653</v>
      </c>
      <c r="C9128">
        <v>232.41583251953125</v>
      </c>
      <c r="D9128" t="s">
        <v>8</v>
      </c>
    </row>
    <row r="9129" spans="1:4">
      <c r="A9129" t="s">
        <v>1725</v>
      </c>
      <c r="B9129" t="s">
        <v>2653</v>
      </c>
      <c r="C9129">
        <v>233.67591857910159</v>
      </c>
      <c r="D9129" t="s">
        <v>8</v>
      </c>
    </row>
    <row r="9130" spans="1:4">
      <c r="A9130" t="s">
        <v>1726</v>
      </c>
      <c r="B9130" t="s">
        <v>2653</v>
      </c>
      <c r="C9130">
        <v>232.14581298828125</v>
      </c>
      <c r="D9130" t="s">
        <v>8</v>
      </c>
    </row>
    <row r="9131" spans="1:4">
      <c r="A9131" t="s">
        <v>1727</v>
      </c>
      <c r="B9131" t="s">
        <v>2653</v>
      </c>
      <c r="C9131">
        <v>234.25198364257807</v>
      </c>
      <c r="D9131" t="s">
        <v>8</v>
      </c>
    </row>
    <row r="9132" spans="1:4">
      <c r="A9132" t="s">
        <v>1728</v>
      </c>
      <c r="B9132" t="s">
        <v>2653</v>
      </c>
      <c r="C9132">
        <v>234.38699340820313</v>
      </c>
      <c r="D9132" t="s">
        <v>8</v>
      </c>
    </row>
    <row r="9133" spans="1:4">
      <c r="A9133" t="s">
        <v>1729</v>
      </c>
      <c r="B9133" t="s">
        <v>2653</v>
      </c>
      <c r="C9133">
        <v>234.41398620605469</v>
      </c>
      <c r="D9133" t="s">
        <v>8</v>
      </c>
    </row>
    <row r="9134" spans="1:4">
      <c r="A9134" t="s">
        <v>1730</v>
      </c>
      <c r="B9134" t="s">
        <v>2653</v>
      </c>
      <c r="C9134">
        <v>228.86056518554688</v>
      </c>
      <c r="D9134" t="s">
        <v>8</v>
      </c>
    </row>
    <row r="9135" spans="1:4">
      <c r="A9135" t="s">
        <v>1731</v>
      </c>
      <c r="B9135" t="s">
        <v>2653</v>
      </c>
      <c r="C9135">
        <v>228.01451110839844</v>
      </c>
      <c r="D9135" t="s">
        <v>8</v>
      </c>
    </row>
    <row r="9136" spans="1:4">
      <c r="A9136" t="s">
        <v>1732</v>
      </c>
      <c r="B9136" t="s">
        <v>2653</v>
      </c>
      <c r="C9136">
        <v>229.66160583496091</v>
      </c>
      <c r="D9136" t="s">
        <v>8</v>
      </c>
    </row>
    <row r="9137" spans="1:4">
      <c r="A9137" t="s">
        <v>1733</v>
      </c>
      <c r="B9137" t="s">
        <v>2653</v>
      </c>
      <c r="C9137">
        <v>228.66255187988281</v>
      </c>
      <c r="D9137" t="s">
        <v>8</v>
      </c>
    </row>
    <row r="9138" spans="1:4">
      <c r="A9138" t="s">
        <v>1734</v>
      </c>
      <c r="B9138" t="s">
        <v>2653</v>
      </c>
      <c r="C9138">
        <v>230.42668151855469</v>
      </c>
      <c r="D9138" t="s">
        <v>8</v>
      </c>
    </row>
    <row r="9139" spans="1:4">
      <c r="A9139" t="s">
        <v>1735</v>
      </c>
      <c r="B9139" t="s">
        <v>2653</v>
      </c>
      <c r="C9139">
        <v>234.03593444824219</v>
      </c>
      <c r="D9139" t="s">
        <v>8</v>
      </c>
    </row>
    <row r="9140" spans="1:4">
      <c r="A9140" t="s">
        <v>1736</v>
      </c>
      <c r="B9140" t="s">
        <v>2653</v>
      </c>
      <c r="C9140">
        <v>237.915283203125</v>
      </c>
      <c r="D9140" t="s">
        <v>8</v>
      </c>
    </row>
    <row r="9141" spans="1:4">
      <c r="A9141" t="s">
        <v>1737</v>
      </c>
      <c r="B9141" t="s">
        <v>2653</v>
      </c>
      <c r="C9141">
        <v>240.58856201171875</v>
      </c>
      <c r="D9141" t="s">
        <v>8</v>
      </c>
    </row>
    <row r="9142" spans="1:4">
      <c r="A9142" t="s">
        <v>1738</v>
      </c>
      <c r="B9142" t="s">
        <v>2653</v>
      </c>
      <c r="C9142">
        <v>229.21794128417969</v>
      </c>
      <c r="D9142" t="s">
        <v>8</v>
      </c>
    </row>
    <row r="9143" spans="1:4">
      <c r="A9143" t="s">
        <v>1739</v>
      </c>
      <c r="B9143" t="s">
        <v>2653</v>
      </c>
      <c r="C9143">
        <v>227.63748168945313</v>
      </c>
      <c r="D9143" t="s">
        <v>8</v>
      </c>
    </row>
    <row r="9144" spans="1:4">
      <c r="A9144" t="s">
        <v>1740</v>
      </c>
      <c r="B9144" t="s">
        <v>2653</v>
      </c>
      <c r="C9144">
        <v>226.41822814941409</v>
      </c>
      <c r="D9144" t="s">
        <v>8</v>
      </c>
    </row>
    <row r="9145" spans="1:4">
      <c r="A9145" t="s">
        <v>1741</v>
      </c>
      <c r="B9145" t="s">
        <v>2653</v>
      </c>
      <c r="C9145">
        <v>220.88197326660159</v>
      </c>
      <c r="D9145" t="s">
        <v>8</v>
      </c>
    </row>
    <row r="9146" spans="1:4">
      <c r="A9146" t="s">
        <v>1742</v>
      </c>
      <c r="B9146" t="s">
        <v>2653</v>
      </c>
      <c r="C9146">
        <v>225.04544067382807</v>
      </c>
      <c r="D9146" t="s">
        <v>8</v>
      </c>
    </row>
    <row r="9147" spans="1:4">
      <c r="A9147" t="s">
        <v>1743</v>
      </c>
      <c r="B9147" t="s">
        <v>2653</v>
      </c>
      <c r="C9147">
        <v>224.66612243652344</v>
      </c>
      <c r="D9147" t="s">
        <v>8</v>
      </c>
    </row>
    <row r="9148" spans="1:4">
      <c r="A9148" t="s">
        <v>1744</v>
      </c>
      <c r="B9148" t="s">
        <v>2653</v>
      </c>
      <c r="C9148">
        <v>222.68826293945313</v>
      </c>
      <c r="D9148" t="s">
        <v>8</v>
      </c>
    </row>
    <row r="9149" spans="1:4">
      <c r="A9149" t="s">
        <v>1745</v>
      </c>
      <c r="B9149" t="s">
        <v>2653</v>
      </c>
      <c r="C9149">
        <v>225.02738952636719</v>
      </c>
      <c r="D9149" t="s">
        <v>8</v>
      </c>
    </row>
    <row r="9150" spans="1:4">
      <c r="A9150" t="s">
        <v>1746</v>
      </c>
      <c r="B9150" t="s">
        <v>2653</v>
      </c>
      <c r="C9150">
        <v>220.22265625</v>
      </c>
      <c r="D9150" t="s">
        <v>8</v>
      </c>
    </row>
    <row r="9151" spans="1:4">
      <c r="A9151" t="s">
        <v>1747</v>
      </c>
      <c r="B9151" t="s">
        <v>2653</v>
      </c>
      <c r="C9151">
        <v>217.10682678222656</v>
      </c>
      <c r="D9151" t="s">
        <v>8</v>
      </c>
    </row>
    <row r="9152" spans="1:4">
      <c r="A9152" t="s">
        <v>1748</v>
      </c>
      <c r="B9152" t="s">
        <v>2653</v>
      </c>
      <c r="C9152">
        <v>221.72186279296875</v>
      </c>
      <c r="D9152" t="s">
        <v>8</v>
      </c>
    </row>
    <row r="9153" spans="1:4">
      <c r="A9153" t="s">
        <v>1749</v>
      </c>
      <c r="B9153" t="s">
        <v>2653</v>
      </c>
      <c r="C9153">
        <v>223.59138488769531</v>
      </c>
      <c r="D9153" t="s">
        <v>8</v>
      </c>
    </row>
    <row r="9154" spans="1:4">
      <c r="A9154" t="s">
        <v>1750</v>
      </c>
      <c r="B9154" t="s">
        <v>2653</v>
      </c>
      <c r="C9154">
        <v>219.43693542480469</v>
      </c>
      <c r="D9154" t="s">
        <v>8</v>
      </c>
    </row>
    <row r="9155" spans="1:4">
      <c r="A9155" t="s">
        <v>1751</v>
      </c>
      <c r="B9155" t="s">
        <v>2653</v>
      </c>
      <c r="C9155">
        <v>221.83929443359372</v>
      </c>
      <c r="D9155" t="s">
        <v>8</v>
      </c>
    </row>
    <row r="9156" spans="1:4">
      <c r="A9156" t="s">
        <v>1752</v>
      </c>
      <c r="B9156" t="s">
        <v>2653</v>
      </c>
      <c r="C9156">
        <v>216.393310546875</v>
      </c>
      <c r="D9156" t="s">
        <v>8</v>
      </c>
    </row>
    <row r="9157" spans="1:4">
      <c r="A9157" t="s">
        <v>1753</v>
      </c>
      <c r="B9157" t="s">
        <v>2653</v>
      </c>
      <c r="C9157">
        <v>214.55088806152344</v>
      </c>
      <c r="D9157" t="s">
        <v>8</v>
      </c>
    </row>
    <row r="9158" spans="1:4">
      <c r="A9158" t="s">
        <v>1754</v>
      </c>
      <c r="B9158" t="s">
        <v>2653</v>
      </c>
      <c r="C9158">
        <v>215.11082458496091</v>
      </c>
      <c r="D9158" t="s">
        <v>8</v>
      </c>
    </row>
    <row r="9159" spans="1:4">
      <c r="A9159" t="s">
        <v>1755</v>
      </c>
      <c r="B9159" t="s">
        <v>2653</v>
      </c>
      <c r="C9159">
        <v>211.4892578125</v>
      </c>
      <c r="D9159" t="s">
        <v>8</v>
      </c>
    </row>
    <row r="9160" spans="1:4">
      <c r="A9160" t="s">
        <v>1756</v>
      </c>
      <c r="B9160" t="s">
        <v>2653</v>
      </c>
      <c r="C9160">
        <v>212.49172973632807</v>
      </c>
      <c r="D9160" t="s">
        <v>8</v>
      </c>
    </row>
    <row r="9161" spans="1:4">
      <c r="A9161" t="s">
        <v>1757</v>
      </c>
      <c r="B9161" t="s">
        <v>2653</v>
      </c>
      <c r="C9161">
        <v>213.72903442382807</v>
      </c>
      <c r="D9161" t="s">
        <v>8</v>
      </c>
    </row>
    <row r="9162" spans="1:4">
      <c r="A9162" t="s">
        <v>1758</v>
      </c>
      <c r="B9162" t="s">
        <v>2653</v>
      </c>
      <c r="C9162">
        <v>203.00871276855469</v>
      </c>
      <c r="D9162" t="s">
        <v>8</v>
      </c>
    </row>
    <row r="9163" spans="1:4">
      <c r="A9163" t="s">
        <v>1759</v>
      </c>
      <c r="B9163" t="s">
        <v>2653</v>
      </c>
      <c r="C9163">
        <v>201.68112182617188</v>
      </c>
      <c r="D9163" t="s">
        <v>8</v>
      </c>
    </row>
    <row r="9164" spans="1:4">
      <c r="A9164" t="s">
        <v>1760</v>
      </c>
      <c r="B9164" t="s">
        <v>2653</v>
      </c>
      <c r="C9164">
        <v>197.96015930175781</v>
      </c>
      <c r="D9164" t="s">
        <v>8</v>
      </c>
    </row>
    <row r="9165" spans="1:4">
      <c r="A9165" t="s">
        <v>1761</v>
      </c>
      <c r="B9165" t="s">
        <v>2653</v>
      </c>
      <c r="C9165">
        <v>198.75492858886719</v>
      </c>
      <c r="D9165" t="s">
        <v>8</v>
      </c>
    </row>
    <row r="9166" spans="1:4">
      <c r="A9166" t="s">
        <v>1762</v>
      </c>
      <c r="B9166" t="s">
        <v>2653</v>
      </c>
      <c r="C9166">
        <v>196.650634765625</v>
      </c>
      <c r="D9166" t="s">
        <v>8</v>
      </c>
    </row>
    <row r="9167" spans="1:4">
      <c r="A9167" t="s">
        <v>1763</v>
      </c>
      <c r="B9167" t="s">
        <v>2653</v>
      </c>
      <c r="C9167">
        <v>199.60386657714844</v>
      </c>
      <c r="D9167" t="s">
        <v>8</v>
      </c>
    </row>
    <row r="9168" spans="1:4">
      <c r="A9168" t="s">
        <v>1764</v>
      </c>
      <c r="B9168" t="s">
        <v>2653</v>
      </c>
      <c r="C9168">
        <v>202.39460754394531</v>
      </c>
      <c r="D9168" t="s">
        <v>8</v>
      </c>
    </row>
    <row r="9169" spans="1:4">
      <c r="A9169" t="s">
        <v>1765</v>
      </c>
      <c r="B9169" t="s">
        <v>2653</v>
      </c>
      <c r="C9169">
        <v>203.12614440917969</v>
      </c>
      <c r="D9169" t="s">
        <v>8</v>
      </c>
    </row>
    <row r="9170" spans="1:4">
      <c r="A9170" t="s">
        <v>1766</v>
      </c>
      <c r="B9170" t="s">
        <v>2653</v>
      </c>
      <c r="C9170">
        <v>205.84458923339844</v>
      </c>
      <c r="D9170" t="s">
        <v>8</v>
      </c>
    </row>
    <row r="9171" spans="1:4">
      <c r="A9171" t="s">
        <v>1767</v>
      </c>
      <c r="B9171" t="s">
        <v>2653</v>
      </c>
      <c r="C9171">
        <v>209.44816589355469</v>
      </c>
      <c r="D9171" t="s">
        <v>8</v>
      </c>
    </row>
    <row r="9172" spans="1:4">
      <c r="A9172" t="s">
        <v>1768</v>
      </c>
      <c r="B9172" t="s">
        <v>2653</v>
      </c>
      <c r="C9172">
        <v>209.02366638183597</v>
      </c>
      <c r="D9172" t="s">
        <v>8</v>
      </c>
    </row>
    <row r="9173" spans="1:4">
      <c r="A9173" t="s">
        <v>1769</v>
      </c>
      <c r="B9173" t="s">
        <v>2653</v>
      </c>
      <c r="C9173">
        <v>209.48429870605469</v>
      </c>
      <c r="D9173" t="s">
        <v>8</v>
      </c>
    </row>
    <row r="9174" spans="1:4">
      <c r="A9174" t="s">
        <v>1770</v>
      </c>
      <c r="B9174" t="s">
        <v>2653</v>
      </c>
      <c r="C9174">
        <v>211.4892578125</v>
      </c>
      <c r="D9174" t="s">
        <v>8</v>
      </c>
    </row>
    <row r="9175" spans="1:4">
      <c r="A9175" t="s">
        <v>1771</v>
      </c>
      <c r="B9175" t="s">
        <v>2653</v>
      </c>
      <c r="C9175">
        <v>206.69354248046875</v>
      </c>
      <c r="D9175" t="s">
        <v>8</v>
      </c>
    </row>
    <row r="9176" spans="1:4">
      <c r="A9176" t="s">
        <v>1772</v>
      </c>
      <c r="B9176" t="s">
        <v>2653</v>
      </c>
      <c r="C9176">
        <v>208.94241333007807</v>
      </c>
      <c r="D9176" t="s">
        <v>8</v>
      </c>
    </row>
    <row r="9177" spans="1:4">
      <c r="A9177" t="s">
        <v>1773</v>
      </c>
      <c r="B9177" t="s">
        <v>2653</v>
      </c>
      <c r="C9177">
        <v>208.42759704589844</v>
      </c>
      <c r="D9177" t="s">
        <v>8</v>
      </c>
    </row>
    <row r="9178" spans="1:4">
      <c r="A9178" t="s">
        <v>1774</v>
      </c>
      <c r="B9178" t="s">
        <v>2653</v>
      </c>
      <c r="C9178">
        <v>205.39305114746091</v>
      </c>
      <c r="D9178" t="s">
        <v>8</v>
      </c>
    </row>
    <row r="9179" spans="1:4">
      <c r="A9179" t="s">
        <v>1775</v>
      </c>
      <c r="B9179" t="s">
        <v>2653</v>
      </c>
      <c r="C9179">
        <v>205.51043701171875</v>
      </c>
      <c r="D9179" t="s">
        <v>8</v>
      </c>
    </row>
    <row r="9180" spans="1:4">
      <c r="A9180" t="s">
        <v>1776</v>
      </c>
      <c r="B9180" t="s">
        <v>2653</v>
      </c>
      <c r="C9180">
        <v>202.728759765625</v>
      </c>
      <c r="D9180" t="s">
        <v>8</v>
      </c>
    </row>
    <row r="9181" spans="1:4">
      <c r="A9181" t="s">
        <v>1777</v>
      </c>
      <c r="B9181" t="s">
        <v>2653</v>
      </c>
      <c r="C9181">
        <v>203.95700073242188</v>
      </c>
      <c r="D9181" t="s">
        <v>8</v>
      </c>
    </row>
    <row r="9182" spans="1:4">
      <c r="A9182" t="s">
        <v>1778</v>
      </c>
      <c r="B9182" t="s">
        <v>2653</v>
      </c>
      <c r="C9182">
        <v>199.95611572265625</v>
      </c>
      <c r="D9182" t="s">
        <v>8</v>
      </c>
    </row>
    <row r="9183" spans="1:4">
      <c r="A9183" t="s">
        <v>1779</v>
      </c>
      <c r="B9183" t="s">
        <v>2653</v>
      </c>
      <c r="C9183">
        <v>198.70072937011719</v>
      </c>
      <c r="D9183" t="s">
        <v>8</v>
      </c>
    </row>
    <row r="9184" spans="1:4">
      <c r="A9184" t="s">
        <v>1780</v>
      </c>
      <c r="B9184" t="s">
        <v>2653</v>
      </c>
      <c r="C9184">
        <v>202.1597900390625</v>
      </c>
      <c r="D9184" t="s">
        <v>8</v>
      </c>
    </row>
    <row r="9185" spans="1:4">
      <c r="A9185" t="s">
        <v>1781</v>
      </c>
      <c r="B9185" t="s">
        <v>2653</v>
      </c>
      <c r="C9185">
        <v>200.2451171875</v>
      </c>
      <c r="D9185" t="s">
        <v>8</v>
      </c>
    </row>
    <row r="9186" spans="1:4">
      <c r="A9186" t="s">
        <v>1782</v>
      </c>
      <c r="B9186" t="s">
        <v>2653</v>
      </c>
      <c r="C9186">
        <v>196.20805358886719</v>
      </c>
      <c r="D9186" t="s">
        <v>8</v>
      </c>
    </row>
    <row r="9187" spans="1:4">
      <c r="A9187" t="s">
        <v>1783</v>
      </c>
      <c r="B9187" t="s">
        <v>2653</v>
      </c>
      <c r="C9187">
        <v>199.21553039550781</v>
      </c>
      <c r="D9187" t="s">
        <v>8</v>
      </c>
    </row>
    <row r="9188" spans="1:4">
      <c r="A9188" t="s">
        <v>1784</v>
      </c>
      <c r="B9188" t="s">
        <v>2653</v>
      </c>
      <c r="C9188">
        <v>193.88693237304688</v>
      </c>
      <c r="D9188" t="s">
        <v>8</v>
      </c>
    </row>
    <row r="9189" spans="1:4">
      <c r="A9189" t="s">
        <v>1785</v>
      </c>
      <c r="B9189" t="s">
        <v>2653</v>
      </c>
      <c r="C9189">
        <v>191.20465087890625</v>
      </c>
      <c r="D9189" t="s">
        <v>8</v>
      </c>
    </row>
    <row r="9190" spans="1:4">
      <c r="A9190" t="s">
        <v>1786</v>
      </c>
      <c r="B9190" t="s">
        <v>2653</v>
      </c>
      <c r="C9190">
        <v>191.62910461425781</v>
      </c>
      <c r="D9190" t="s">
        <v>8</v>
      </c>
    </row>
    <row r="9191" spans="1:4">
      <c r="A9191" t="s">
        <v>1787</v>
      </c>
      <c r="B9191" t="s">
        <v>2653</v>
      </c>
      <c r="C9191">
        <v>196.58738708496091</v>
      </c>
      <c r="D9191" t="s">
        <v>8</v>
      </c>
    </row>
    <row r="9192" spans="1:4">
      <c r="A9192" t="s">
        <v>11</v>
      </c>
      <c r="B9192" t="s">
        <v>2653</v>
      </c>
      <c r="C9192">
        <v>199.08006286621091</v>
      </c>
      <c r="D9192" t="s">
        <v>8</v>
      </c>
    </row>
    <row r="9193" spans="1:4">
      <c r="A9193" t="s">
        <v>1788</v>
      </c>
      <c r="B9193" t="s">
        <v>2653</v>
      </c>
      <c r="C9193">
        <v>197.99627685546875</v>
      </c>
      <c r="D9193" t="s">
        <v>8</v>
      </c>
    </row>
    <row r="9194" spans="1:4">
      <c r="A9194" t="s">
        <v>1789</v>
      </c>
      <c r="B9194" t="s">
        <v>2653</v>
      </c>
      <c r="C9194">
        <v>196.533203125</v>
      </c>
      <c r="D9194" t="s">
        <v>8</v>
      </c>
    </row>
    <row r="9195" spans="1:4">
      <c r="A9195" t="s">
        <v>1790</v>
      </c>
      <c r="B9195" t="s">
        <v>2653</v>
      </c>
      <c r="C9195">
        <v>192.56838989257807</v>
      </c>
      <c r="D9195" t="s">
        <v>8</v>
      </c>
    </row>
    <row r="9196" spans="1:4">
      <c r="A9196" t="s">
        <v>1791</v>
      </c>
      <c r="B9196" t="s">
        <v>2653</v>
      </c>
      <c r="C9196">
        <v>193.30894470214844</v>
      </c>
      <c r="D9196" t="s">
        <v>8</v>
      </c>
    </row>
    <row r="9197" spans="1:4">
      <c r="A9197" t="s">
        <v>1792</v>
      </c>
      <c r="B9197" t="s">
        <v>2653</v>
      </c>
      <c r="C9197">
        <v>190.8253173828125</v>
      </c>
      <c r="D9197" t="s">
        <v>8</v>
      </c>
    </row>
    <row r="9198" spans="1:4">
      <c r="A9198" t="s">
        <v>1793</v>
      </c>
      <c r="B9198" t="s">
        <v>2653</v>
      </c>
      <c r="C9198">
        <v>192.32453918457031</v>
      </c>
      <c r="D9198" t="s">
        <v>8</v>
      </c>
    </row>
    <row r="9199" spans="1:4">
      <c r="A9199" t="s">
        <v>1794</v>
      </c>
      <c r="B9199" t="s">
        <v>2653</v>
      </c>
      <c r="C9199">
        <v>195.65711975097656</v>
      </c>
      <c r="D9199" t="s">
        <v>8</v>
      </c>
    </row>
    <row r="9200" spans="1:4">
      <c r="A9200" t="s">
        <v>1795</v>
      </c>
      <c r="B9200" t="s">
        <v>2653</v>
      </c>
      <c r="C9200">
        <v>193.12837219238281</v>
      </c>
      <c r="D9200" t="s">
        <v>8</v>
      </c>
    </row>
    <row r="9201" spans="1:4">
      <c r="A9201" t="s">
        <v>1796</v>
      </c>
      <c r="B9201" t="s">
        <v>2653</v>
      </c>
      <c r="C9201">
        <v>191.06916809082031</v>
      </c>
      <c r="D9201" t="s">
        <v>8</v>
      </c>
    </row>
    <row r="9202" spans="1:4">
      <c r="A9202" t="s">
        <v>1797</v>
      </c>
      <c r="B9202" t="s">
        <v>2653</v>
      </c>
      <c r="C9202">
        <v>188.36878967285159</v>
      </c>
      <c r="D9202" t="s">
        <v>8</v>
      </c>
    </row>
    <row r="9203" spans="1:4">
      <c r="A9203" t="s">
        <v>1798</v>
      </c>
      <c r="B9203" t="s">
        <v>2653</v>
      </c>
      <c r="C9203">
        <v>187.92428588867188</v>
      </c>
      <c r="D9203" t="s">
        <v>8</v>
      </c>
    </row>
    <row r="9204" spans="1:4">
      <c r="A9204" t="s">
        <v>1799</v>
      </c>
      <c r="B9204" t="s">
        <v>2653</v>
      </c>
      <c r="C9204">
        <v>188.4957275390625</v>
      </c>
      <c r="D9204" t="s">
        <v>8</v>
      </c>
    </row>
    <row r="9205" spans="1:4">
      <c r="A9205" t="s">
        <v>1800</v>
      </c>
      <c r="B9205" t="s">
        <v>2653</v>
      </c>
      <c r="C9205">
        <v>185.03985595703125</v>
      </c>
      <c r="D9205" t="s">
        <v>8</v>
      </c>
    </row>
    <row r="9206" spans="1:4">
      <c r="A9206" t="s">
        <v>1801</v>
      </c>
      <c r="B9206" t="s">
        <v>2653</v>
      </c>
      <c r="C9206">
        <v>185.39361572265625</v>
      </c>
      <c r="D9206" t="s">
        <v>8</v>
      </c>
    </row>
    <row r="9207" spans="1:4">
      <c r="A9207" t="s">
        <v>1802</v>
      </c>
      <c r="B9207" t="s">
        <v>2653</v>
      </c>
      <c r="C9207">
        <v>178.10087585449219</v>
      </c>
      <c r="D9207" t="s">
        <v>8</v>
      </c>
    </row>
    <row r="9208" spans="1:4">
      <c r="A9208" t="s">
        <v>1803</v>
      </c>
      <c r="B9208" t="s">
        <v>2653</v>
      </c>
      <c r="C9208">
        <v>172.25032043457031</v>
      </c>
      <c r="D9208" t="s">
        <v>8</v>
      </c>
    </row>
    <row r="9209" spans="1:4">
      <c r="A9209" t="s">
        <v>1804</v>
      </c>
      <c r="B9209" t="s">
        <v>2653</v>
      </c>
      <c r="C9209">
        <v>173.74699401855469</v>
      </c>
      <c r="D9209" t="s">
        <v>8</v>
      </c>
    </row>
    <row r="9210" spans="1:4">
      <c r="A9210" t="s">
        <v>1805</v>
      </c>
      <c r="B9210" t="s">
        <v>2653</v>
      </c>
      <c r="C9210">
        <v>180.70411682128903</v>
      </c>
      <c r="D9210" t="s">
        <v>8</v>
      </c>
    </row>
    <row r="9211" spans="1:4">
      <c r="A9211" t="s">
        <v>1806</v>
      </c>
      <c r="B9211" t="s">
        <v>2653</v>
      </c>
      <c r="C9211">
        <v>181.2030029296875</v>
      </c>
      <c r="D9211" t="s">
        <v>8</v>
      </c>
    </row>
    <row r="9212" spans="1:4">
      <c r="A9212" t="s">
        <v>1807</v>
      </c>
      <c r="B9212" t="s">
        <v>2653</v>
      </c>
      <c r="C9212">
        <v>199.0357666015625</v>
      </c>
      <c r="D9212" t="s">
        <v>8</v>
      </c>
    </row>
    <row r="9213" spans="1:4">
      <c r="A9213" t="s">
        <v>1808</v>
      </c>
      <c r="B9213" t="s">
        <v>2653</v>
      </c>
      <c r="C9213">
        <v>203.99737548828125</v>
      </c>
      <c r="D9213" t="s">
        <v>8</v>
      </c>
    </row>
    <row r="9214" spans="1:4">
      <c r="A9214" t="s">
        <v>1809</v>
      </c>
      <c r="B9214" t="s">
        <v>2653</v>
      </c>
      <c r="C9214">
        <v>203.035888671875</v>
      </c>
      <c r="D9214" t="s">
        <v>8</v>
      </c>
    </row>
    <row r="9215" spans="1:4">
      <c r="A9215" t="s">
        <v>1810</v>
      </c>
      <c r="B9215" t="s">
        <v>2653</v>
      </c>
      <c r="C9215">
        <v>203.271728515625</v>
      </c>
      <c r="D9215" t="s">
        <v>8</v>
      </c>
    </row>
    <row r="9216" spans="1:4">
      <c r="A9216" t="s">
        <v>1811</v>
      </c>
      <c r="B9216" t="s">
        <v>2653</v>
      </c>
      <c r="C9216">
        <v>191.42555236816409</v>
      </c>
      <c r="D9216" t="s">
        <v>8</v>
      </c>
    </row>
    <row r="9217" spans="1:4">
      <c r="A9217" t="s">
        <v>1812</v>
      </c>
      <c r="B9217" t="s">
        <v>2653</v>
      </c>
      <c r="C9217">
        <v>189.40281677246091</v>
      </c>
      <c r="D9217" t="s">
        <v>8</v>
      </c>
    </row>
    <row r="9218" spans="1:4">
      <c r="A9218" t="s">
        <v>1813</v>
      </c>
      <c r="B9218" t="s">
        <v>2653</v>
      </c>
      <c r="C9218">
        <v>195.924560546875</v>
      </c>
      <c r="D9218" t="s">
        <v>8</v>
      </c>
    </row>
    <row r="9219" spans="1:4">
      <c r="A9219" t="s">
        <v>1814</v>
      </c>
      <c r="B9219" t="s">
        <v>2653</v>
      </c>
      <c r="C9219">
        <v>194.81794738769531</v>
      </c>
      <c r="D9219" t="s">
        <v>8</v>
      </c>
    </row>
    <row r="9220" spans="1:4">
      <c r="A9220" t="s">
        <v>1815</v>
      </c>
      <c r="B9220" t="s">
        <v>2653</v>
      </c>
      <c r="C9220">
        <v>187.73384094238281</v>
      </c>
      <c r="D9220" t="s">
        <v>8</v>
      </c>
    </row>
    <row r="9221" spans="1:4">
      <c r="A9221" t="s">
        <v>1816</v>
      </c>
      <c r="B9221" t="s">
        <v>2653</v>
      </c>
      <c r="C9221">
        <v>189.35743713378903</v>
      </c>
      <c r="D9221" t="s">
        <v>8</v>
      </c>
    </row>
    <row r="9222" spans="1:4">
      <c r="A9222" t="s">
        <v>1817</v>
      </c>
      <c r="B9222" t="s">
        <v>2653</v>
      </c>
      <c r="C9222">
        <v>195.3349609375</v>
      </c>
      <c r="D9222" t="s">
        <v>8</v>
      </c>
    </row>
    <row r="9223" spans="1:4">
      <c r="A9223" t="s">
        <v>1818</v>
      </c>
      <c r="B9223" t="s">
        <v>2653</v>
      </c>
      <c r="C9223">
        <v>195.55267333984372</v>
      </c>
      <c r="D9223" t="s">
        <v>8</v>
      </c>
    </row>
    <row r="9224" spans="1:4">
      <c r="A9224" t="s">
        <v>1819</v>
      </c>
      <c r="B9224" t="s">
        <v>2653</v>
      </c>
      <c r="C9224">
        <v>200.12425231933597</v>
      </c>
      <c r="D9224" t="s">
        <v>8</v>
      </c>
    </row>
    <row r="9225" spans="1:4">
      <c r="A9225" t="s">
        <v>1820</v>
      </c>
      <c r="B9225" t="s">
        <v>2653</v>
      </c>
      <c r="C9225">
        <v>205.04049682617188</v>
      </c>
      <c r="D9225" t="s">
        <v>8</v>
      </c>
    </row>
    <row r="9226" spans="1:4">
      <c r="A9226" t="s">
        <v>1821</v>
      </c>
      <c r="B9226" t="s">
        <v>2653</v>
      </c>
      <c r="C9226">
        <v>202.27397155761719</v>
      </c>
      <c r="D9226" t="s">
        <v>8</v>
      </c>
    </row>
    <row r="9227" spans="1:4">
      <c r="A9227" t="s">
        <v>1822</v>
      </c>
      <c r="B9227" t="s">
        <v>2653</v>
      </c>
      <c r="C9227">
        <v>202.0653381347656</v>
      </c>
      <c r="D9227" t="s">
        <v>8</v>
      </c>
    </row>
    <row r="9228" spans="1:4">
      <c r="A9228" t="s">
        <v>1823</v>
      </c>
      <c r="B9228" t="s">
        <v>2653</v>
      </c>
      <c r="C9228">
        <v>196.57765197753903</v>
      </c>
      <c r="D9228" t="s">
        <v>8</v>
      </c>
    </row>
    <row r="9229" spans="1:4">
      <c r="A9229" t="s">
        <v>1824</v>
      </c>
      <c r="B9229" t="s">
        <v>2653</v>
      </c>
      <c r="C9229">
        <v>196.86788940429688</v>
      </c>
      <c r="D9229" t="s">
        <v>8</v>
      </c>
    </row>
    <row r="9230" spans="1:4">
      <c r="A9230" t="s">
        <v>1825</v>
      </c>
      <c r="B9230" t="s">
        <v>2653</v>
      </c>
      <c r="C9230">
        <v>198.29194641113281</v>
      </c>
      <c r="D9230" t="s">
        <v>8</v>
      </c>
    </row>
    <row r="9231" spans="1:4">
      <c r="A9231" t="s">
        <v>1826</v>
      </c>
      <c r="B9231" t="s">
        <v>2653</v>
      </c>
      <c r="C9231">
        <v>199.11738586425781</v>
      </c>
      <c r="D9231" t="s">
        <v>8</v>
      </c>
    </row>
    <row r="9232" spans="1:4">
      <c r="A9232" t="s">
        <v>1827</v>
      </c>
      <c r="B9232" t="s">
        <v>2653</v>
      </c>
      <c r="C9232">
        <v>202.21046447753903</v>
      </c>
      <c r="D9232" t="s">
        <v>8</v>
      </c>
    </row>
    <row r="9233" spans="1:4">
      <c r="A9233" t="s">
        <v>1828</v>
      </c>
      <c r="B9233" t="s">
        <v>2653</v>
      </c>
      <c r="C9233">
        <v>201.33061218261719</v>
      </c>
      <c r="D9233" t="s">
        <v>8</v>
      </c>
    </row>
    <row r="9234" spans="1:4">
      <c r="A9234" t="s">
        <v>1829</v>
      </c>
      <c r="B9234" t="s">
        <v>2653</v>
      </c>
      <c r="C9234">
        <v>192.49588012695313</v>
      </c>
      <c r="D9234" t="s">
        <v>8</v>
      </c>
    </row>
    <row r="9235" spans="1:4">
      <c r="A9235" t="s">
        <v>1830</v>
      </c>
      <c r="B9235" t="s">
        <v>2653</v>
      </c>
      <c r="C9235">
        <v>190.97203063964844</v>
      </c>
      <c r="D9235" t="s">
        <v>8</v>
      </c>
    </row>
    <row r="9236" spans="1:4">
      <c r="A9236" t="s">
        <v>1831</v>
      </c>
      <c r="B9236" t="s">
        <v>2653</v>
      </c>
      <c r="C9236">
        <v>194.48237609863281</v>
      </c>
      <c r="D9236" t="s">
        <v>8</v>
      </c>
    </row>
    <row r="9237" spans="1:4">
      <c r="A9237" t="s">
        <v>1832</v>
      </c>
      <c r="B9237" t="s">
        <v>2653</v>
      </c>
      <c r="C9237">
        <v>194.8270263671875</v>
      </c>
      <c r="D9237" t="s">
        <v>8</v>
      </c>
    </row>
    <row r="9238" spans="1:4">
      <c r="A9238" t="s">
        <v>1833</v>
      </c>
      <c r="B9238" t="s">
        <v>2653</v>
      </c>
      <c r="C9238">
        <v>195.8701171875</v>
      </c>
      <c r="D9238" t="s">
        <v>8</v>
      </c>
    </row>
    <row r="9239" spans="1:4">
      <c r="A9239" t="s">
        <v>1834</v>
      </c>
      <c r="B9239" t="s">
        <v>2653</v>
      </c>
      <c r="C9239">
        <v>206.98161315917969</v>
      </c>
      <c r="D9239" t="s">
        <v>8</v>
      </c>
    </row>
    <row r="9240" spans="1:4">
      <c r="A9240" t="s">
        <v>1835</v>
      </c>
      <c r="B9240" t="s">
        <v>2653</v>
      </c>
      <c r="C9240">
        <v>211.6529235839844</v>
      </c>
      <c r="D9240" t="s">
        <v>8</v>
      </c>
    </row>
    <row r="9241" spans="1:4">
      <c r="A9241" t="s">
        <v>1836</v>
      </c>
      <c r="B9241" t="s">
        <v>2653</v>
      </c>
      <c r="C9241">
        <v>207.99752807617188</v>
      </c>
      <c r="D9241" t="s">
        <v>8</v>
      </c>
    </row>
    <row r="9242" spans="1:4">
      <c r="A9242" t="s">
        <v>1837</v>
      </c>
      <c r="B9242" t="s">
        <v>2653</v>
      </c>
      <c r="C9242">
        <v>209.83882141113281</v>
      </c>
      <c r="D9242" t="s">
        <v>8</v>
      </c>
    </row>
    <row r="9243" spans="1:4">
      <c r="A9243" t="s">
        <v>1838</v>
      </c>
      <c r="B9243" t="s">
        <v>2653</v>
      </c>
      <c r="C9243">
        <v>212.08831787109372</v>
      </c>
      <c r="D9243" t="s">
        <v>8</v>
      </c>
    </row>
    <row r="9244" spans="1:4">
      <c r="A9244" t="s">
        <v>1839</v>
      </c>
      <c r="B9244" t="s">
        <v>2653</v>
      </c>
      <c r="C9244">
        <v>215.1541748046875</v>
      </c>
      <c r="D9244" t="s">
        <v>8</v>
      </c>
    </row>
    <row r="9245" spans="1:4">
      <c r="A9245" t="s">
        <v>1840</v>
      </c>
      <c r="B9245" t="s">
        <v>2653</v>
      </c>
      <c r="C9245">
        <v>217.14064025878903</v>
      </c>
      <c r="D9245" t="s">
        <v>8</v>
      </c>
    </row>
    <row r="9246" spans="1:4">
      <c r="A9246" t="s">
        <v>1841</v>
      </c>
      <c r="B9246" t="s">
        <v>2653</v>
      </c>
      <c r="C9246">
        <v>223.18167114257807</v>
      </c>
      <c r="D9246" t="s">
        <v>8</v>
      </c>
    </row>
    <row r="9247" spans="1:4">
      <c r="A9247" t="s">
        <v>1842</v>
      </c>
      <c r="B9247" t="s">
        <v>2653</v>
      </c>
      <c r="C9247">
        <v>226.14775085449219</v>
      </c>
      <c r="D9247" t="s">
        <v>8</v>
      </c>
    </row>
    <row r="9248" spans="1:4">
      <c r="A9248" t="s">
        <v>1843</v>
      </c>
      <c r="B9248" t="s">
        <v>2653</v>
      </c>
      <c r="C9248">
        <v>225.10462951660159</v>
      </c>
      <c r="D9248" t="s">
        <v>8</v>
      </c>
    </row>
    <row r="9249" spans="1:4">
      <c r="A9249" t="s">
        <v>1844</v>
      </c>
      <c r="B9249" t="s">
        <v>2653</v>
      </c>
      <c r="C9249">
        <v>219.21781921386719</v>
      </c>
      <c r="D9249" t="s">
        <v>8</v>
      </c>
    </row>
    <row r="9250" spans="1:4">
      <c r="A9250" t="s">
        <v>1845</v>
      </c>
      <c r="B9250" t="s">
        <v>2653</v>
      </c>
      <c r="C9250">
        <v>219.19966125488281</v>
      </c>
      <c r="D9250" t="s">
        <v>8</v>
      </c>
    </row>
    <row r="9251" spans="1:4">
      <c r="A9251" t="s">
        <v>1846</v>
      </c>
      <c r="B9251" t="s">
        <v>2653</v>
      </c>
      <c r="C9251">
        <v>214.51925659179688</v>
      </c>
      <c r="D9251" t="s">
        <v>8</v>
      </c>
    </row>
    <row r="9252" spans="1:4">
      <c r="A9252" t="s">
        <v>1847</v>
      </c>
      <c r="B9252" t="s">
        <v>2653</v>
      </c>
      <c r="C9252">
        <v>209.50321960449219</v>
      </c>
      <c r="D9252" t="s">
        <v>8</v>
      </c>
    </row>
    <row r="9253" spans="1:4">
      <c r="A9253" t="s">
        <v>1848</v>
      </c>
      <c r="B9253" t="s">
        <v>2653</v>
      </c>
      <c r="C9253">
        <v>214.41947937011719</v>
      </c>
      <c r="D9253" t="s">
        <v>8</v>
      </c>
    </row>
    <row r="9254" spans="1:4">
      <c r="A9254" t="s">
        <v>1849</v>
      </c>
      <c r="B9254" t="s">
        <v>2653</v>
      </c>
      <c r="C9254">
        <v>207.39888000488281</v>
      </c>
      <c r="D9254" t="s">
        <v>8</v>
      </c>
    </row>
    <row r="9255" spans="1:4">
      <c r="A9255" t="s">
        <v>1850</v>
      </c>
      <c r="B9255" t="s">
        <v>2653</v>
      </c>
      <c r="C9255">
        <v>208.423828125</v>
      </c>
      <c r="D9255" t="s">
        <v>8</v>
      </c>
    </row>
    <row r="9256" spans="1:4">
      <c r="A9256" t="s">
        <v>1851</v>
      </c>
      <c r="B9256" t="s">
        <v>2653</v>
      </c>
      <c r="C9256">
        <v>210.92729187011719</v>
      </c>
      <c r="D9256" t="s">
        <v>8</v>
      </c>
    </row>
    <row r="9257" spans="1:4">
      <c r="A9257" t="s">
        <v>1852</v>
      </c>
      <c r="B9257" t="s">
        <v>2653</v>
      </c>
      <c r="C9257">
        <v>215.36282348632807</v>
      </c>
      <c r="D9257" t="s">
        <v>8</v>
      </c>
    </row>
    <row r="9258" spans="1:4">
      <c r="A9258" t="s">
        <v>1853</v>
      </c>
      <c r="B9258" t="s">
        <v>2653</v>
      </c>
      <c r="C9258">
        <v>209.312744140625</v>
      </c>
      <c r="D9258" t="s">
        <v>8</v>
      </c>
    </row>
    <row r="9259" spans="1:4">
      <c r="A9259" t="s">
        <v>1854</v>
      </c>
      <c r="B9259" t="s">
        <v>2653</v>
      </c>
      <c r="C9259">
        <v>204.27857971191409</v>
      </c>
      <c r="D9259" t="s">
        <v>8</v>
      </c>
    </row>
    <row r="9260" spans="1:4">
      <c r="A9260" t="s">
        <v>1855</v>
      </c>
      <c r="B9260" t="s">
        <v>2653</v>
      </c>
      <c r="C9260">
        <v>203.3624267578125</v>
      </c>
      <c r="D9260" t="s">
        <v>8</v>
      </c>
    </row>
    <row r="9261" spans="1:4">
      <c r="A9261" t="s">
        <v>1856</v>
      </c>
      <c r="B9261" t="s">
        <v>2653</v>
      </c>
      <c r="C9261">
        <v>198.74549865722656</v>
      </c>
      <c r="D9261" t="s">
        <v>8</v>
      </c>
    </row>
    <row r="9262" spans="1:4">
      <c r="A9262" t="s">
        <v>1857</v>
      </c>
      <c r="B9262" t="s">
        <v>2653</v>
      </c>
      <c r="C9262">
        <v>193.6478271484375</v>
      </c>
      <c r="D9262" t="s">
        <v>8</v>
      </c>
    </row>
    <row r="9263" spans="1:4">
      <c r="A9263" t="s">
        <v>1858</v>
      </c>
      <c r="B9263" t="s">
        <v>2653</v>
      </c>
      <c r="C9263">
        <v>197.07652282714844</v>
      </c>
      <c r="D9263" t="s">
        <v>8</v>
      </c>
    </row>
    <row r="9264" spans="1:4">
      <c r="A9264" t="s">
        <v>1859</v>
      </c>
      <c r="B9264" t="s">
        <v>2653</v>
      </c>
      <c r="C9264">
        <v>199.30789184570313</v>
      </c>
      <c r="D9264" t="s">
        <v>8</v>
      </c>
    </row>
    <row r="9265" spans="1:4">
      <c r="A9265" t="s">
        <v>1860</v>
      </c>
      <c r="B9265" t="s">
        <v>2653</v>
      </c>
      <c r="C9265">
        <v>198.87248229980469</v>
      </c>
      <c r="D9265" t="s">
        <v>8</v>
      </c>
    </row>
    <row r="9266" spans="1:4">
      <c r="A9266" t="s">
        <v>1861</v>
      </c>
      <c r="B9266" t="s">
        <v>2653</v>
      </c>
      <c r="C9266">
        <v>196.07632446289065</v>
      </c>
      <c r="D9266" t="s">
        <v>8</v>
      </c>
    </row>
    <row r="9267" spans="1:4">
      <c r="A9267" t="s">
        <v>1862</v>
      </c>
      <c r="B9267" t="s">
        <v>2653</v>
      </c>
      <c r="C9267">
        <v>147.19387817382813</v>
      </c>
      <c r="D9267" t="s">
        <v>8</v>
      </c>
    </row>
    <row r="9268" spans="1:4">
      <c r="A9268" t="s">
        <v>1863</v>
      </c>
      <c r="B9268" t="s">
        <v>2653</v>
      </c>
      <c r="C9268">
        <v>139.74356079101563</v>
      </c>
      <c r="D9268" t="s">
        <v>8</v>
      </c>
    </row>
    <row r="9269" spans="1:4">
      <c r="A9269" t="s">
        <v>1864</v>
      </c>
      <c r="B9269" t="s">
        <v>2653</v>
      </c>
      <c r="C9269">
        <v>141.50141906738281</v>
      </c>
      <c r="D9269" t="s">
        <v>8</v>
      </c>
    </row>
    <row r="9270" spans="1:4">
      <c r="A9270" t="s">
        <v>1865</v>
      </c>
      <c r="B9270" t="s">
        <v>2653</v>
      </c>
      <c r="C9270">
        <v>140.17164611816406</v>
      </c>
      <c r="D9270" t="s">
        <v>8</v>
      </c>
    </row>
    <row r="9271" spans="1:4">
      <c r="A9271" t="s">
        <v>1866</v>
      </c>
      <c r="B9271" t="s">
        <v>2653</v>
      </c>
      <c r="C9271">
        <v>136.573974609375</v>
      </c>
      <c r="D9271" t="s">
        <v>8</v>
      </c>
    </row>
    <row r="9272" spans="1:4">
      <c r="A9272" t="s">
        <v>1867</v>
      </c>
      <c r="B9272" t="s">
        <v>2653</v>
      </c>
      <c r="C9272">
        <v>142.46685791015625</v>
      </c>
      <c r="D9272" t="s">
        <v>8</v>
      </c>
    </row>
    <row r="9273" spans="1:4">
      <c r="A9273" t="s">
        <v>1868</v>
      </c>
      <c r="B9273" t="s">
        <v>2653</v>
      </c>
      <c r="C9273">
        <v>148.64204406738281</v>
      </c>
      <c r="D9273" t="s">
        <v>8</v>
      </c>
    </row>
    <row r="9274" spans="1:4">
      <c r="A9274" t="s">
        <v>1869</v>
      </c>
      <c r="B9274" t="s">
        <v>2653</v>
      </c>
      <c r="C9274">
        <v>152.23060607910156</v>
      </c>
      <c r="D9274" t="s">
        <v>8</v>
      </c>
    </row>
    <row r="9275" spans="1:4">
      <c r="A9275" t="s">
        <v>1870</v>
      </c>
      <c r="B9275" t="s">
        <v>2653</v>
      </c>
      <c r="C9275">
        <v>147.43978881835938</v>
      </c>
      <c r="D9275" t="s">
        <v>8</v>
      </c>
    </row>
    <row r="9276" spans="1:4">
      <c r="A9276" t="s">
        <v>1871</v>
      </c>
      <c r="B9276" t="s">
        <v>2653</v>
      </c>
      <c r="C9276">
        <v>142.55793762207031</v>
      </c>
      <c r="D9276" t="s">
        <v>8</v>
      </c>
    </row>
    <row r="9277" spans="1:4">
      <c r="A9277" t="s">
        <v>1872</v>
      </c>
      <c r="B9277" t="s">
        <v>2653</v>
      </c>
      <c r="C9277">
        <v>146.55633544921875</v>
      </c>
      <c r="D9277" t="s">
        <v>8</v>
      </c>
    </row>
    <row r="9278" spans="1:4">
      <c r="A9278" t="s">
        <v>1873</v>
      </c>
      <c r="B9278" t="s">
        <v>2653</v>
      </c>
      <c r="C9278">
        <v>146.67472839355469</v>
      </c>
      <c r="D9278" t="s">
        <v>8</v>
      </c>
    </row>
    <row r="9279" spans="1:4">
      <c r="A9279" t="s">
        <v>1874</v>
      </c>
      <c r="B9279" t="s">
        <v>2653</v>
      </c>
      <c r="C9279">
        <v>145.42691040039063</v>
      </c>
      <c r="D9279" t="s">
        <v>8</v>
      </c>
    </row>
    <row r="9280" spans="1:4">
      <c r="A9280" t="s">
        <v>1875</v>
      </c>
      <c r="B9280" t="s">
        <v>2653</v>
      </c>
      <c r="C9280">
        <v>142.06608581542969</v>
      </c>
      <c r="D9280" t="s">
        <v>8</v>
      </c>
    </row>
    <row r="9281" spans="1:4">
      <c r="A9281" t="s">
        <v>1876</v>
      </c>
      <c r="B9281" t="s">
        <v>2653</v>
      </c>
      <c r="C9281">
        <v>142.72189331054688</v>
      </c>
      <c r="D9281" t="s">
        <v>8</v>
      </c>
    </row>
    <row r="9282" spans="1:4">
      <c r="A9282" t="s">
        <v>1877</v>
      </c>
      <c r="B9282" t="s">
        <v>2653</v>
      </c>
      <c r="C9282">
        <v>140.76364135742188</v>
      </c>
      <c r="D9282" t="s">
        <v>8</v>
      </c>
    </row>
    <row r="9283" spans="1:4">
      <c r="A9283" t="s">
        <v>1878</v>
      </c>
      <c r="B9283" t="s">
        <v>2653</v>
      </c>
      <c r="C9283">
        <v>136.31895446777344</v>
      </c>
      <c r="D9283" t="s">
        <v>8</v>
      </c>
    </row>
    <row r="9284" spans="1:4">
      <c r="A9284" t="s">
        <v>1879</v>
      </c>
      <c r="B9284" t="s">
        <v>2653</v>
      </c>
      <c r="C9284">
        <v>131.89248657226563</v>
      </c>
      <c r="D9284" t="s">
        <v>8</v>
      </c>
    </row>
    <row r="9285" spans="1:4">
      <c r="A9285" t="s">
        <v>1880</v>
      </c>
      <c r="B9285" t="s">
        <v>2653</v>
      </c>
      <c r="C9285">
        <v>129.97068786621094</v>
      </c>
      <c r="D9285" t="s">
        <v>8</v>
      </c>
    </row>
    <row r="9286" spans="1:4">
      <c r="A9286" t="s">
        <v>1881</v>
      </c>
      <c r="B9286" t="s">
        <v>2653</v>
      </c>
      <c r="C9286">
        <v>134.28788757324219</v>
      </c>
      <c r="D9286" t="s">
        <v>8</v>
      </c>
    </row>
    <row r="9287" spans="1:4">
      <c r="A9287" t="s">
        <v>1882</v>
      </c>
      <c r="B9287" t="s">
        <v>2653</v>
      </c>
      <c r="C9287">
        <v>130.14376831054688</v>
      </c>
      <c r="D9287" t="s">
        <v>8</v>
      </c>
    </row>
    <row r="9288" spans="1:4">
      <c r="A9288" t="s">
        <v>1883</v>
      </c>
      <c r="B9288" t="s">
        <v>2653</v>
      </c>
      <c r="C9288">
        <v>126.87401580810548</v>
      </c>
      <c r="D9288" t="s">
        <v>8</v>
      </c>
    </row>
    <row r="9289" spans="1:4">
      <c r="A9289" t="s">
        <v>1884</v>
      </c>
      <c r="B9289" t="s">
        <v>2653</v>
      </c>
      <c r="C9289">
        <v>131.79229736328125</v>
      </c>
      <c r="D9289" t="s">
        <v>8</v>
      </c>
    </row>
    <row r="9290" spans="1:4">
      <c r="A9290" t="s">
        <v>1885</v>
      </c>
      <c r="B9290" t="s">
        <v>2653</v>
      </c>
      <c r="C9290">
        <v>128.24929809570313</v>
      </c>
      <c r="D9290" t="s">
        <v>8</v>
      </c>
    </row>
    <row r="9291" spans="1:4">
      <c r="A9291" t="s">
        <v>1886</v>
      </c>
      <c r="B9291" t="s">
        <v>2653</v>
      </c>
      <c r="C9291">
        <v>133.71409606933594</v>
      </c>
      <c r="D9291" t="s">
        <v>8</v>
      </c>
    </row>
    <row r="9292" spans="1:4">
      <c r="A9292" t="s">
        <v>1887</v>
      </c>
      <c r="B9292" t="s">
        <v>2653</v>
      </c>
      <c r="C9292">
        <v>137.00204467773438</v>
      </c>
      <c r="D9292" t="s">
        <v>8</v>
      </c>
    </row>
    <row r="9293" spans="1:4">
      <c r="A9293" t="s">
        <v>1888</v>
      </c>
      <c r="B9293" t="s">
        <v>2653</v>
      </c>
      <c r="C9293">
        <v>136.26432800292969</v>
      </c>
      <c r="D9293" t="s">
        <v>8</v>
      </c>
    </row>
    <row r="9294" spans="1:4">
      <c r="A9294" t="s">
        <v>1889</v>
      </c>
      <c r="B9294" t="s">
        <v>2653</v>
      </c>
      <c r="C9294">
        <v>131.62835693359375</v>
      </c>
      <c r="D9294" t="s">
        <v>8</v>
      </c>
    </row>
    <row r="9295" spans="1:4">
      <c r="A9295" t="s">
        <v>1890</v>
      </c>
      <c r="B9295" t="s">
        <v>2653</v>
      </c>
      <c r="C9295">
        <v>129.2420654296875</v>
      </c>
      <c r="D9295" t="s">
        <v>8</v>
      </c>
    </row>
    <row r="9296" spans="1:4">
      <c r="A9296" t="s">
        <v>1891</v>
      </c>
      <c r="B9296" t="s">
        <v>2653</v>
      </c>
      <c r="C9296">
        <v>128.63182067871094</v>
      </c>
      <c r="D9296" t="s">
        <v>8</v>
      </c>
    </row>
    <row r="9297" spans="1:4">
      <c r="A9297" t="s">
        <v>1892</v>
      </c>
      <c r="B9297" t="s">
        <v>2653</v>
      </c>
      <c r="C9297">
        <v>129.67922973632813</v>
      </c>
      <c r="D9297" t="s">
        <v>8</v>
      </c>
    </row>
    <row r="9298" spans="1:4">
      <c r="A9298" t="s">
        <v>1893</v>
      </c>
      <c r="B9298" t="s">
        <v>2653</v>
      </c>
      <c r="C9298">
        <v>132.71220397949219</v>
      </c>
      <c r="D9298" t="s">
        <v>8</v>
      </c>
    </row>
    <row r="9299" spans="1:4">
      <c r="A9299" t="s">
        <v>1894</v>
      </c>
      <c r="B9299" t="s">
        <v>2653</v>
      </c>
      <c r="C9299">
        <v>131.89248657226563</v>
      </c>
      <c r="D9299" t="s">
        <v>8</v>
      </c>
    </row>
    <row r="9300" spans="1:4">
      <c r="A9300" t="s">
        <v>1895</v>
      </c>
      <c r="B9300" t="s">
        <v>2653</v>
      </c>
      <c r="C9300">
        <v>136.58309936523438</v>
      </c>
      <c r="D9300" t="s">
        <v>8</v>
      </c>
    </row>
    <row r="9301" spans="1:4">
      <c r="A9301" t="s">
        <v>1896</v>
      </c>
      <c r="B9301" t="s">
        <v>2653</v>
      </c>
      <c r="C9301">
        <v>134.78884887695313</v>
      </c>
      <c r="D9301" t="s">
        <v>8</v>
      </c>
    </row>
    <row r="9302" spans="1:4">
      <c r="A9302" t="s">
        <v>1897</v>
      </c>
      <c r="B9302" t="s">
        <v>2653</v>
      </c>
      <c r="C9302">
        <v>133.33155822753906</v>
      </c>
      <c r="D9302" t="s">
        <v>8</v>
      </c>
    </row>
    <row r="9303" spans="1:4">
      <c r="A9303" t="s">
        <v>1898</v>
      </c>
      <c r="B9303" t="s">
        <v>2653</v>
      </c>
      <c r="C9303">
        <v>131.66481018066406</v>
      </c>
      <c r="D9303" t="s">
        <v>8</v>
      </c>
    </row>
    <row r="9304" spans="1:4">
      <c r="A9304" t="s">
        <v>1899</v>
      </c>
      <c r="B9304" t="s">
        <v>2653</v>
      </c>
      <c r="C9304">
        <v>132.46629333496094</v>
      </c>
      <c r="D9304" t="s">
        <v>8</v>
      </c>
    </row>
    <row r="9305" spans="1:4">
      <c r="A9305" t="s">
        <v>1900</v>
      </c>
      <c r="B9305" t="s">
        <v>2653</v>
      </c>
      <c r="C9305">
        <v>133.24044799804688</v>
      </c>
      <c r="D9305" t="s">
        <v>8</v>
      </c>
    </row>
    <row r="9306" spans="1:4">
      <c r="A9306" t="s">
        <v>1901</v>
      </c>
      <c r="B9306" t="s">
        <v>2653</v>
      </c>
      <c r="C9306">
        <v>133.58657836914063</v>
      </c>
      <c r="D9306" t="s">
        <v>8</v>
      </c>
    </row>
    <row r="9307" spans="1:4">
      <c r="A9307" t="s">
        <v>1902</v>
      </c>
      <c r="B9307" t="s">
        <v>2653</v>
      </c>
      <c r="C9307">
        <v>136.03662109375</v>
      </c>
      <c r="D9307" t="s">
        <v>8</v>
      </c>
    </row>
    <row r="9308" spans="1:4">
      <c r="A9308" t="s">
        <v>1903</v>
      </c>
      <c r="B9308" t="s">
        <v>2653</v>
      </c>
      <c r="C9308">
        <v>139.67977905273438</v>
      </c>
      <c r="D9308" t="s">
        <v>8</v>
      </c>
    </row>
    <row r="9309" spans="1:4">
      <c r="A9309" t="s">
        <v>1904</v>
      </c>
      <c r="B9309" t="s">
        <v>2653</v>
      </c>
      <c r="C9309">
        <v>142.53971862792969</v>
      </c>
      <c r="D9309" t="s">
        <v>8</v>
      </c>
    </row>
    <row r="9310" spans="1:4">
      <c r="A9310" t="s">
        <v>1905</v>
      </c>
      <c r="B9310" t="s">
        <v>2653</v>
      </c>
      <c r="C9310">
        <v>144.50701904296875</v>
      </c>
      <c r="D9310" t="s">
        <v>8</v>
      </c>
    </row>
    <row r="9311" spans="1:4">
      <c r="A9311" t="s">
        <v>1906</v>
      </c>
      <c r="B9311" t="s">
        <v>2653</v>
      </c>
      <c r="C9311">
        <v>143.66911315917969</v>
      </c>
      <c r="D9311" t="s">
        <v>8</v>
      </c>
    </row>
    <row r="9312" spans="1:4">
      <c r="A9312" t="s">
        <v>1907</v>
      </c>
      <c r="B9312" t="s">
        <v>2653</v>
      </c>
      <c r="C9312">
        <v>143.44139099121094</v>
      </c>
      <c r="D9312" t="s">
        <v>8</v>
      </c>
    </row>
    <row r="9313" spans="1:4">
      <c r="A9313" t="s">
        <v>1908</v>
      </c>
      <c r="B9313" t="s">
        <v>2653</v>
      </c>
      <c r="C9313">
        <v>138.26809692382813</v>
      </c>
      <c r="D9313" t="s">
        <v>8</v>
      </c>
    </row>
    <row r="9314" spans="1:4">
      <c r="A9314" t="s">
        <v>1909</v>
      </c>
      <c r="B9314" t="s">
        <v>2653</v>
      </c>
      <c r="C9314">
        <v>140.8092041015625</v>
      </c>
      <c r="D9314" t="s">
        <v>8</v>
      </c>
    </row>
    <row r="9315" spans="1:4">
      <c r="A9315" t="s">
        <v>1910</v>
      </c>
      <c r="B9315" t="s">
        <v>2653</v>
      </c>
      <c r="C9315">
        <v>145.19923400878906</v>
      </c>
      <c r="D9315" t="s">
        <v>8</v>
      </c>
    </row>
    <row r="9316" spans="1:4">
      <c r="A9316" t="s">
        <v>1911</v>
      </c>
      <c r="B9316" t="s">
        <v>2653</v>
      </c>
      <c r="C9316">
        <v>148.80599975585938</v>
      </c>
      <c r="D9316" t="s">
        <v>8</v>
      </c>
    </row>
    <row r="9317" spans="1:4">
      <c r="A9317" t="s">
        <v>1912</v>
      </c>
      <c r="B9317" t="s">
        <v>2653</v>
      </c>
      <c r="C9317">
        <v>150.78245544433594</v>
      </c>
      <c r="D9317" t="s">
        <v>8</v>
      </c>
    </row>
    <row r="9318" spans="1:4">
      <c r="A9318" t="s">
        <v>1913</v>
      </c>
      <c r="B9318" t="s">
        <v>2653</v>
      </c>
      <c r="C9318">
        <v>148.89706420898438</v>
      </c>
      <c r="D9318" t="s">
        <v>8</v>
      </c>
    </row>
    <row r="9319" spans="1:4">
      <c r="A9319" t="s">
        <v>1914</v>
      </c>
      <c r="B9319" t="s">
        <v>2653</v>
      </c>
      <c r="C9319">
        <v>152.94100952148438</v>
      </c>
      <c r="D9319" t="s">
        <v>8</v>
      </c>
    </row>
    <row r="9320" spans="1:4">
      <c r="A9320" t="s">
        <v>1915</v>
      </c>
      <c r="B9320" t="s">
        <v>2653</v>
      </c>
      <c r="C9320">
        <v>151.70233154296875</v>
      </c>
      <c r="D9320" t="s">
        <v>8</v>
      </c>
    </row>
    <row r="9321" spans="1:4">
      <c r="A9321" t="s">
        <v>1916</v>
      </c>
      <c r="B9321" t="s">
        <v>2653</v>
      </c>
      <c r="C9321">
        <v>151.31069946289063</v>
      </c>
      <c r="D9321" t="s">
        <v>8</v>
      </c>
    </row>
    <row r="9322" spans="1:4">
      <c r="A9322" t="s">
        <v>1917</v>
      </c>
      <c r="B9322" t="s">
        <v>2653</v>
      </c>
      <c r="C9322">
        <v>152.07575988769531</v>
      </c>
      <c r="D9322" t="s">
        <v>8</v>
      </c>
    </row>
    <row r="9323" spans="1:4">
      <c r="A9323" t="s">
        <v>1918</v>
      </c>
      <c r="B9323" t="s">
        <v>2653</v>
      </c>
      <c r="C9323">
        <v>150.39077758789063</v>
      </c>
      <c r="D9323" t="s">
        <v>8</v>
      </c>
    </row>
    <row r="9324" spans="1:4">
      <c r="A9324" t="s">
        <v>1919</v>
      </c>
      <c r="B9324" t="s">
        <v>2653</v>
      </c>
      <c r="C9324">
        <v>154.53492736816406</v>
      </c>
      <c r="D9324" t="s">
        <v>8</v>
      </c>
    </row>
    <row r="9325" spans="1:4">
      <c r="A9325" t="s">
        <v>1920</v>
      </c>
      <c r="B9325" t="s">
        <v>2653</v>
      </c>
      <c r="C9325">
        <v>154.47114562988281</v>
      </c>
      <c r="D9325" t="s">
        <v>8</v>
      </c>
    </row>
    <row r="9326" spans="1:4">
      <c r="A9326" t="s">
        <v>1921</v>
      </c>
      <c r="B9326" t="s">
        <v>2653</v>
      </c>
      <c r="C9326">
        <v>157.09423828125</v>
      </c>
      <c r="D9326" t="s">
        <v>8</v>
      </c>
    </row>
    <row r="9327" spans="1:4">
      <c r="A9327" t="s">
        <v>1922</v>
      </c>
      <c r="B9327" t="s">
        <v>2653</v>
      </c>
      <c r="C9327">
        <v>157.92308044433594</v>
      </c>
      <c r="D9327" t="s">
        <v>8</v>
      </c>
    </row>
    <row r="9328" spans="1:4">
      <c r="A9328" t="s">
        <v>1923</v>
      </c>
      <c r="B9328" t="s">
        <v>2653</v>
      </c>
      <c r="C9328">
        <v>165.14515686035156</v>
      </c>
      <c r="D9328" t="s">
        <v>8</v>
      </c>
    </row>
    <row r="9329" spans="1:4">
      <c r="A9329" t="s">
        <v>1924</v>
      </c>
      <c r="B9329" t="s">
        <v>2653</v>
      </c>
      <c r="C9329">
        <v>160.7000732421875</v>
      </c>
      <c r="D9329" t="s">
        <v>8</v>
      </c>
    </row>
    <row r="9330" spans="1:4">
      <c r="A9330" t="s">
        <v>1925</v>
      </c>
      <c r="B9330" t="s">
        <v>2653</v>
      </c>
      <c r="C9330">
        <v>158.60130310058594</v>
      </c>
      <c r="D9330" t="s">
        <v>8</v>
      </c>
    </row>
    <row r="9331" spans="1:4">
      <c r="A9331" t="s">
        <v>1926</v>
      </c>
      <c r="B9331" t="s">
        <v>2653</v>
      </c>
      <c r="C9331">
        <v>153.09306335449219</v>
      </c>
      <c r="D9331" t="s">
        <v>8</v>
      </c>
    </row>
    <row r="9332" spans="1:4">
      <c r="A9332" t="s">
        <v>1927</v>
      </c>
      <c r="B9332" t="s">
        <v>2653</v>
      </c>
      <c r="C9332">
        <v>148.43724060058594</v>
      </c>
      <c r="D9332" t="s">
        <v>8</v>
      </c>
    </row>
    <row r="9333" spans="1:4">
      <c r="A9333" t="s">
        <v>1928</v>
      </c>
      <c r="B9333" t="s">
        <v>2653</v>
      </c>
      <c r="C9333">
        <v>148.4464111328125</v>
      </c>
      <c r="D9333" t="s">
        <v>8</v>
      </c>
    </row>
    <row r="9334" spans="1:4">
      <c r="A9334" t="s">
        <v>1929</v>
      </c>
      <c r="B9334" t="s">
        <v>2653</v>
      </c>
      <c r="C9334">
        <v>149.50956726074219</v>
      </c>
      <c r="D9334" t="s">
        <v>8</v>
      </c>
    </row>
    <row r="9335" spans="1:4">
      <c r="A9335" t="s">
        <v>1930</v>
      </c>
      <c r="B9335" t="s">
        <v>2653</v>
      </c>
      <c r="C9335">
        <v>153.51470947265625</v>
      </c>
      <c r="D9335" t="s">
        <v>8</v>
      </c>
    </row>
    <row r="9336" spans="1:4">
      <c r="A9336" t="s">
        <v>1931</v>
      </c>
      <c r="B9336" t="s">
        <v>2653</v>
      </c>
      <c r="C9336">
        <v>147.20913696289063</v>
      </c>
      <c r="D9336" t="s">
        <v>8</v>
      </c>
    </row>
    <row r="9337" spans="1:4">
      <c r="A9337" t="s">
        <v>1932</v>
      </c>
      <c r="B9337" t="s">
        <v>2653</v>
      </c>
      <c r="C9337">
        <v>145.44026184082031</v>
      </c>
      <c r="D9337" t="s">
        <v>8</v>
      </c>
    </row>
    <row r="9338" spans="1:4">
      <c r="A9338" t="s">
        <v>1933</v>
      </c>
      <c r="B9338" t="s">
        <v>2653</v>
      </c>
      <c r="C9338">
        <v>147.35575866699219</v>
      </c>
      <c r="D9338" t="s">
        <v>8</v>
      </c>
    </row>
    <row r="9339" spans="1:4">
      <c r="A9339" t="s">
        <v>1934</v>
      </c>
      <c r="B9339" t="s">
        <v>2653</v>
      </c>
      <c r="C9339">
        <v>146.95248413085938</v>
      </c>
      <c r="D9339" t="s">
        <v>8</v>
      </c>
    </row>
    <row r="9340" spans="1:4">
      <c r="A9340" t="s">
        <v>1935</v>
      </c>
      <c r="B9340" t="s">
        <v>2653</v>
      </c>
      <c r="C9340">
        <v>151.07676696777344</v>
      </c>
      <c r="D9340" t="s">
        <v>8</v>
      </c>
    </row>
    <row r="9341" spans="1:4">
      <c r="A9341" t="s">
        <v>1936</v>
      </c>
      <c r="B9341" t="s">
        <v>2653</v>
      </c>
      <c r="C9341">
        <v>150.85682678222656</v>
      </c>
      <c r="D9341" t="s">
        <v>8</v>
      </c>
    </row>
    <row r="9342" spans="1:4">
      <c r="A9342" t="s">
        <v>1937</v>
      </c>
      <c r="B9342" t="s">
        <v>2653</v>
      </c>
      <c r="C9342">
        <v>149.92196655273438</v>
      </c>
      <c r="D9342" t="s">
        <v>8</v>
      </c>
    </row>
    <row r="9343" spans="1:4">
      <c r="A9343" t="s">
        <v>1938</v>
      </c>
      <c r="B9343" t="s">
        <v>2653</v>
      </c>
      <c r="C9343">
        <v>156.52996826171875</v>
      </c>
      <c r="D9343" t="s">
        <v>8</v>
      </c>
    </row>
    <row r="9344" spans="1:4">
      <c r="A9344" t="s">
        <v>1939</v>
      </c>
      <c r="B9344" t="s">
        <v>2653</v>
      </c>
      <c r="C9344">
        <v>157.54730224609375</v>
      </c>
      <c r="D9344" t="s">
        <v>8</v>
      </c>
    </row>
    <row r="9345" spans="1:4">
      <c r="A9345" t="s">
        <v>1940</v>
      </c>
      <c r="B9345" t="s">
        <v>2653</v>
      </c>
      <c r="C9345">
        <v>159.15115356445313</v>
      </c>
      <c r="D9345" t="s">
        <v>8</v>
      </c>
    </row>
    <row r="9346" spans="1:4">
      <c r="A9346" t="s">
        <v>1941</v>
      </c>
      <c r="B9346" t="s">
        <v>2653</v>
      </c>
      <c r="C9346">
        <v>159.33450317382813</v>
      </c>
      <c r="D9346" t="s">
        <v>8</v>
      </c>
    </row>
    <row r="9347" spans="1:4">
      <c r="A9347" t="s">
        <v>1942</v>
      </c>
      <c r="B9347" t="s">
        <v>2653</v>
      </c>
      <c r="C9347">
        <v>152.35986328125</v>
      </c>
      <c r="D9347" t="s">
        <v>8</v>
      </c>
    </row>
    <row r="9348" spans="1:4">
      <c r="A9348" t="s">
        <v>1943</v>
      </c>
      <c r="B9348" t="s">
        <v>2653</v>
      </c>
      <c r="C9348">
        <v>151.57170104980469</v>
      </c>
      <c r="D9348" t="s">
        <v>8</v>
      </c>
    </row>
    <row r="9349" spans="1:4">
      <c r="A9349" t="s">
        <v>1944</v>
      </c>
      <c r="B9349" t="s">
        <v>2653</v>
      </c>
      <c r="C9349">
        <v>151.23257446289063</v>
      </c>
      <c r="D9349" t="s">
        <v>8</v>
      </c>
    </row>
    <row r="9350" spans="1:4">
      <c r="A9350" t="s">
        <v>1945</v>
      </c>
      <c r="B9350" t="s">
        <v>2653</v>
      </c>
      <c r="C9350">
        <v>150.389404296875</v>
      </c>
      <c r="D9350" t="s">
        <v>8</v>
      </c>
    </row>
    <row r="9351" spans="1:4">
      <c r="A9351" t="s">
        <v>1946</v>
      </c>
      <c r="B9351" t="s">
        <v>2653</v>
      </c>
      <c r="C9351">
        <v>151.00346374511719</v>
      </c>
      <c r="D9351" t="s">
        <v>8</v>
      </c>
    </row>
    <row r="9352" spans="1:4">
      <c r="A9352" t="s">
        <v>1947</v>
      </c>
      <c r="B9352" t="s">
        <v>2653</v>
      </c>
      <c r="C9352">
        <v>146.66838073730469</v>
      </c>
      <c r="D9352" t="s">
        <v>8</v>
      </c>
    </row>
    <row r="9353" spans="1:4">
      <c r="A9353" t="s">
        <v>1948</v>
      </c>
      <c r="B9353" t="s">
        <v>2653</v>
      </c>
      <c r="C9353">
        <v>145.75189208984375</v>
      </c>
      <c r="D9353" t="s">
        <v>8</v>
      </c>
    </row>
    <row r="9354" spans="1:4">
      <c r="A9354" t="s">
        <v>1949</v>
      </c>
      <c r="B9354" t="s">
        <v>2653</v>
      </c>
      <c r="C9354">
        <v>140.18869018554688</v>
      </c>
      <c r="D9354" t="s">
        <v>8</v>
      </c>
    </row>
    <row r="9355" spans="1:4">
      <c r="A9355" t="s">
        <v>1950</v>
      </c>
      <c r="B9355" t="s">
        <v>2653</v>
      </c>
      <c r="C9355">
        <v>139.867919921875</v>
      </c>
      <c r="D9355" t="s">
        <v>8</v>
      </c>
    </row>
    <row r="9356" spans="1:4">
      <c r="A9356" t="s">
        <v>1951</v>
      </c>
      <c r="B9356" t="s">
        <v>2653</v>
      </c>
      <c r="C9356">
        <v>136.29354858398438</v>
      </c>
      <c r="D9356" t="s">
        <v>8</v>
      </c>
    </row>
    <row r="9357" spans="1:4">
      <c r="A9357" t="s">
        <v>1952</v>
      </c>
      <c r="B9357" t="s">
        <v>2653</v>
      </c>
      <c r="C9357">
        <v>136.07359313964844</v>
      </c>
      <c r="D9357" t="s">
        <v>8</v>
      </c>
    </row>
    <row r="9358" spans="1:4">
      <c r="A9358" t="s">
        <v>1953</v>
      </c>
      <c r="B9358" t="s">
        <v>2653</v>
      </c>
      <c r="C9358">
        <v>142.855712890625</v>
      </c>
      <c r="D9358" t="s">
        <v>8</v>
      </c>
    </row>
    <row r="9359" spans="1:4">
      <c r="A9359" t="s">
        <v>1954</v>
      </c>
      <c r="B9359" t="s">
        <v>2653</v>
      </c>
      <c r="C9359">
        <v>139.11637878417969</v>
      </c>
      <c r="D9359" t="s">
        <v>8</v>
      </c>
    </row>
    <row r="9360" spans="1:4">
      <c r="A9360" t="s">
        <v>1955</v>
      </c>
      <c r="B9360" t="s">
        <v>2653</v>
      </c>
      <c r="C9360">
        <v>136.00025939941406</v>
      </c>
      <c r="D9360" t="s">
        <v>8</v>
      </c>
    </row>
    <row r="9361" spans="1:4">
      <c r="A9361" t="s">
        <v>1956</v>
      </c>
      <c r="B9361" t="s">
        <v>2653</v>
      </c>
      <c r="C9361">
        <v>139.11637878417969</v>
      </c>
      <c r="D9361" t="s">
        <v>8</v>
      </c>
    </row>
    <row r="9362" spans="1:4">
      <c r="A9362" t="s">
        <v>1957</v>
      </c>
      <c r="B9362" t="s">
        <v>2653</v>
      </c>
      <c r="C9362">
        <v>143.85472106933594</v>
      </c>
      <c r="D9362" t="s">
        <v>8</v>
      </c>
    </row>
    <row r="9363" spans="1:4">
      <c r="A9363" t="s">
        <v>1958</v>
      </c>
      <c r="B9363" t="s">
        <v>2653</v>
      </c>
      <c r="C9363">
        <v>143.35066223144531</v>
      </c>
      <c r="D9363" t="s">
        <v>8</v>
      </c>
    </row>
    <row r="9364" spans="1:4">
      <c r="A9364" t="s">
        <v>1959</v>
      </c>
      <c r="B9364" t="s">
        <v>2653</v>
      </c>
      <c r="C9364">
        <v>142.74574279785156</v>
      </c>
      <c r="D9364" t="s">
        <v>8</v>
      </c>
    </row>
    <row r="9365" spans="1:4">
      <c r="A9365" t="s">
        <v>1960</v>
      </c>
      <c r="B9365" t="s">
        <v>2653</v>
      </c>
      <c r="C9365">
        <v>139.62045288085938</v>
      </c>
      <c r="D9365" t="s">
        <v>8</v>
      </c>
    </row>
    <row r="9366" spans="1:4">
      <c r="A9366" t="s">
        <v>1961</v>
      </c>
      <c r="B9366" t="s">
        <v>2653</v>
      </c>
      <c r="C9366">
        <v>140.31700134277344</v>
      </c>
      <c r="D9366" t="s">
        <v>8</v>
      </c>
    </row>
    <row r="9367" spans="1:4">
      <c r="A9367" t="s">
        <v>1962</v>
      </c>
      <c r="B9367" t="s">
        <v>2653</v>
      </c>
      <c r="C9367">
        <v>141.60011291503906</v>
      </c>
      <c r="D9367" t="s">
        <v>8</v>
      </c>
    </row>
    <row r="9368" spans="1:4">
      <c r="A9368" t="s">
        <v>1963</v>
      </c>
      <c r="B9368" t="s">
        <v>2653</v>
      </c>
      <c r="C9368">
        <v>141.28851318359375</v>
      </c>
      <c r="D9368" t="s">
        <v>8</v>
      </c>
    </row>
    <row r="9369" spans="1:4">
      <c r="A9369" t="s">
        <v>1964</v>
      </c>
      <c r="B9369" t="s">
        <v>2653</v>
      </c>
      <c r="C9369">
        <v>141.25184631347656</v>
      </c>
      <c r="D9369" t="s">
        <v>8</v>
      </c>
    </row>
    <row r="9370" spans="1:4">
      <c r="A9370" t="s">
        <v>1965</v>
      </c>
      <c r="B9370" t="s">
        <v>2653</v>
      </c>
      <c r="C9370">
        <v>133.52569580078125</v>
      </c>
      <c r="D9370" t="s">
        <v>8</v>
      </c>
    </row>
    <row r="9371" spans="1:4">
      <c r="A9371" t="s">
        <v>1966</v>
      </c>
      <c r="B9371" t="s">
        <v>2653</v>
      </c>
      <c r="C9371">
        <v>136.7884521484375</v>
      </c>
      <c r="D9371" t="s">
        <v>8</v>
      </c>
    </row>
    <row r="9372" spans="1:4">
      <c r="A9372" t="s">
        <v>1967</v>
      </c>
      <c r="B9372" t="s">
        <v>2653</v>
      </c>
      <c r="C9372">
        <v>144.1021728515625</v>
      </c>
      <c r="D9372" t="s">
        <v>8</v>
      </c>
    </row>
    <row r="9373" spans="1:4">
      <c r="A9373" t="s">
        <v>1968</v>
      </c>
      <c r="B9373" t="s">
        <v>2653</v>
      </c>
      <c r="C9373">
        <v>142.41580200195313</v>
      </c>
      <c r="D9373" t="s">
        <v>8</v>
      </c>
    </row>
    <row r="9374" spans="1:4">
      <c r="A9374" t="s">
        <v>1969</v>
      </c>
      <c r="B9374" t="s">
        <v>2653</v>
      </c>
      <c r="C9374">
        <v>141.50845336914063</v>
      </c>
      <c r="D9374" t="s">
        <v>8</v>
      </c>
    </row>
    <row r="9375" spans="1:4">
      <c r="A9375" t="s">
        <v>1970</v>
      </c>
      <c r="B9375" t="s">
        <v>2653</v>
      </c>
      <c r="C9375">
        <v>145.89851379394531</v>
      </c>
      <c r="D9375" t="s">
        <v>8</v>
      </c>
    </row>
    <row r="9376" spans="1:4">
      <c r="A9376" t="s">
        <v>1971</v>
      </c>
      <c r="B9376" t="s">
        <v>2653</v>
      </c>
      <c r="C9376">
        <v>148.3089599609375</v>
      </c>
      <c r="D9376" t="s">
        <v>8</v>
      </c>
    </row>
    <row r="9377" spans="1:4">
      <c r="A9377" t="s">
        <v>1972</v>
      </c>
      <c r="B9377" t="s">
        <v>2653</v>
      </c>
      <c r="C9377">
        <v>151.95663452148438</v>
      </c>
      <c r="D9377" t="s">
        <v>8</v>
      </c>
    </row>
    <row r="9378" spans="1:4">
      <c r="A9378" t="s">
        <v>1973</v>
      </c>
      <c r="B9378" t="s">
        <v>2653</v>
      </c>
      <c r="C9378">
        <v>152.84564208984375</v>
      </c>
      <c r="D9378" t="s">
        <v>8</v>
      </c>
    </row>
    <row r="9379" spans="1:4">
      <c r="A9379" t="s">
        <v>1974</v>
      </c>
      <c r="B9379" t="s">
        <v>2653</v>
      </c>
      <c r="C9379">
        <v>152.96476745605469</v>
      </c>
      <c r="D9379" t="s">
        <v>8</v>
      </c>
    </row>
    <row r="9380" spans="1:4">
      <c r="A9380" t="s">
        <v>1975</v>
      </c>
      <c r="B9380" t="s">
        <v>2653</v>
      </c>
      <c r="C9380">
        <v>153.53300476074219</v>
      </c>
      <c r="D9380" t="s">
        <v>8</v>
      </c>
    </row>
    <row r="9381" spans="1:4">
      <c r="A9381" t="s">
        <v>1976</v>
      </c>
      <c r="B9381" t="s">
        <v>2653</v>
      </c>
      <c r="C9381">
        <v>150.53602600097656</v>
      </c>
      <c r="D9381" t="s">
        <v>8</v>
      </c>
    </row>
    <row r="9382" spans="1:4">
      <c r="A9382" t="s">
        <v>1977</v>
      </c>
      <c r="B9382" t="s">
        <v>2653</v>
      </c>
      <c r="C9382">
        <v>150.84765625</v>
      </c>
      <c r="D9382" t="s">
        <v>8</v>
      </c>
    </row>
    <row r="9383" spans="1:4">
      <c r="A9383" t="s">
        <v>1978</v>
      </c>
      <c r="B9383" t="s">
        <v>2653</v>
      </c>
      <c r="C9383">
        <v>146.82418823242188</v>
      </c>
      <c r="D9383" t="s">
        <v>8</v>
      </c>
    </row>
    <row r="9384" spans="1:4">
      <c r="A9384" t="s">
        <v>1979</v>
      </c>
      <c r="B9384" t="s">
        <v>2653</v>
      </c>
      <c r="C9384">
        <v>146.45759582519531</v>
      </c>
      <c r="D9384" t="s">
        <v>8</v>
      </c>
    </row>
    <row r="9385" spans="1:4">
      <c r="A9385" t="s">
        <v>1980</v>
      </c>
      <c r="B9385" t="s">
        <v>2653</v>
      </c>
      <c r="C9385">
        <v>146.30178833007813</v>
      </c>
      <c r="D9385" t="s">
        <v>8</v>
      </c>
    </row>
    <row r="9386" spans="1:4">
      <c r="A9386" t="s">
        <v>1981</v>
      </c>
      <c r="B9386" t="s">
        <v>2653</v>
      </c>
      <c r="C9386">
        <v>146.52174377441406</v>
      </c>
      <c r="D9386" t="s">
        <v>8</v>
      </c>
    </row>
    <row r="9387" spans="1:4">
      <c r="A9387" t="s">
        <v>1982</v>
      </c>
      <c r="B9387" t="s">
        <v>2653</v>
      </c>
      <c r="C9387">
        <v>148.12564086914063</v>
      </c>
      <c r="D9387" t="s">
        <v>8</v>
      </c>
    </row>
    <row r="9388" spans="1:4">
      <c r="A9388" t="s">
        <v>1983</v>
      </c>
      <c r="B9388" t="s">
        <v>2653</v>
      </c>
      <c r="C9388">
        <v>140.2161865234375</v>
      </c>
      <c r="D9388" t="s">
        <v>8</v>
      </c>
    </row>
    <row r="9389" spans="1:4">
      <c r="A9389" t="s">
        <v>1984</v>
      </c>
      <c r="B9389" t="s">
        <v>2653</v>
      </c>
      <c r="C9389">
        <v>150.65518188476563</v>
      </c>
      <c r="D9389" t="s">
        <v>8</v>
      </c>
    </row>
    <row r="9390" spans="1:4">
      <c r="A9390" t="s">
        <v>1985</v>
      </c>
      <c r="B9390" t="s">
        <v>2653</v>
      </c>
      <c r="C9390">
        <v>158.84873962402344</v>
      </c>
      <c r="D9390" t="s">
        <v>8</v>
      </c>
    </row>
    <row r="9391" spans="1:4">
      <c r="A9391" t="s">
        <v>1986</v>
      </c>
      <c r="B9391" t="s">
        <v>2653</v>
      </c>
      <c r="C9391">
        <v>158.79374694824219</v>
      </c>
      <c r="D9391" t="s">
        <v>8</v>
      </c>
    </row>
    <row r="9392" spans="1:4">
      <c r="A9392" t="s">
        <v>1987</v>
      </c>
      <c r="B9392" t="s">
        <v>2653</v>
      </c>
      <c r="C9392">
        <v>165.06509399414063</v>
      </c>
      <c r="D9392" t="s">
        <v>8</v>
      </c>
    </row>
    <row r="9393" spans="1:4">
      <c r="A9393" t="s">
        <v>1988</v>
      </c>
      <c r="B9393" t="s">
        <v>2653</v>
      </c>
      <c r="C9393">
        <v>143.38288879394531</v>
      </c>
      <c r="D9393" t="s">
        <v>8</v>
      </c>
    </row>
    <row r="9394" spans="1:4">
      <c r="A9394" t="s">
        <v>1989</v>
      </c>
      <c r="B9394" t="s">
        <v>2653</v>
      </c>
      <c r="C9394">
        <v>149.4144287109375</v>
      </c>
      <c r="D9394" t="s">
        <v>8</v>
      </c>
    </row>
    <row r="9395" spans="1:4">
      <c r="A9395" t="s">
        <v>1990</v>
      </c>
      <c r="B9395" t="s">
        <v>2653</v>
      </c>
      <c r="C9395">
        <v>150.21678161621094</v>
      </c>
      <c r="D9395" t="s">
        <v>8</v>
      </c>
    </row>
    <row r="9396" spans="1:4">
      <c r="A9396" t="s">
        <v>1991</v>
      </c>
      <c r="B9396" t="s">
        <v>2653</v>
      </c>
      <c r="C9396">
        <v>145.73464965820313</v>
      </c>
      <c r="D9396" t="s">
        <v>8</v>
      </c>
    </row>
    <row r="9397" spans="1:4">
      <c r="A9397" t="s">
        <v>1992</v>
      </c>
      <c r="B9397" t="s">
        <v>2653</v>
      </c>
      <c r="C9397">
        <v>145.58708190917969</v>
      </c>
      <c r="D9397" t="s">
        <v>8</v>
      </c>
    </row>
    <row r="9398" spans="1:4">
      <c r="A9398" t="s">
        <v>1993</v>
      </c>
      <c r="B9398" t="s">
        <v>2653</v>
      </c>
      <c r="C9398">
        <v>150.70558166503906</v>
      </c>
      <c r="D9398" t="s">
        <v>8</v>
      </c>
    </row>
    <row r="9399" spans="1:4">
      <c r="A9399" t="s">
        <v>1994</v>
      </c>
      <c r="B9399" t="s">
        <v>2653</v>
      </c>
      <c r="C9399">
        <v>150.67791748046875</v>
      </c>
      <c r="D9399" t="s">
        <v>8</v>
      </c>
    </row>
    <row r="9400" spans="1:4">
      <c r="A9400" t="s">
        <v>1995</v>
      </c>
      <c r="B9400" t="s">
        <v>2653</v>
      </c>
      <c r="C9400">
        <v>152.51319885253906</v>
      </c>
      <c r="D9400" t="s">
        <v>8</v>
      </c>
    </row>
    <row r="9401" spans="1:4">
      <c r="A9401" t="s">
        <v>1996</v>
      </c>
      <c r="B9401" t="s">
        <v>2653</v>
      </c>
      <c r="C9401">
        <v>153.43545532226563</v>
      </c>
      <c r="D9401" t="s">
        <v>8</v>
      </c>
    </row>
    <row r="9402" spans="1:4">
      <c r="A9402" t="s">
        <v>1997</v>
      </c>
      <c r="B9402" t="s">
        <v>2653</v>
      </c>
      <c r="C9402">
        <v>154.08103942871094</v>
      </c>
      <c r="D9402" t="s">
        <v>8</v>
      </c>
    </row>
    <row r="9403" spans="1:4">
      <c r="A9403" t="s">
        <v>1998</v>
      </c>
      <c r="B9403" t="s">
        <v>2653</v>
      </c>
      <c r="C9403">
        <v>152.19963073730469</v>
      </c>
      <c r="D9403" t="s">
        <v>8</v>
      </c>
    </row>
    <row r="9404" spans="1:4">
      <c r="A9404" t="s">
        <v>1999</v>
      </c>
      <c r="B9404" t="s">
        <v>2653</v>
      </c>
      <c r="C9404">
        <v>151.39727783203125</v>
      </c>
      <c r="D9404" t="s">
        <v>8</v>
      </c>
    </row>
    <row r="9405" spans="1:4">
      <c r="A9405" t="s">
        <v>2000</v>
      </c>
      <c r="B9405" t="s">
        <v>2653</v>
      </c>
      <c r="C9405">
        <v>142.88484191894531</v>
      </c>
      <c r="D9405" t="s">
        <v>8</v>
      </c>
    </row>
    <row r="9406" spans="1:4">
      <c r="A9406" t="s">
        <v>2001</v>
      </c>
      <c r="B9406" t="s">
        <v>2653</v>
      </c>
      <c r="C9406">
        <v>142.99552917480469</v>
      </c>
      <c r="D9406" t="s">
        <v>8</v>
      </c>
    </row>
    <row r="9407" spans="1:4">
      <c r="A9407" t="s">
        <v>2002</v>
      </c>
      <c r="B9407" t="s">
        <v>2653</v>
      </c>
      <c r="C9407">
        <v>141.80584716796875</v>
      </c>
      <c r="D9407" t="s">
        <v>8</v>
      </c>
    </row>
    <row r="9408" spans="1:4">
      <c r="A9408" t="s">
        <v>2003</v>
      </c>
      <c r="B9408" t="s">
        <v>2653</v>
      </c>
      <c r="C9408">
        <v>142.2208251953125</v>
      </c>
      <c r="D9408" t="s">
        <v>8</v>
      </c>
    </row>
    <row r="9409" spans="1:4">
      <c r="A9409" t="s">
        <v>2004</v>
      </c>
      <c r="B9409" t="s">
        <v>2653</v>
      </c>
      <c r="C9409">
        <v>140.44088745117188</v>
      </c>
      <c r="D9409" t="s">
        <v>8</v>
      </c>
    </row>
    <row r="9410" spans="1:4">
      <c r="A9410" t="s">
        <v>2005</v>
      </c>
      <c r="B9410" t="s">
        <v>2653</v>
      </c>
      <c r="C9410">
        <v>138.36582946777344</v>
      </c>
      <c r="D9410" t="s">
        <v>8</v>
      </c>
    </row>
    <row r="9411" spans="1:4">
      <c r="A9411" t="s">
        <v>2006</v>
      </c>
      <c r="B9411" t="s">
        <v>2653</v>
      </c>
      <c r="C9411">
        <v>139.14051818847656</v>
      </c>
      <c r="D9411" t="s">
        <v>8</v>
      </c>
    </row>
    <row r="9412" spans="1:4">
      <c r="A9412" t="s">
        <v>2007</v>
      </c>
      <c r="B9412" t="s">
        <v>2653</v>
      </c>
      <c r="C9412">
        <v>140.65301513671875</v>
      </c>
      <c r="D9412" t="s">
        <v>8</v>
      </c>
    </row>
    <row r="9413" spans="1:4">
      <c r="A9413" t="s">
        <v>2008</v>
      </c>
      <c r="B9413" t="s">
        <v>2653</v>
      </c>
      <c r="C9413">
        <v>136.12474060058594</v>
      </c>
      <c r="D9413" t="s">
        <v>8</v>
      </c>
    </row>
    <row r="9414" spans="1:4">
      <c r="A9414" t="s">
        <v>2009</v>
      </c>
      <c r="B9414" t="s">
        <v>2653</v>
      </c>
      <c r="C9414">
        <v>135.06417846679688</v>
      </c>
      <c r="D9414" t="s">
        <v>8</v>
      </c>
    </row>
    <row r="9415" spans="1:4">
      <c r="A9415" t="s">
        <v>2010</v>
      </c>
      <c r="B9415" t="s">
        <v>2653</v>
      </c>
      <c r="C9415">
        <v>133.404052734375</v>
      </c>
      <c r="D9415" t="s">
        <v>8</v>
      </c>
    </row>
    <row r="9416" spans="1:4">
      <c r="A9416" t="s">
        <v>2011</v>
      </c>
      <c r="B9416" t="s">
        <v>2653</v>
      </c>
      <c r="C9416">
        <v>132.11293029785156</v>
      </c>
      <c r="D9416" t="s">
        <v>8</v>
      </c>
    </row>
    <row r="9417" spans="1:4">
      <c r="A9417" t="s">
        <v>2012</v>
      </c>
      <c r="B9417" t="s">
        <v>2653</v>
      </c>
      <c r="C9417">
        <v>131.23678588867188</v>
      </c>
      <c r="D9417" t="s">
        <v>8</v>
      </c>
    </row>
    <row r="9418" spans="1:4">
      <c r="A9418" t="s">
        <v>2013</v>
      </c>
      <c r="B9418" t="s">
        <v>2653</v>
      </c>
      <c r="C9418">
        <v>130.36067199707031</v>
      </c>
      <c r="D9418" t="s">
        <v>8</v>
      </c>
    </row>
    <row r="9419" spans="1:4">
      <c r="A9419" t="s">
        <v>2014</v>
      </c>
      <c r="B9419" t="s">
        <v>2653</v>
      </c>
      <c r="C9419">
        <v>132.02069091796875</v>
      </c>
      <c r="D9419" t="s">
        <v>8</v>
      </c>
    </row>
    <row r="9420" spans="1:4">
      <c r="A9420" t="s">
        <v>2015</v>
      </c>
      <c r="B9420" t="s">
        <v>2653</v>
      </c>
      <c r="C9420">
        <v>134.23410034179688</v>
      </c>
      <c r="D9420" t="s">
        <v>8</v>
      </c>
    </row>
    <row r="9421" spans="1:4">
      <c r="A9421" t="s">
        <v>2016</v>
      </c>
      <c r="B9421" t="s">
        <v>2653</v>
      </c>
      <c r="C9421">
        <v>134.46467590332031</v>
      </c>
      <c r="D9421" t="s">
        <v>8</v>
      </c>
    </row>
    <row r="9422" spans="1:4">
      <c r="A9422" t="s">
        <v>2017</v>
      </c>
      <c r="B9422" t="s">
        <v>2653</v>
      </c>
      <c r="C9422">
        <v>136.83486938476563</v>
      </c>
      <c r="D9422" t="s">
        <v>8</v>
      </c>
    </row>
    <row r="9423" spans="1:4">
      <c r="A9423" t="s">
        <v>2018</v>
      </c>
      <c r="B9423" t="s">
        <v>2653</v>
      </c>
      <c r="C9423">
        <v>137.45277404785156</v>
      </c>
      <c r="D9423" t="s">
        <v>8</v>
      </c>
    </row>
    <row r="9424" spans="1:4">
      <c r="A9424" t="s">
        <v>2019</v>
      </c>
      <c r="B9424" t="s">
        <v>2653</v>
      </c>
      <c r="C9424">
        <v>139.93365478515625</v>
      </c>
      <c r="D9424" t="s">
        <v>8</v>
      </c>
    </row>
    <row r="9425" spans="1:4">
      <c r="A9425" t="s">
        <v>2020</v>
      </c>
      <c r="B9425" t="s">
        <v>2653</v>
      </c>
      <c r="C9425">
        <v>140.8466796875</v>
      </c>
      <c r="D9425" t="s">
        <v>8</v>
      </c>
    </row>
    <row r="9426" spans="1:4">
      <c r="A9426" t="s">
        <v>2021</v>
      </c>
      <c r="B9426" t="s">
        <v>2653</v>
      </c>
      <c r="C9426">
        <v>142.26693725585938</v>
      </c>
      <c r="D9426" t="s">
        <v>8</v>
      </c>
    </row>
    <row r="9427" spans="1:4">
      <c r="A9427" t="s">
        <v>2022</v>
      </c>
      <c r="B9427" t="s">
        <v>2653</v>
      </c>
      <c r="C9427">
        <v>147.69900512695313</v>
      </c>
      <c r="D9427" t="s">
        <v>8</v>
      </c>
    </row>
    <row r="9428" spans="1:4">
      <c r="A9428" t="s">
        <v>2023</v>
      </c>
      <c r="B9428" t="s">
        <v>2653</v>
      </c>
      <c r="C9428">
        <v>144.19448852539063</v>
      </c>
      <c r="D9428" t="s">
        <v>8</v>
      </c>
    </row>
    <row r="9429" spans="1:4">
      <c r="A9429" t="s">
        <v>2024</v>
      </c>
      <c r="B9429" t="s">
        <v>2653</v>
      </c>
      <c r="C9429">
        <v>143.84400939941406</v>
      </c>
      <c r="D9429" t="s">
        <v>8</v>
      </c>
    </row>
    <row r="9430" spans="1:4">
      <c r="A9430" t="s">
        <v>2025</v>
      </c>
      <c r="B9430" t="s">
        <v>2653</v>
      </c>
      <c r="C9430">
        <v>146.61076354980469</v>
      </c>
      <c r="D9430" t="s">
        <v>8</v>
      </c>
    </row>
    <row r="9431" spans="1:4">
      <c r="A9431" t="s">
        <v>2026</v>
      </c>
      <c r="B9431" t="s">
        <v>2653</v>
      </c>
      <c r="C9431">
        <v>147.33012390136719</v>
      </c>
      <c r="D9431" t="s">
        <v>8</v>
      </c>
    </row>
    <row r="9432" spans="1:4">
      <c r="A9432" t="s">
        <v>2027</v>
      </c>
      <c r="B9432" t="s">
        <v>2653</v>
      </c>
      <c r="C9432">
        <v>151.80307006835938</v>
      </c>
      <c r="D9432" t="s">
        <v>8</v>
      </c>
    </row>
    <row r="9433" spans="1:4">
      <c r="A9433" t="s">
        <v>2028</v>
      </c>
      <c r="B9433" t="s">
        <v>2653</v>
      </c>
      <c r="C9433">
        <v>149.4974365234375</v>
      </c>
      <c r="D9433" t="s">
        <v>8</v>
      </c>
    </row>
    <row r="9434" spans="1:4">
      <c r="A9434" t="s">
        <v>2029</v>
      </c>
      <c r="B9434" t="s">
        <v>2653</v>
      </c>
      <c r="C9434">
        <v>148.32618713378906</v>
      </c>
      <c r="D9434" t="s">
        <v>8</v>
      </c>
    </row>
    <row r="9435" spans="1:4">
      <c r="A9435" t="s">
        <v>2030</v>
      </c>
      <c r="B9435" t="s">
        <v>2653</v>
      </c>
      <c r="C9435">
        <v>146.73068237304688</v>
      </c>
      <c r="D9435" t="s">
        <v>8</v>
      </c>
    </row>
    <row r="9436" spans="1:4">
      <c r="A9436" t="s">
        <v>2031</v>
      </c>
      <c r="B9436" t="s">
        <v>2653</v>
      </c>
      <c r="C9436">
        <v>149.59884643554688</v>
      </c>
      <c r="D9436" t="s">
        <v>8</v>
      </c>
    </row>
    <row r="9437" spans="1:4">
      <c r="A9437" t="s">
        <v>2032</v>
      </c>
      <c r="B9437" t="s">
        <v>2653</v>
      </c>
      <c r="C9437">
        <v>151.83073425292969</v>
      </c>
      <c r="D9437" t="s">
        <v>8</v>
      </c>
    </row>
    <row r="9438" spans="1:4">
      <c r="A9438" t="s">
        <v>2033</v>
      </c>
      <c r="B9438" t="s">
        <v>2653</v>
      </c>
      <c r="C9438">
        <v>150.83470153808594</v>
      </c>
      <c r="D9438" t="s">
        <v>8</v>
      </c>
    </row>
    <row r="9439" spans="1:4">
      <c r="A9439" t="s">
        <v>2034</v>
      </c>
      <c r="B9439" t="s">
        <v>2653</v>
      </c>
      <c r="C9439">
        <v>151.44337463378906</v>
      </c>
      <c r="D9439" t="s">
        <v>8</v>
      </c>
    </row>
    <row r="9440" spans="1:4">
      <c r="A9440" t="s">
        <v>2035</v>
      </c>
      <c r="B9440" t="s">
        <v>2653</v>
      </c>
      <c r="C9440">
        <v>154.04414367675781</v>
      </c>
      <c r="D9440" t="s">
        <v>8</v>
      </c>
    </row>
    <row r="9441" spans="1:4">
      <c r="A9441" t="s">
        <v>2036</v>
      </c>
      <c r="B9441" t="s">
        <v>2653</v>
      </c>
      <c r="C9441">
        <v>155.40907287597656</v>
      </c>
      <c r="D9441" t="s">
        <v>8</v>
      </c>
    </row>
    <row r="9442" spans="1:4">
      <c r="A9442" t="s">
        <v>2037</v>
      </c>
      <c r="B9442" t="s">
        <v>2653</v>
      </c>
      <c r="C9442">
        <v>155.56584167480469</v>
      </c>
      <c r="D9442" t="s">
        <v>8</v>
      </c>
    </row>
    <row r="9443" spans="1:4">
      <c r="A9443" t="s">
        <v>10</v>
      </c>
      <c r="B9443" t="s">
        <v>2653</v>
      </c>
      <c r="C9443">
        <v>158.75685119628906</v>
      </c>
      <c r="D9443" t="s">
        <v>8</v>
      </c>
    </row>
    <row r="9444" spans="1:4">
      <c r="A9444" t="s">
        <v>2038</v>
      </c>
      <c r="B9444" t="s">
        <v>2653</v>
      </c>
      <c r="C9444">
        <v>163.31278991699219</v>
      </c>
      <c r="D9444" t="s">
        <v>8</v>
      </c>
    </row>
    <row r="9445" spans="1:4">
      <c r="A9445" t="s">
        <v>2039</v>
      </c>
      <c r="B9445" t="s">
        <v>2653</v>
      </c>
      <c r="C9445">
        <v>166.94647216796875</v>
      </c>
      <c r="D9445" t="s">
        <v>8</v>
      </c>
    </row>
    <row r="9446" spans="1:4">
      <c r="A9446" t="s">
        <v>2040</v>
      </c>
      <c r="B9446" t="s">
        <v>2653</v>
      </c>
      <c r="C9446">
        <v>163.01768493652344</v>
      </c>
      <c r="D9446" t="s">
        <v>8</v>
      </c>
    </row>
    <row r="9447" spans="1:4">
      <c r="A9447" t="s">
        <v>2041</v>
      </c>
      <c r="B9447" t="s">
        <v>2653</v>
      </c>
      <c r="C9447">
        <v>160.32467651367188</v>
      </c>
      <c r="D9447" t="s">
        <v>8</v>
      </c>
    </row>
    <row r="9448" spans="1:4">
      <c r="A9448" t="s">
        <v>2042</v>
      </c>
      <c r="B9448" t="s">
        <v>2653</v>
      </c>
      <c r="C9448">
        <v>161.17318725585938</v>
      </c>
      <c r="D9448" t="s">
        <v>8</v>
      </c>
    </row>
    <row r="9449" spans="1:4">
      <c r="A9449" t="s">
        <v>2043</v>
      </c>
      <c r="B9449" t="s">
        <v>2653</v>
      </c>
      <c r="C9449">
        <v>158.43408203125</v>
      </c>
      <c r="D9449" t="s">
        <v>8</v>
      </c>
    </row>
    <row r="9450" spans="1:4">
      <c r="A9450" t="s">
        <v>2044</v>
      </c>
      <c r="B9450" t="s">
        <v>2653</v>
      </c>
      <c r="C9450">
        <v>158.04672241210938</v>
      </c>
      <c r="D9450" t="s">
        <v>8</v>
      </c>
    </row>
    <row r="9451" spans="1:4">
      <c r="A9451" t="s">
        <v>2045</v>
      </c>
      <c r="B9451" t="s">
        <v>2653</v>
      </c>
      <c r="C9451">
        <v>156.80169677734375</v>
      </c>
      <c r="D9451" t="s">
        <v>8</v>
      </c>
    </row>
    <row r="9452" spans="1:4">
      <c r="A9452" t="s">
        <v>2046</v>
      </c>
      <c r="B9452" t="s">
        <v>2653</v>
      </c>
      <c r="C9452">
        <v>159.84513854980469</v>
      </c>
      <c r="D9452" t="s">
        <v>8</v>
      </c>
    </row>
    <row r="9453" spans="1:4">
      <c r="A9453" t="s">
        <v>2047</v>
      </c>
      <c r="B9453" t="s">
        <v>2653</v>
      </c>
      <c r="C9453">
        <v>158.85211181640625</v>
      </c>
      <c r="D9453" t="s">
        <v>8</v>
      </c>
    </row>
    <row r="9454" spans="1:4">
      <c r="A9454" t="s">
        <v>2048</v>
      </c>
      <c r="B9454" t="s">
        <v>2653</v>
      </c>
      <c r="C9454">
        <v>163.35310363769531</v>
      </c>
      <c r="D9454" t="s">
        <v>8</v>
      </c>
    </row>
    <row r="9455" spans="1:4">
      <c r="A9455" t="s">
        <v>2049</v>
      </c>
      <c r="B9455" t="s">
        <v>2653</v>
      </c>
      <c r="C9455">
        <v>161.97959899902344</v>
      </c>
      <c r="D9455" t="s">
        <v>8</v>
      </c>
    </row>
    <row r="9456" spans="1:4">
      <c r="A9456" t="s">
        <v>2050</v>
      </c>
      <c r="B9456" t="s">
        <v>2653</v>
      </c>
      <c r="C9456">
        <v>160.75457763671875</v>
      </c>
      <c r="D9456" t="s">
        <v>8</v>
      </c>
    </row>
    <row r="9457" spans="1:4">
      <c r="A9457" t="s">
        <v>2051</v>
      </c>
      <c r="B9457" t="s">
        <v>2653</v>
      </c>
      <c r="C9457">
        <v>154.25836181640625</v>
      </c>
      <c r="D9457" t="s">
        <v>8</v>
      </c>
    </row>
    <row r="9458" spans="1:4">
      <c r="A9458" t="s">
        <v>2052</v>
      </c>
      <c r="B9458" t="s">
        <v>2653</v>
      </c>
      <c r="C9458">
        <v>153.79434204101563</v>
      </c>
      <c r="D9458" t="s">
        <v>8</v>
      </c>
    </row>
    <row r="9459" spans="1:4">
      <c r="A9459" t="s">
        <v>2053</v>
      </c>
      <c r="B9459" t="s">
        <v>2653</v>
      </c>
      <c r="C9459">
        <v>153.59016418457031</v>
      </c>
      <c r="D9459" t="s">
        <v>8</v>
      </c>
    </row>
    <row r="9460" spans="1:4">
      <c r="A9460" t="s">
        <v>2054</v>
      </c>
      <c r="B9460" t="s">
        <v>2653</v>
      </c>
      <c r="C9460">
        <v>154.94508361816406</v>
      </c>
      <c r="D9460" t="s">
        <v>8</v>
      </c>
    </row>
    <row r="9461" spans="1:4">
      <c r="A9461" t="s">
        <v>2055</v>
      </c>
      <c r="B9461" t="s">
        <v>2653</v>
      </c>
      <c r="C9461">
        <v>154.805908203125</v>
      </c>
      <c r="D9461" t="s">
        <v>8</v>
      </c>
    </row>
    <row r="9462" spans="1:4">
      <c r="A9462" t="s">
        <v>2056</v>
      </c>
      <c r="B9462" t="s">
        <v>2653</v>
      </c>
      <c r="C9462">
        <v>156.37425231933594</v>
      </c>
      <c r="D9462" t="s">
        <v>8</v>
      </c>
    </row>
    <row r="9463" spans="1:4">
      <c r="A9463" t="s">
        <v>2057</v>
      </c>
      <c r="B9463" t="s">
        <v>2653</v>
      </c>
      <c r="C9463">
        <v>150.71321105957031</v>
      </c>
      <c r="D9463" t="s">
        <v>8</v>
      </c>
    </row>
    <row r="9464" spans="1:4">
      <c r="A9464" t="s">
        <v>2058</v>
      </c>
      <c r="B9464" t="s">
        <v>2653</v>
      </c>
      <c r="C9464">
        <v>153.99848937988281</v>
      </c>
      <c r="D9464" t="s">
        <v>8</v>
      </c>
    </row>
    <row r="9465" spans="1:4">
      <c r="A9465" t="s">
        <v>2059</v>
      </c>
      <c r="B9465" t="s">
        <v>2653</v>
      </c>
      <c r="C9465">
        <v>154.05413818359375</v>
      </c>
      <c r="D9465" t="s">
        <v>8</v>
      </c>
    </row>
    <row r="9466" spans="1:4">
      <c r="A9466" t="s">
        <v>2060</v>
      </c>
      <c r="B9466" t="s">
        <v>2653</v>
      </c>
      <c r="C9466">
        <v>153.311767578125</v>
      </c>
      <c r="D9466" t="s">
        <v>8</v>
      </c>
    </row>
    <row r="9467" spans="1:4">
      <c r="A9467" t="s">
        <v>2061</v>
      </c>
      <c r="B9467" t="s">
        <v>2653</v>
      </c>
      <c r="C9467">
        <v>151.10302734375</v>
      </c>
      <c r="D9467" t="s">
        <v>8</v>
      </c>
    </row>
    <row r="9468" spans="1:4">
      <c r="A9468" t="s">
        <v>2062</v>
      </c>
      <c r="B9468" t="s">
        <v>2653</v>
      </c>
      <c r="C9468">
        <v>151.74334716796875</v>
      </c>
      <c r="D9468" t="s">
        <v>8</v>
      </c>
    </row>
    <row r="9469" spans="1:4">
      <c r="A9469" t="s">
        <v>2063</v>
      </c>
      <c r="B9469" t="s">
        <v>2653</v>
      </c>
      <c r="C9469">
        <v>149.07987976074219</v>
      </c>
      <c r="D9469" t="s">
        <v>8</v>
      </c>
    </row>
    <row r="9470" spans="1:4">
      <c r="A9470" t="s">
        <v>2064</v>
      </c>
      <c r="B9470" t="s">
        <v>2653</v>
      </c>
      <c r="C9470">
        <v>146.79690551757813</v>
      </c>
      <c r="D9470" t="s">
        <v>8</v>
      </c>
    </row>
    <row r="9471" spans="1:4">
      <c r="A9471" t="s">
        <v>2065</v>
      </c>
      <c r="B9471" t="s">
        <v>2653</v>
      </c>
      <c r="C9471">
        <v>146.55563354492188</v>
      </c>
      <c r="D9471" t="s">
        <v>8</v>
      </c>
    </row>
    <row r="9472" spans="1:4">
      <c r="A9472" t="s">
        <v>2066</v>
      </c>
      <c r="B9472" t="s">
        <v>2653</v>
      </c>
      <c r="C9472">
        <v>146.97325134277344</v>
      </c>
      <c r="D9472" t="s">
        <v>8</v>
      </c>
    </row>
    <row r="9473" spans="1:4">
      <c r="A9473" t="s">
        <v>2067</v>
      </c>
      <c r="B9473" t="s">
        <v>2653</v>
      </c>
      <c r="C9473">
        <v>147.67855834960938</v>
      </c>
      <c r="D9473" t="s">
        <v>8</v>
      </c>
    </row>
    <row r="9474" spans="1:4">
      <c r="A9474" t="s">
        <v>2068</v>
      </c>
      <c r="B9474" t="s">
        <v>2653</v>
      </c>
      <c r="C9474">
        <v>151.31646728515625</v>
      </c>
      <c r="D9474" t="s">
        <v>8</v>
      </c>
    </row>
    <row r="9475" spans="1:4">
      <c r="A9475" t="s">
        <v>2069</v>
      </c>
      <c r="B9475" t="s">
        <v>2653</v>
      </c>
      <c r="C9475">
        <v>147.89199829101563</v>
      </c>
      <c r="D9475" t="s">
        <v>8</v>
      </c>
    </row>
    <row r="9476" spans="1:4">
      <c r="A9476" t="s">
        <v>2070</v>
      </c>
      <c r="B9476" t="s">
        <v>2653</v>
      </c>
      <c r="C9476">
        <v>151.49281311035156</v>
      </c>
      <c r="D9476" t="s">
        <v>8</v>
      </c>
    </row>
    <row r="9477" spans="1:4">
      <c r="A9477" t="s">
        <v>2071</v>
      </c>
      <c r="B9477" t="s">
        <v>2653</v>
      </c>
      <c r="C9477">
        <v>151.00093078613281</v>
      </c>
      <c r="D9477" t="s">
        <v>8</v>
      </c>
    </row>
    <row r="9478" spans="1:4">
      <c r="A9478" t="s">
        <v>2072</v>
      </c>
      <c r="B9478" t="s">
        <v>2653</v>
      </c>
      <c r="C9478">
        <v>146.13803100585938</v>
      </c>
      <c r="D9478" t="s">
        <v>8</v>
      </c>
    </row>
    <row r="9479" spans="1:4">
      <c r="A9479" t="s">
        <v>2073</v>
      </c>
      <c r="B9479" t="s">
        <v>2653</v>
      </c>
      <c r="C9479">
        <v>144.88516235351563</v>
      </c>
      <c r="D9479" t="s">
        <v>8</v>
      </c>
    </row>
    <row r="9480" spans="1:4">
      <c r="A9480" t="s">
        <v>2074</v>
      </c>
      <c r="B9480" t="s">
        <v>2653</v>
      </c>
      <c r="C9480">
        <v>144.97795104980469</v>
      </c>
      <c r="D9480" t="s">
        <v>8</v>
      </c>
    </row>
    <row r="9481" spans="1:4">
      <c r="A9481" t="s">
        <v>2075</v>
      </c>
      <c r="B9481" t="s">
        <v>2653</v>
      </c>
      <c r="C9481">
        <v>147.91056823730469</v>
      </c>
      <c r="D9481" t="s">
        <v>8</v>
      </c>
    </row>
    <row r="9482" spans="1:4">
      <c r="A9482" t="s">
        <v>2076</v>
      </c>
      <c r="B9482" t="s">
        <v>2653</v>
      </c>
      <c r="C9482">
        <v>148.27250671386719</v>
      </c>
      <c r="D9482" t="s">
        <v>8</v>
      </c>
    </row>
    <row r="9483" spans="1:4">
      <c r="A9483" t="s">
        <v>2077</v>
      </c>
      <c r="B9483" t="s">
        <v>2653</v>
      </c>
      <c r="C9483">
        <v>146.73196411132813</v>
      </c>
      <c r="D9483" t="s">
        <v>8</v>
      </c>
    </row>
    <row r="9484" spans="1:4">
      <c r="A9484" t="s">
        <v>2078</v>
      </c>
      <c r="B9484" t="s">
        <v>2653</v>
      </c>
      <c r="C9484">
        <v>148.73652648925781</v>
      </c>
      <c r="D9484" t="s">
        <v>8</v>
      </c>
    </row>
    <row r="9485" spans="1:4">
      <c r="A9485" t="s">
        <v>2079</v>
      </c>
      <c r="B9485" t="s">
        <v>2653</v>
      </c>
      <c r="C9485">
        <v>153.71083068847656</v>
      </c>
      <c r="D9485" t="s">
        <v>8</v>
      </c>
    </row>
    <row r="9486" spans="1:4">
      <c r="A9486" t="s">
        <v>2080</v>
      </c>
      <c r="B9486" t="s">
        <v>2653</v>
      </c>
      <c r="C9486">
        <v>154.10986328125</v>
      </c>
      <c r="D9486" t="s">
        <v>8</v>
      </c>
    </row>
    <row r="9487" spans="1:4">
      <c r="A9487" t="s">
        <v>2081</v>
      </c>
      <c r="B9487" t="s">
        <v>2653</v>
      </c>
      <c r="C9487">
        <v>154.1005859375</v>
      </c>
      <c r="D9487" t="s">
        <v>8</v>
      </c>
    </row>
    <row r="9488" spans="1:4">
      <c r="A9488" t="s">
        <v>2082</v>
      </c>
      <c r="B9488" t="s">
        <v>2653</v>
      </c>
      <c r="C9488">
        <v>153.34886169433594</v>
      </c>
      <c r="D9488" t="s">
        <v>8</v>
      </c>
    </row>
    <row r="9489" spans="1:4">
      <c r="A9489" t="s">
        <v>2083</v>
      </c>
      <c r="B9489" t="s">
        <v>2653</v>
      </c>
      <c r="C9489">
        <v>153.66439819335938</v>
      </c>
      <c r="D9489" t="s">
        <v>8</v>
      </c>
    </row>
    <row r="9490" spans="1:4">
      <c r="A9490" t="s">
        <v>2084</v>
      </c>
      <c r="B9490" t="s">
        <v>2653</v>
      </c>
      <c r="C9490">
        <v>156.83828735351563</v>
      </c>
      <c r="D9490" t="s">
        <v>8</v>
      </c>
    </row>
    <row r="9491" spans="1:4">
      <c r="A9491" t="s">
        <v>2085</v>
      </c>
      <c r="B9491" t="s">
        <v>2653</v>
      </c>
      <c r="C9491">
        <v>157.37654113769531</v>
      </c>
      <c r="D9491" t="s">
        <v>8</v>
      </c>
    </row>
    <row r="9492" spans="1:4">
      <c r="A9492" t="s">
        <v>2086</v>
      </c>
      <c r="B9492" t="s">
        <v>2653</v>
      </c>
      <c r="C9492">
        <v>151.74334716796875</v>
      </c>
      <c r="D9492" t="s">
        <v>8</v>
      </c>
    </row>
    <row r="9493" spans="1:4">
      <c r="A9493" t="s">
        <v>2087</v>
      </c>
      <c r="B9493" t="s">
        <v>2653</v>
      </c>
      <c r="C9493">
        <v>151.52064514160156</v>
      </c>
      <c r="D9493" t="s">
        <v>8</v>
      </c>
    </row>
    <row r="9494" spans="1:4">
      <c r="A9494" t="s">
        <v>2088</v>
      </c>
      <c r="B9494" t="s">
        <v>2653</v>
      </c>
      <c r="C9494">
        <v>149.41398620605469</v>
      </c>
      <c r="D9494" t="s">
        <v>8</v>
      </c>
    </row>
    <row r="9495" spans="1:4">
      <c r="A9495" t="s">
        <v>2089</v>
      </c>
      <c r="B9495" t="s">
        <v>2653</v>
      </c>
      <c r="C9495">
        <v>150.99162292480469</v>
      </c>
      <c r="D9495" t="s">
        <v>8</v>
      </c>
    </row>
    <row r="9496" spans="1:4">
      <c r="A9496" t="s">
        <v>2090</v>
      </c>
      <c r="B9496" t="s">
        <v>2653</v>
      </c>
      <c r="C9496">
        <v>150.71321105957031</v>
      </c>
      <c r="D9496" t="s">
        <v>8</v>
      </c>
    </row>
    <row r="9497" spans="1:4">
      <c r="A9497" t="s">
        <v>2091</v>
      </c>
      <c r="B9497" t="s">
        <v>2653</v>
      </c>
      <c r="C9497">
        <v>150.81533813476563</v>
      </c>
      <c r="D9497" t="s">
        <v>8</v>
      </c>
    </row>
    <row r="9498" spans="1:4">
      <c r="A9498" t="s">
        <v>2092</v>
      </c>
      <c r="B9498" t="s">
        <v>2653</v>
      </c>
      <c r="C9498">
        <v>148.74578857421875</v>
      </c>
      <c r="D9498" t="s">
        <v>8</v>
      </c>
    </row>
    <row r="9499" spans="1:4">
      <c r="A9499" t="s">
        <v>2093</v>
      </c>
      <c r="B9499" t="s">
        <v>2653</v>
      </c>
      <c r="C9499">
        <v>150.50906372070313</v>
      </c>
      <c r="D9499" t="s">
        <v>8</v>
      </c>
    </row>
    <row r="9500" spans="1:4">
      <c r="A9500" t="s">
        <v>2094</v>
      </c>
      <c r="B9500" t="s">
        <v>2653</v>
      </c>
      <c r="C9500">
        <v>152.14241027832031</v>
      </c>
      <c r="D9500" t="s">
        <v>8</v>
      </c>
    </row>
    <row r="9501" spans="1:4">
      <c r="A9501" t="s">
        <v>2095</v>
      </c>
      <c r="B9501" t="s">
        <v>2653</v>
      </c>
      <c r="C9501">
        <v>146.26792907714844</v>
      </c>
      <c r="D9501" t="s">
        <v>8</v>
      </c>
    </row>
    <row r="9502" spans="1:4">
      <c r="A9502" t="s">
        <v>2096</v>
      </c>
      <c r="B9502" t="s">
        <v>2653</v>
      </c>
      <c r="C9502">
        <v>144.26338195800781</v>
      </c>
      <c r="D9502" t="s">
        <v>8</v>
      </c>
    </row>
    <row r="9503" spans="1:4">
      <c r="A9503" t="s">
        <v>2097</v>
      </c>
      <c r="B9503" t="s">
        <v>2653</v>
      </c>
      <c r="C9503">
        <v>146.76907348632813</v>
      </c>
      <c r="D9503" t="s">
        <v>8</v>
      </c>
    </row>
    <row r="9504" spans="1:4">
      <c r="A9504" t="s">
        <v>2098</v>
      </c>
      <c r="B9504" t="s">
        <v>2653</v>
      </c>
      <c r="C9504">
        <v>146.39785766601563</v>
      </c>
      <c r="D9504" t="s">
        <v>8</v>
      </c>
    </row>
    <row r="9505" spans="1:4">
      <c r="A9505" t="s">
        <v>2099</v>
      </c>
      <c r="B9505" t="s">
        <v>2653</v>
      </c>
      <c r="C9505">
        <v>145.81318664550781</v>
      </c>
      <c r="D9505" t="s">
        <v>8</v>
      </c>
    </row>
    <row r="9506" spans="1:4">
      <c r="A9506" t="s">
        <v>2100</v>
      </c>
      <c r="B9506" t="s">
        <v>2653</v>
      </c>
      <c r="C9506">
        <v>144.51393127441406</v>
      </c>
      <c r="D9506" t="s">
        <v>8</v>
      </c>
    </row>
    <row r="9507" spans="1:4">
      <c r="A9507" t="s">
        <v>2101</v>
      </c>
      <c r="B9507" t="s">
        <v>2653</v>
      </c>
      <c r="C9507">
        <v>143.44670104980469</v>
      </c>
      <c r="D9507" t="s">
        <v>8</v>
      </c>
    </row>
    <row r="9508" spans="1:4">
      <c r="A9508" t="s">
        <v>2102</v>
      </c>
      <c r="B9508" t="s">
        <v>2653</v>
      </c>
      <c r="C9508">
        <v>141.55349731445313</v>
      </c>
      <c r="D9508" t="s">
        <v>8</v>
      </c>
    </row>
    <row r="9509" spans="1:4">
      <c r="A9509" t="s">
        <v>2103</v>
      </c>
      <c r="B9509" t="s">
        <v>2653</v>
      </c>
      <c r="C9509">
        <v>145.05221557617188</v>
      </c>
      <c r="D9509" t="s">
        <v>8</v>
      </c>
    </row>
    <row r="9510" spans="1:4">
      <c r="A9510" t="s">
        <v>2104</v>
      </c>
      <c r="B9510" t="s">
        <v>2653</v>
      </c>
      <c r="C9510">
        <v>145.23780822753906</v>
      </c>
      <c r="D9510" t="s">
        <v>8</v>
      </c>
    </row>
    <row r="9511" spans="1:4">
      <c r="A9511" t="s">
        <v>2105</v>
      </c>
      <c r="B9511" t="s">
        <v>2653</v>
      </c>
      <c r="C9511">
        <v>146.09162902832031</v>
      </c>
      <c r="D9511" t="s">
        <v>8</v>
      </c>
    </row>
    <row r="9512" spans="1:4">
      <c r="A9512" t="s">
        <v>2106</v>
      </c>
      <c r="B9512" t="s">
        <v>2653</v>
      </c>
      <c r="C9512">
        <v>146.3792724609375</v>
      </c>
      <c r="D9512" t="s">
        <v>8</v>
      </c>
    </row>
    <row r="9513" spans="1:4">
      <c r="A9513" t="s">
        <v>2107</v>
      </c>
      <c r="B9513" t="s">
        <v>2653</v>
      </c>
      <c r="C9513">
        <v>147.437255859375</v>
      </c>
      <c r="D9513" t="s">
        <v>8</v>
      </c>
    </row>
    <row r="9514" spans="1:4">
      <c r="A9514" t="s">
        <v>2108</v>
      </c>
      <c r="B9514" t="s">
        <v>2653</v>
      </c>
      <c r="C9514">
        <v>146.62059020996094</v>
      </c>
      <c r="D9514" t="s">
        <v>8</v>
      </c>
    </row>
    <row r="9515" spans="1:4">
      <c r="A9515" t="s">
        <v>2109</v>
      </c>
      <c r="B9515" t="s">
        <v>2653</v>
      </c>
      <c r="C9515">
        <v>149.01495361328125</v>
      </c>
      <c r="D9515" t="s">
        <v>8</v>
      </c>
    </row>
    <row r="9516" spans="1:4">
      <c r="A9516" t="s">
        <v>2110</v>
      </c>
      <c r="B9516" t="s">
        <v>2653</v>
      </c>
      <c r="C9516">
        <v>146.60438537597656</v>
      </c>
      <c r="D9516" t="s">
        <v>8</v>
      </c>
    </row>
    <row r="9517" spans="1:4">
      <c r="A9517" t="s">
        <v>2111</v>
      </c>
      <c r="B9517" t="s">
        <v>2653</v>
      </c>
      <c r="C9517">
        <v>150.38836669921875</v>
      </c>
      <c r="D9517" t="s">
        <v>8</v>
      </c>
    </row>
    <row r="9518" spans="1:4">
      <c r="A9518" t="s">
        <v>2112</v>
      </c>
      <c r="B9518" t="s">
        <v>2653</v>
      </c>
      <c r="C9518">
        <v>144.05366516113281</v>
      </c>
      <c r="D9518" t="s">
        <v>8</v>
      </c>
    </row>
    <row r="9519" spans="1:4">
      <c r="A9519" t="s">
        <v>2113</v>
      </c>
      <c r="B9519" t="s">
        <v>2653</v>
      </c>
      <c r="C9519">
        <v>142.27848815917969</v>
      </c>
      <c r="D9519" t="s">
        <v>8</v>
      </c>
    </row>
    <row r="9520" spans="1:4">
      <c r="A9520" t="s">
        <v>2114</v>
      </c>
      <c r="B9520" t="s">
        <v>2653</v>
      </c>
      <c r="C9520">
        <v>141.93276977539063</v>
      </c>
      <c r="D9520" t="s">
        <v>8</v>
      </c>
    </row>
    <row r="9521" spans="1:4">
      <c r="A9521" t="s">
        <v>2115</v>
      </c>
      <c r="B9521" t="s">
        <v>2653</v>
      </c>
      <c r="C9521">
        <v>137.4947509765625</v>
      </c>
      <c r="D9521" t="s">
        <v>8</v>
      </c>
    </row>
    <row r="9522" spans="1:4">
      <c r="A9522" t="s">
        <v>2116</v>
      </c>
      <c r="B9522" t="s">
        <v>2653</v>
      </c>
      <c r="C9522">
        <v>133.70140075683594</v>
      </c>
      <c r="D9522" t="s">
        <v>8</v>
      </c>
    </row>
    <row r="9523" spans="1:4">
      <c r="A9523" t="s">
        <v>2117</v>
      </c>
      <c r="B9523" t="s">
        <v>2653</v>
      </c>
      <c r="C9523">
        <v>131.50575256347656</v>
      </c>
      <c r="D9523" t="s">
        <v>8</v>
      </c>
    </row>
    <row r="9524" spans="1:4">
      <c r="A9524" t="s">
        <v>2118</v>
      </c>
      <c r="B9524" t="s">
        <v>2653</v>
      </c>
      <c r="C9524">
        <v>129.80526733398438</v>
      </c>
      <c r="D9524" t="s">
        <v>8</v>
      </c>
    </row>
    <row r="9525" spans="1:4">
      <c r="A9525" t="s">
        <v>2119</v>
      </c>
      <c r="B9525" t="s">
        <v>2653</v>
      </c>
      <c r="C9525">
        <v>125.04957580566406</v>
      </c>
      <c r="D9525" t="s">
        <v>8</v>
      </c>
    </row>
    <row r="9526" spans="1:4">
      <c r="A9526" t="s">
        <v>2120</v>
      </c>
      <c r="B9526" t="s">
        <v>2653</v>
      </c>
      <c r="C9526">
        <v>122.33070373535156</v>
      </c>
      <c r="D9526" t="s">
        <v>8</v>
      </c>
    </row>
    <row r="9527" spans="1:4">
      <c r="A9527" t="s">
        <v>2121</v>
      </c>
      <c r="B9527" t="s">
        <v>2653</v>
      </c>
      <c r="C9527">
        <v>122.5456085205078</v>
      </c>
      <c r="D9527" t="s">
        <v>8</v>
      </c>
    </row>
    <row r="9528" spans="1:4">
      <c r="A9528" t="s">
        <v>2122</v>
      </c>
      <c r="B9528" t="s">
        <v>2653</v>
      </c>
      <c r="C9528">
        <v>124.47029876708984</v>
      </c>
      <c r="D9528" t="s">
        <v>8</v>
      </c>
    </row>
    <row r="9529" spans="1:4">
      <c r="A9529" t="s">
        <v>2123</v>
      </c>
      <c r="B9529" t="s">
        <v>2653</v>
      </c>
      <c r="C9529">
        <v>122.02238464355467</v>
      </c>
      <c r="D9529" t="s">
        <v>8</v>
      </c>
    </row>
    <row r="9530" spans="1:4">
      <c r="A9530" t="s">
        <v>2124</v>
      </c>
      <c r="B9530" t="s">
        <v>2653</v>
      </c>
      <c r="C9530">
        <v>123.98444366455078</v>
      </c>
      <c r="D9530" t="s">
        <v>8</v>
      </c>
    </row>
    <row r="9531" spans="1:4">
      <c r="A9531" t="s">
        <v>2125</v>
      </c>
      <c r="B9531" t="s">
        <v>2653</v>
      </c>
      <c r="C9531">
        <v>123.09684753417967</v>
      </c>
      <c r="D9531" t="s">
        <v>8</v>
      </c>
    </row>
    <row r="9532" spans="1:4">
      <c r="A9532" t="s">
        <v>2126</v>
      </c>
      <c r="B9532" t="s">
        <v>2653</v>
      </c>
      <c r="C9532">
        <v>122.64838409423828</v>
      </c>
      <c r="D9532" t="s">
        <v>8</v>
      </c>
    </row>
    <row r="9533" spans="1:4">
      <c r="A9533" t="s">
        <v>2127</v>
      </c>
      <c r="B9533" t="s">
        <v>2653</v>
      </c>
      <c r="C9533">
        <v>118.64948272705078</v>
      </c>
      <c r="D9533" t="s">
        <v>8</v>
      </c>
    </row>
    <row r="9534" spans="1:4">
      <c r="A9534" t="s">
        <v>2128</v>
      </c>
      <c r="B9534" t="s">
        <v>2653</v>
      </c>
      <c r="C9534">
        <v>118.1729736328125</v>
      </c>
      <c r="D9534" t="s">
        <v>8</v>
      </c>
    </row>
    <row r="9535" spans="1:4">
      <c r="A9535" t="s">
        <v>2129</v>
      </c>
      <c r="B9535" t="s">
        <v>2653</v>
      </c>
      <c r="C9535">
        <v>120.26584625244141</v>
      </c>
      <c r="D9535" t="s">
        <v>8</v>
      </c>
    </row>
    <row r="9536" spans="1:4">
      <c r="A9536" t="s">
        <v>2130</v>
      </c>
      <c r="B9536" t="s">
        <v>2653</v>
      </c>
      <c r="C9536">
        <v>124.47966003417967</v>
      </c>
      <c r="D9536" t="s">
        <v>8</v>
      </c>
    </row>
    <row r="9537" spans="1:4">
      <c r="A9537" t="s">
        <v>2131</v>
      </c>
      <c r="B9537" t="s">
        <v>2653</v>
      </c>
      <c r="C9537">
        <v>128.78688049316406</v>
      </c>
      <c r="D9537" t="s">
        <v>8</v>
      </c>
    </row>
    <row r="9538" spans="1:4">
      <c r="A9538" t="s">
        <v>2132</v>
      </c>
      <c r="B9538" t="s">
        <v>2653</v>
      </c>
      <c r="C9538">
        <v>125.02154541015624</v>
      </c>
      <c r="D9538" t="s">
        <v>8</v>
      </c>
    </row>
    <row r="9539" spans="1:4">
      <c r="A9539" t="s">
        <v>2133</v>
      </c>
      <c r="B9539" t="s">
        <v>2653</v>
      </c>
      <c r="C9539">
        <v>124.00313568115234</v>
      </c>
      <c r="D9539" t="s">
        <v>8</v>
      </c>
    </row>
    <row r="9540" spans="1:4">
      <c r="A9540" t="s">
        <v>2134</v>
      </c>
      <c r="B9540" t="s">
        <v>2653</v>
      </c>
      <c r="C9540">
        <v>124.47029876708984</v>
      </c>
      <c r="D9540" t="s">
        <v>8</v>
      </c>
    </row>
    <row r="9541" spans="1:4">
      <c r="A9541" t="s">
        <v>2135</v>
      </c>
      <c r="B9541" t="s">
        <v>2653</v>
      </c>
      <c r="C9541">
        <v>123.69482421875</v>
      </c>
      <c r="D9541" t="s">
        <v>8</v>
      </c>
    </row>
    <row r="9542" spans="1:4">
      <c r="A9542" t="s">
        <v>2136</v>
      </c>
      <c r="B9542" t="s">
        <v>2653</v>
      </c>
      <c r="C9542">
        <v>123.17159271240234</v>
      </c>
      <c r="D9542" t="s">
        <v>8</v>
      </c>
    </row>
    <row r="9543" spans="1:4">
      <c r="A9543" t="s">
        <v>2137</v>
      </c>
      <c r="B9543" t="s">
        <v>2653</v>
      </c>
      <c r="C9543">
        <v>125.66622161865234</v>
      </c>
      <c r="D9543" t="s">
        <v>8</v>
      </c>
    </row>
    <row r="9544" spans="1:4">
      <c r="A9544" t="s">
        <v>2138</v>
      </c>
      <c r="B9544" t="s">
        <v>2653</v>
      </c>
      <c r="C9544">
        <v>123.80693817138672</v>
      </c>
      <c r="D9544" t="s">
        <v>8</v>
      </c>
    </row>
    <row r="9545" spans="1:4">
      <c r="A9545" t="s">
        <v>2139</v>
      </c>
      <c r="B9545" t="s">
        <v>2653</v>
      </c>
      <c r="C9545">
        <v>123.76956939697266</v>
      </c>
      <c r="D9545" t="s">
        <v>8</v>
      </c>
    </row>
    <row r="9546" spans="1:4">
      <c r="A9546" t="s">
        <v>2140</v>
      </c>
      <c r="B9546" t="s">
        <v>2653</v>
      </c>
      <c r="C9546">
        <v>124.18067169189452</v>
      </c>
      <c r="D9546" t="s">
        <v>8</v>
      </c>
    </row>
    <row r="9547" spans="1:4">
      <c r="A9547" t="s">
        <v>2141</v>
      </c>
      <c r="B9547" t="s">
        <v>2653</v>
      </c>
      <c r="C9547">
        <v>123.23699188232422</v>
      </c>
      <c r="D9547" t="s">
        <v>8</v>
      </c>
    </row>
    <row r="9548" spans="1:4">
      <c r="A9548" t="s">
        <v>2142</v>
      </c>
      <c r="B9548" t="s">
        <v>2653</v>
      </c>
      <c r="C9548">
        <v>126.00257110595705</v>
      </c>
      <c r="D9548" t="s">
        <v>8</v>
      </c>
    </row>
    <row r="9549" spans="1:4">
      <c r="A9549" t="s">
        <v>2143</v>
      </c>
      <c r="B9549" t="s">
        <v>2653</v>
      </c>
      <c r="C9549">
        <v>123.84432983398438</v>
      </c>
      <c r="D9549" t="s">
        <v>8</v>
      </c>
    </row>
    <row r="9550" spans="1:4">
      <c r="A9550" t="s">
        <v>2144</v>
      </c>
      <c r="B9550" t="s">
        <v>2653</v>
      </c>
      <c r="C9550">
        <v>122.24661254882813</v>
      </c>
      <c r="D9550" t="s">
        <v>8</v>
      </c>
    </row>
    <row r="9551" spans="1:4">
      <c r="A9551" t="s">
        <v>2145</v>
      </c>
      <c r="B9551" t="s">
        <v>2653</v>
      </c>
      <c r="C9551">
        <v>121.5084991455078</v>
      </c>
      <c r="D9551" t="s">
        <v>8</v>
      </c>
    </row>
    <row r="9552" spans="1:4">
      <c r="A9552" t="s">
        <v>2146</v>
      </c>
      <c r="B9552" t="s">
        <v>2653</v>
      </c>
      <c r="C9552">
        <v>123.08749389648438</v>
      </c>
      <c r="D9552" t="s">
        <v>8</v>
      </c>
    </row>
    <row r="9553" spans="1:4">
      <c r="A9553" t="s">
        <v>2147</v>
      </c>
      <c r="B9553" t="s">
        <v>2653</v>
      </c>
      <c r="C9553">
        <v>124.62912750244141</v>
      </c>
      <c r="D9553" t="s">
        <v>8</v>
      </c>
    </row>
    <row r="9554" spans="1:4">
      <c r="A9554" t="s">
        <v>2148</v>
      </c>
      <c r="B9554" t="s">
        <v>2653</v>
      </c>
      <c r="C9554">
        <v>124.18067169189452</v>
      </c>
      <c r="D9554" t="s">
        <v>8</v>
      </c>
    </row>
    <row r="9555" spans="1:4">
      <c r="A9555" t="s">
        <v>2149</v>
      </c>
      <c r="B9555" t="s">
        <v>2653</v>
      </c>
      <c r="C9555">
        <v>124.09658050537109</v>
      </c>
      <c r="D9555" t="s">
        <v>8</v>
      </c>
    </row>
    <row r="9556" spans="1:4">
      <c r="A9556" t="s">
        <v>2150</v>
      </c>
      <c r="B9556" t="s">
        <v>2653</v>
      </c>
      <c r="C9556">
        <v>122.32136535644533</v>
      </c>
      <c r="D9556" t="s">
        <v>8</v>
      </c>
    </row>
    <row r="9557" spans="1:4">
      <c r="A9557" t="s">
        <v>2151</v>
      </c>
      <c r="B9557" t="s">
        <v>2653</v>
      </c>
      <c r="C9557">
        <v>121.47112274169922</v>
      </c>
      <c r="D9557" t="s">
        <v>8</v>
      </c>
    </row>
    <row r="9558" spans="1:4">
      <c r="A9558" t="s">
        <v>2152</v>
      </c>
      <c r="B9558" t="s">
        <v>2653</v>
      </c>
      <c r="C9558">
        <v>122.21859741210938</v>
      </c>
      <c r="D9558" t="s">
        <v>8</v>
      </c>
    </row>
    <row r="9559" spans="1:4">
      <c r="A9559" t="s">
        <v>2153</v>
      </c>
      <c r="B9559" t="s">
        <v>2653</v>
      </c>
      <c r="C9559">
        <v>123.98444366455078</v>
      </c>
      <c r="D9559" t="s">
        <v>8</v>
      </c>
    </row>
    <row r="9560" spans="1:4">
      <c r="A9560" t="s">
        <v>2154</v>
      </c>
      <c r="B9560" t="s">
        <v>2653</v>
      </c>
      <c r="C9560">
        <v>125.79702758789063</v>
      </c>
      <c r="D9560" t="s">
        <v>8</v>
      </c>
    </row>
    <row r="9561" spans="1:4">
      <c r="A9561" t="s">
        <v>2155</v>
      </c>
      <c r="B9561" t="s">
        <v>2653</v>
      </c>
      <c r="C9561">
        <v>125.27381896972656</v>
      </c>
      <c r="D9561" t="s">
        <v>8</v>
      </c>
    </row>
    <row r="9562" spans="1:4">
      <c r="A9562" t="s">
        <v>2156</v>
      </c>
      <c r="B9562" t="s">
        <v>2653</v>
      </c>
      <c r="C9562">
        <v>126.51647186279295</v>
      </c>
      <c r="D9562" t="s">
        <v>8</v>
      </c>
    </row>
    <row r="9563" spans="1:4">
      <c r="A9563" t="s">
        <v>2157</v>
      </c>
      <c r="B9563" t="s">
        <v>2653</v>
      </c>
      <c r="C9563">
        <v>124.82535552978516</v>
      </c>
      <c r="D9563" t="s">
        <v>8</v>
      </c>
    </row>
    <row r="9564" spans="1:4">
      <c r="A9564" t="s">
        <v>2158</v>
      </c>
      <c r="B9564" t="s">
        <v>2653</v>
      </c>
      <c r="C9564">
        <v>125.63822174072266</v>
      </c>
      <c r="D9564" t="s">
        <v>8</v>
      </c>
    </row>
    <row r="9565" spans="1:4">
      <c r="A9565" t="s">
        <v>2159</v>
      </c>
      <c r="B9565" t="s">
        <v>2653</v>
      </c>
      <c r="C9565">
        <v>125.66622161865234</v>
      </c>
      <c r="D9565" t="s">
        <v>8</v>
      </c>
    </row>
    <row r="9566" spans="1:4">
      <c r="A9566" t="s">
        <v>2160</v>
      </c>
      <c r="B9566" t="s">
        <v>2653</v>
      </c>
      <c r="C9566">
        <v>126.13339996337891</v>
      </c>
      <c r="D9566" t="s">
        <v>8</v>
      </c>
    </row>
    <row r="9567" spans="1:4">
      <c r="A9567" t="s">
        <v>2161</v>
      </c>
      <c r="B9567" t="s">
        <v>2653</v>
      </c>
      <c r="C9567">
        <v>127.5068359375</v>
      </c>
      <c r="D9567" t="s">
        <v>8</v>
      </c>
    </row>
    <row r="9568" spans="1:4">
      <c r="A9568" t="s">
        <v>2162</v>
      </c>
      <c r="B9568" t="s">
        <v>2653</v>
      </c>
      <c r="C9568">
        <v>124.25540161132813</v>
      </c>
      <c r="D9568" t="s">
        <v>8</v>
      </c>
    </row>
    <row r="9569" spans="1:4">
      <c r="A9569" t="s">
        <v>2163</v>
      </c>
      <c r="B9569" t="s">
        <v>2653</v>
      </c>
      <c r="C9569">
        <v>124.76927947998048</v>
      </c>
      <c r="D9569" t="s">
        <v>8</v>
      </c>
    </row>
    <row r="9570" spans="1:4">
      <c r="A9570" t="s">
        <v>2164</v>
      </c>
      <c r="B9570" t="s">
        <v>2653</v>
      </c>
      <c r="C9570">
        <v>124.01247406005859</v>
      </c>
      <c r="D9570" t="s">
        <v>8</v>
      </c>
    </row>
    <row r="9571" spans="1:4">
      <c r="A9571" t="s">
        <v>2165</v>
      </c>
      <c r="B9571" t="s">
        <v>2653</v>
      </c>
      <c r="C9571">
        <v>123.82562255859376</v>
      </c>
      <c r="D9571" t="s">
        <v>8</v>
      </c>
    </row>
    <row r="9572" spans="1:4">
      <c r="A9572" t="s">
        <v>2166</v>
      </c>
      <c r="B9572" t="s">
        <v>2653</v>
      </c>
      <c r="C9572">
        <v>123.27439117431641</v>
      </c>
      <c r="D9572" t="s">
        <v>8</v>
      </c>
    </row>
    <row r="9573" spans="1:4">
      <c r="A9573" t="s">
        <v>2167</v>
      </c>
      <c r="B9573" t="s">
        <v>2653</v>
      </c>
      <c r="C9573">
        <v>122.37742614746094</v>
      </c>
      <c r="D9573" t="s">
        <v>8</v>
      </c>
    </row>
    <row r="9574" spans="1:4">
      <c r="A9574" t="s">
        <v>2168</v>
      </c>
      <c r="B9574" t="s">
        <v>2653</v>
      </c>
      <c r="C9574">
        <v>122.02238464355467</v>
      </c>
      <c r="D9574" t="s">
        <v>8</v>
      </c>
    </row>
    <row r="9575" spans="1:4">
      <c r="A9575" t="s">
        <v>2169</v>
      </c>
      <c r="B9575" t="s">
        <v>2653</v>
      </c>
      <c r="C9575">
        <v>122.32136535644533</v>
      </c>
      <c r="D9575" t="s">
        <v>8</v>
      </c>
    </row>
    <row r="9576" spans="1:4">
      <c r="A9576" t="s">
        <v>2170</v>
      </c>
      <c r="B9576" t="s">
        <v>2653</v>
      </c>
      <c r="C9576">
        <v>122.44283294677734</v>
      </c>
      <c r="D9576" t="s">
        <v>8</v>
      </c>
    </row>
    <row r="9577" spans="1:4">
      <c r="A9577" t="s">
        <v>2171</v>
      </c>
      <c r="B9577" t="s">
        <v>2653</v>
      </c>
      <c r="C9577">
        <v>120.91986846923828</v>
      </c>
      <c r="D9577" t="s">
        <v>8</v>
      </c>
    </row>
    <row r="9578" spans="1:4">
      <c r="A9578" t="s">
        <v>2172</v>
      </c>
      <c r="B9578" t="s">
        <v>2653</v>
      </c>
      <c r="C9578">
        <v>117.83845520019533</v>
      </c>
      <c r="D9578" t="s">
        <v>8</v>
      </c>
    </row>
    <row r="9579" spans="1:4">
      <c r="A9579" t="s">
        <v>2173</v>
      </c>
      <c r="B9579" t="s">
        <v>2653</v>
      </c>
      <c r="C9579">
        <v>121.32508850097656</v>
      </c>
      <c r="D9579" t="s">
        <v>8</v>
      </c>
    </row>
    <row r="9580" spans="1:4">
      <c r="A9580" t="s">
        <v>2174</v>
      </c>
      <c r="B9580" t="s">
        <v>2653</v>
      </c>
      <c r="C9580">
        <v>122.60665893554688</v>
      </c>
      <c r="D9580" t="s">
        <v>8</v>
      </c>
    </row>
    <row r="9581" spans="1:4">
      <c r="A9581" t="s">
        <v>2175</v>
      </c>
      <c r="B9581" t="s">
        <v>2653</v>
      </c>
      <c r="C9581">
        <v>123.64321899414063</v>
      </c>
      <c r="D9581" t="s">
        <v>8</v>
      </c>
    </row>
    <row r="9582" spans="1:4">
      <c r="A9582" t="s">
        <v>2176</v>
      </c>
      <c r="B9582" t="s">
        <v>2653</v>
      </c>
      <c r="C9582">
        <v>120.42043304443359</v>
      </c>
      <c r="D9582" t="s">
        <v>8</v>
      </c>
    </row>
    <row r="9583" spans="1:4">
      <c r="A9583" t="s">
        <v>2177</v>
      </c>
      <c r="B9583" t="s">
        <v>2653</v>
      </c>
      <c r="C9583">
        <v>117.73480987548828</v>
      </c>
      <c r="D9583" t="s">
        <v>8</v>
      </c>
    </row>
    <row r="9584" spans="1:4">
      <c r="A9584" t="s">
        <v>2178</v>
      </c>
      <c r="B9584" t="s">
        <v>2653</v>
      </c>
      <c r="C9584">
        <v>116.10456848144533</v>
      </c>
      <c r="D9584" t="s">
        <v>8</v>
      </c>
    </row>
    <row r="9585" spans="1:4">
      <c r="A9585" t="s">
        <v>2179</v>
      </c>
      <c r="B9585" t="s">
        <v>2653</v>
      </c>
      <c r="C9585">
        <v>116.94324493408205</v>
      </c>
      <c r="D9585" t="s">
        <v>8</v>
      </c>
    </row>
    <row r="9586" spans="1:4">
      <c r="A9586" t="s">
        <v>2180</v>
      </c>
      <c r="B9586" t="s">
        <v>2653</v>
      </c>
      <c r="C9586">
        <v>114.76644897460938</v>
      </c>
      <c r="D9586" t="s">
        <v>8</v>
      </c>
    </row>
    <row r="9587" spans="1:4">
      <c r="A9587" t="s">
        <v>2181</v>
      </c>
      <c r="B9587" t="s">
        <v>2653</v>
      </c>
      <c r="C9587">
        <v>116.31187438964844</v>
      </c>
      <c r="D9587" t="s">
        <v>8</v>
      </c>
    </row>
    <row r="9588" spans="1:4">
      <c r="A9588" t="s">
        <v>2182</v>
      </c>
      <c r="B9588" t="s">
        <v>2653</v>
      </c>
      <c r="C9588">
        <v>118.88443756103516</v>
      </c>
      <c r="D9588" t="s">
        <v>8</v>
      </c>
    </row>
    <row r="9589" spans="1:4">
      <c r="A9589" t="s">
        <v>2183</v>
      </c>
      <c r="B9589" t="s">
        <v>2653</v>
      </c>
      <c r="C9589">
        <v>119.62887573242188</v>
      </c>
      <c r="D9589" t="s">
        <v>8</v>
      </c>
    </row>
    <row r="9590" spans="1:4">
      <c r="A9590" t="s">
        <v>2184</v>
      </c>
      <c r="B9590" t="s">
        <v>2653</v>
      </c>
      <c r="C9590">
        <v>119.251953125</v>
      </c>
      <c r="D9590" t="s">
        <v>8</v>
      </c>
    </row>
    <row r="9591" spans="1:4">
      <c r="A9591" t="s">
        <v>2185</v>
      </c>
      <c r="B9591" t="s">
        <v>2653</v>
      </c>
      <c r="C9591">
        <v>118.28134918212891</v>
      </c>
      <c r="D9591" t="s">
        <v>8</v>
      </c>
    </row>
    <row r="9592" spans="1:4">
      <c r="A9592" t="s">
        <v>2186</v>
      </c>
      <c r="B9592" t="s">
        <v>2653</v>
      </c>
      <c r="C9592">
        <v>117.97038269042967</v>
      </c>
      <c r="D9592" t="s">
        <v>8</v>
      </c>
    </row>
    <row r="9593" spans="1:4">
      <c r="A9593" t="s">
        <v>2187</v>
      </c>
      <c r="B9593" t="s">
        <v>2653</v>
      </c>
      <c r="C9593">
        <v>116.5757293701172</v>
      </c>
      <c r="D9593" t="s">
        <v>8</v>
      </c>
    </row>
    <row r="9594" spans="1:4">
      <c r="A9594" t="s">
        <v>2188</v>
      </c>
      <c r="B9594" t="s">
        <v>2653</v>
      </c>
      <c r="C9594">
        <v>117.28248596191406</v>
      </c>
      <c r="D9594" t="s">
        <v>8</v>
      </c>
    </row>
    <row r="9595" spans="1:4">
      <c r="A9595" t="s">
        <v>2189</v>
      </c>
      <c r="B9595" t="s">
        <v>2653</v>
      </c>
      <c r="C9595">
        <v>116.55687713623048</v>
      </c>
      <c r="D9595" t="s">
        <v>8</v>
      </c>
    </row>
    <row r="9596" spans="1:4">
      <c r="A9596" t="s">
        <v>2190</v>
      </c>
      <c r="B9596" t="s">
        <v>2653</v>
      </c>
      <c r="C9596">
        <v>115.595703125</v>
      </c>
      <c r="D9596" t="s">
        <v>8</v>
      </c>
    </row>
    <row r="9597" spans="1:4">
      <c r="A9597" t="s">
        <v>2191</v>
      </c>
      <c r="B9597" t="s">
        <v>2653</v>
      </c>
      <c r="C9597">
        <v>115.34127807617188</v>
      </c>
      <c r="D9597" t="s">
        <v>8</v>
      </c>
    </row>
    <row r="9598" spans="1:4">
      <c r="A9598" t="s">
        <v>2192</v>
      </c>
      <c r="B9598" t="s">
        <v>2653</v>
      </c>
      <c r="C9598">
        <v>115.84072113037109</v>
      </c>
      <c r="D9598" t="s">
        <v>8</v>
      </c>
    </row>
    <row r="9599" spans="1:4">
      <c r="A9599" t="s">
        <v>2193</v>
      </c>
      <c r="B9599" t="s">
        <v>2653</v>
      </c>
      <c r="C9599">
        <v>117.57460021972656</v>
      </c>
      <c r="D9599" t="s">
        <v>8</v>
      </c>
    </row>
    <row r="9600" spans="1:4">
      <c r="A9600" t="s">
        <v>2194</v>
      </c>
      <c r="B9600" t="s">
        <v>2653</v>
      </c>
      <c r="C9600">
        <v>115.95379638671876</v>
      </c>
      <c r="D9600" t="s">
        <v>8</v>
      </c>
    </row>
    <row r="9601" spans="1:4">
      <c r="A9601" t="s">
        <v>2195</v>
      </c>
      <c r="B9601" t="s">
        <v>2653</v>
      </c>
      <c r="C9601">
        <v>112.45773315429688</v>
      </c>
      <c r="D9601" t="s">
        <v>8</v>
      </c>
    </row>
    <row r="9602" spans="1:4">
      <c r="A9602" t="s">
        <v>2196</v>
      </c>
      <c r="B9602" t="s">
        <v>2653</v>
      </c>
      <c r="C9602">
        <v>113.23987579345705</v>
      </c>
      <c r="D9602" t="s">
        <v>8</v>
      </c>
    </row>
    <row r="9603" spans="1:4">
      <c r="A9603" t="s">
        <v>2197</v>
      </c>
      <c r="B9603" t="s">
        <v>2653</v>
      </c>
      <c r="C9603">
        <v>113.46604919433594</v>
      </c>
      <c r="D9603" t="s">
        <v>8</v>
      </c>
    </row>
    <row r="9604" spans="1:4">
      <c r="A9604" t="s">
        <v>2198</v>
      </c>
      <c r="B9604" t="s">
        <v>2653</v>
      </c>
      <c r="C9604">
        <v>110.55423736572266</v>
      </c>
      <c r="D9604" t="s">
        <v>8</v>
      </c>
    </row>
    <row r="9605" spans="1:4">
      <c r="A9605" t="s">
        <v>2199</v>
      </c>
      <c r="B9605" t="s">
        <v>2653</v>
      </c>
      <c r="C9605">
        <v>106.10643005371094</v>
      </c>
      <c r="D9605" t="s">
        <v>8</v>
      </c>
    </row>
    <row r="9606" spans="1:4">
      <c r="A9606" t="s">
        <v>2200</v>
      </c>
      <c r="B9606" t="s">
        <v>2653</v>
      </c>
      <c r="C9606">
        <v>105.78604888916016</v>
      </c>
      <c r="D9606" t="s">
        <v>8</v>
      </c>
    </row>
    <row r="9607" spans="1:4">
      <c r="A9607" t="s">
        <v>2201</v>
      </c>
      <c r="B9607" t="s">
        <v>2653</v>
      </c>
      <c r="C9607">
        <v>103.16637420654295</v>
      </c>
      <c r="D9607" t="s">
        <v>8</v>
      </c>
    </row>
    <row r="9608" spans="1:4">
      <c r="A9608" t="s">
        <v>2202</v>
      </c>
      <c r="B9608" t="s">
        <v>2653</v>
      </c>
      <c r="C9608">
        <v>103.41136932373048</v>
      </c>
      <c r="D9608" t="s">
        <v>8</v>
      </c>
    </row>
    <row r="9609" spans="1:4">
      <c r="A9609" t="s">
        <v>2203</v>
      </c>
      <c r="B9609" t="s">
        <v>2653</v>
      </c>
      <c r="C9609">
        <v>103.24176025390624</v>
      </c>
      <c r="D9609" t="s">
        <v>8</v>
      </c>
    </row>
    <row r="9610" spans="1:4">
      <c r="A9610" t="s">
        <v>2204</v>
      </c>
      <c r="B9610" t="s">
        <v>2653</v>
      </c>
      <c r="C9610">
        <v>104.19351196289063</v>
      </c>
      <c r="D9610" t="s">
        <v>8</v>
      </c>
    </row>
    <row r="9611" spans="1:4">
      <c r="A9611" t="s">
        <v>2205</v>
      </c>
      <c r="B9611" t="s">
        <v>2653</v>
      </c>
      <c r="C9611">
        <v>100.53726959228516</v>
      </c>
      <c r="D9611" t="s">
        <v>8</v>
      </c>
    </row>
    <row r="9612" spans="1:4">
      <c r="A9612" t="s">
        <v>2206</v>
      </c>
      <c r="B9612" t="s">
        <v>2653</v>
      </c>
      <c r="C9612">
        <v>100.98015594482422</v>
      </c>
      <c r="D9612" t="s">
        <v>8</v>
      </c>
    </row>
    <row r="9613" spans="1:4">
      <c r="A9613" t="s">
        <v>2207</v>
      </c>
      <c r="B9613" t="s">
        <v>2653</v>
      </c>
      <c r="C9613">
        <v>100.47130584716795</v>
      </c>
      <c r="D9613" t="s">
        <v>8</v>
      </c>
    </row>
    <row r="9614" spans="1:4">
      <c r="A9614" t="s">
        <v>2208</v>
      </c>
      <c r="B9614" t="s">
        <v>2653</v>
      </c>
      <c r="C9614">
        <v>99.086082458496094</v>
      </c>
      <c r="D9614" t="s">
        <v>8</v>
      </c>
    </row>
    <row r="9615" spans="1:4">
      <c r="A9615" t="s">
        <v>2209</v>
      </c>
      <c r="B9615" t="s">
        <v>2653</v>
      </c>
      <c r="C9615">
        <v>98.954170227050781</v>
      </c>
      <c r="D9615" t="s">
        <v>8</v>
      </c>
    </row>
    <row r="9616" spans="1:4">
      <c r="A9616" t="s">
        <v>2210</v>
      </c>
      <c r="B9616" t="s">
        <v>2653</v>
      </c>
      <c r="C9616">
        <v>99.660896301269517</v>
      </c>
      <c r="D9616" t="s">
        <v>8</v>
      </c>
    </row>
    <row r="9617" spans="1:4">
      <c r="A9617" t="s">
        <v>2211</v>
      </c>
      <c r="B9617" t="s">
        <v>2653</v>
      </c>
      <c r="C9617">
        <v>103.30770874023438</v>
      </c>
      <c r="D9617" t="s">
        <v>8</v>
      </c>
    </row>
    <row r="9618" spans="1:4">
      <c r="A9618" t="s">
        <v>2212</v>
      </c>
      <c r="B9618" t="s">
        <v>2653</v>
      </c>
      <c r="C9618">
        <v>102.70462036132813</v>
      </c>
      <c r="D9618" t="s">
        <v>8</v>
      </c>
    </row>
    <row r="9619" spans="1:4">
      <c r="A9619" t="s">
        <v>2213</v>
      </c>
      <c r="B9619" t="s">
        <v>2653</v>
      </c>
      <c r="C9619">
        <v>104.41024780273438</v>
      </c>
      <c r="D9619" t="s">
        <v>8</v>
      </c>
    </row>
    <row r="9620" spans="1:4">
      <c r="A9620" t="s">
        <v>2214</v>
      </c>
      <c r="B9620" t="s">
        <v>2653</v>
      </c>
      <c r="C9620">
        <v>105.52219390869141</v>
      </c>
      <c r="D9620" t="s">
        <v>8</v>
      </c>
    </row>
    <row r="9621" spans="1:4">
      <c r="A9621" t="s">
        <v>2215</v>
      </c>
      <c r="B9621" t="s">
        <v>2653</v>
      </c>
      <c r="C9621">
        <v>104.96622467041016</v>
      </c>
      <c r="D9621" t="s">
        <v>8</v>
      </c>
    </row>
    <row r="9622" spans="1:4">
      <c r="A9622" t="s">
        <v>2216</v>
      </c>
      <c r="B9622" t="s">
        <v>2653</v>
      </c>
      <c r="C9622">
        <v>106.06873321533205</v>
      </c>
      <c r="D9622" t="s">
        <v>8</v>
      </c>
    </row>
    <row r="9623" spans="1:4">
      <c r="A9623" t="s">
        <v>2217</v>
      </c>
      <c r="B9623" t="s">
        <v>2653</v>
      </c>
      <c r="C9623">
        <v>103.85425567626952</v>
      </c>
      <c r="D9623" t="s">
        <v>8</v>
      </c>
    </row>
    <row r="9624" spans="1:4">
      <c r="A9624" t="s">
        <v>2218</v>
      </c>
      <c r="B9624" t="s">
        <v>2653</v>
      </c>
      <c r="C9624">
        <v>102.1109619140625</v>
      </c>
      <c r="D9624" t="s">
        <v>8</v>
      </c>
    </row>
    <row r="9625" spans="1:4">
      <c r="A9625" t="s">
        <v>2219</v>
      </c>
      <c r="B9625" t="s">
        <v>2653</v>
      </c>
      <c r="C9625">
        <v>102.55385589599609</v>
      </c>
      <c r="D9625" t="s">
        <v>8</v>
      </c>
    </row>
    <row r="9626" spans="1:4">
      <c r="A9626" t="s">
        <v>2220</v>
      </c>
      <c r="B9626" t="s">
        <v>2653</v>
      </c>
      <c r="C9626">
        <v>101.22516632080078</v>
      </c>
      <c r="D9626" t="s">
        <v>8</v>
      </c>
    </row>
    <row r="9627" spans="1:4">
      <c r="A9627" t="s">
        <v>2221</v>
      </c>
      <c r="B9627" t="s">
        <v>2653</v>
      </c>
      <c r="C9627">
        <v>102.41250610351563</v>
      </c>
      <c r="D9627" t="s">
        <v>8</v>
      </c>
    </row>
    <row r="9628" spans="1:4">
      <c r="A9628" t="s">
        <v>2222</v>
      </c>
      <c r="B9628" t="s">
        <v>2653</v>
      </c>
      <c r="C9628">
        <v>103.99561309814452</v>
      </c>
      <c r="D9628" t="s">
        <v>8</v>
      </c>
    </row>
    <row r="9629" spans="1:4">
      <c r="A9629" t="s">
        <v>2223</v>
      </c>
      <c r="B9629" t="s">
        <v>2653</v>
      </c>
      <c r="C9629">
        <v>104.47621917724609</v>
      </c>
      <c r="D9629" t="s">
        <v>8</v>
      </c>
    </row>
    <row r="9630" spans="1:4">
      <c r="A9630" t="s">
        <v>2224</v>
      </c>
      <c r="B9630" t="s">
        <v>2653</v>
      </c>
      <c r="C9630">
        <v>101.04612731933594</v>
      </c>
      <c r="D9630" t="s">
        <v>8</v>
      </c>
    </row>
    <row r="9631" spans="1:4">
      <c r="A9631" t="s">
        <v>2225</v>
      </c>
      <c r="B9631" t="s">
        <v>2653</v>
      </c>
      <c r="C9631">
        <v>102.40308380126952</v>
      </c>
      <c r="D9631" t="s">
        <v>8</v>
      </c>
    </row>
    <row r="9632" spans="1:4">
      <c r="A9632" t="s">
        <v>2226</v>
      </c>
      <c r="B9632" t="s">
        <v>2653</v>
      </c>
      <c r="C9632">
        <v>104.40081787109376</v>
      </c>
      <c r="D9632" t="s">
        <v>8</v>
      </c>
    </row>
    <row r="9633" spans="1:4">
      <c r="A9633" t="s">
        <v>2227</v>
      </c>
      <c r="B9633" t="s">
        <v>2653</v>
      </c>
      <c r="C9633">
        <v>103.22290802001952</v>
      </c>
      <c r="D9633" t="s">
        <v>8</v>
      </c>
    </row>
    <row r="9634" spans="1:4">
      <c r="A9634" t="s">
        <v>2228</v>
      </c>
      <c r="B9634" t="s">
        <v>2653</v>
      </c>
      <c r="C9634">
        <v>104.66466522216795</v>
      </c>
      <c r="D9634" t="s">
        <v>8</v>
      </c>
    </row>
    <row r="9635" spans="1:4">
      <c r="A9635" t="s">
        <v>2229</v>
      </c>
      <c r="B9635" t="s">
        <v>2653</v>
      </c>
      <c r="C9635">
        <v>106.34201812744141</v>
      </c>
      <c r="D9635" t="s">
        <v>8</v>
      </c>
    </row>
    <row r="9636" spans="1:4">
      <c r="A9636" t="s">
        <v>2230</v>
      </c>
      <c r="B9636" t="s">
        <v>2653</v>
      </c>
      <c r="C9636">
        <v>104.64582824707033</v>
      </c>
      <c r="D9636" t="s">
        <v>8</v>
      </c>
    </row>
    <row r="9637" spans="1:4">
      <c r="A9637" t="s">
        <v>2231</v>
      </c>
      <c r="B9637" t="s">
        <v>2653</v>
      </c>
      <c r="C9637">
        <v>104.9285125732422</v>
      </c>
      <c r="D9637" t="s">
        <v>8</v>
      </c>
    </row>
    <row r="9638" spans="1:4">
      <c r="A9638" t="s">
        <v>2232</v>
      </c>
      <c r="B9638" t="s">
        <v>2653</v>
      </c>
      <c r="C9638">
        <v>103.51502990722656</v>
      </c>
      <c r="D9638" t="s">
        <v>8</v>
      </c>
    </row>
    <row r="9639" spans="1:4">
      <c r="A9639" t="s">
        <v>2233</v>
      </c>
      <c r="B9639" t="s">
        <v>2653</v>
      </c>
      <c r="C9639">
        <v>100.63150024414063</v>
      </c>
      <c r="D9639" t="s">
        <v>8</v>
      </c>
    </row>
    <row r="9640" spans="1:4">
      <c r="A9640" t="s">
        <v>2234</v>
      </c>
      <c r="B9640" t="s">
        <v>2653</v>
      </c>
      <c r="C9640">
        <v>102.08268737792967</v>
      </c>
      <c r="D9640" t="s">
        <v>8</v>
      </c>
    </row>
    <row r="9641" spans="1:4">
      <c r="A9641" t="s">
        <v>2235</v>
      </c>
      <c r="B9641" t="s">
        <v>2653</v>
      </c>
      <c r="C9641">
        <v>101.11209106445313</v>
      </c>
      <c r="D9641" t="s">
        <v>8</v>
      </c>
    </row>
    <row r="9642" spans="1:4">
      <c r="A9642" t="s">
        <v>2236</v>
      </c>
      <c r="B9642" t="s">
        <v>2653</v>
      </c>
      <c r="C9642">
        <v>105.48218536376952</v>
      </c>
      <c r="D9642" t="s">
        <v>8</v>
      </c>
    </row>
    <row r="9643" spans="1:4">
      <c r="A9643" t="s">
        <v>2237</v>
      </c>
      <c r="B9643" t="s">
        <v>2653</v>
      </c>
      <c r="C9643">
        <v>124.20982360839844</v>
      </c>
      <c r="D9643" t="s">
        <v>8</v>
      </c>
    </row>
    <row r="9644" spans="1:4">
      <c r="A9644" t="s">
        <v>2238</v>
      </c>
      <c r="B9644" t="s">
        <v>2653</v>
      </c>
      <c r="C9644">
        <v>123.71473693847656</v>
      </c>
      <c r="D9644" t="s">
        <v>8</v>
      </c>
    </row>
    <row r="9645" spans="1:4">
      <c r="A9645" t="s">
        <v>2239</v>
      </c>
      <c r="B9645" t="s">
        <v>2653</v>
      </c>
      <c r="C9645">
        <v>123.66713714599609</v>
      </c>
      <c r="D9645" t="s">
        <v>8</v>
      </c>
    </row>
    <row r="9646" spans="1:4">
      <c r="A9646" t="s">
        <v>2240</v>
      </c>
      <c r="B9646" t="s">
        <v>2653</v>
      </c>
      <c r="C9646">
        <v>123.43862915039063</v>
      </c>
      <c r="D9646" t="s">
        <v>8</v>
      </c>
    </row>
    <row r="9647" spans="1:4">
      <c r="A9647" t="s">
        <v>2241</v>
      </c>
      <c r="B9647" t="s">
        <v>2653</v>
      </c>
      <c r="C9647">
        <v>124.53353118896484</v>
      </c>
      <c r="D9647" t="s">
        <v>8</v>
      </c>
    </row>
    <row r="9648" spans="1:4">
      <c r="A9648" t="s">
        <v>2242</v>
      </c>
      <c r="B9648" t="s">
        <v>2653</v>
      </c>
      <c r="C9648">
        <v>124.24790191650391</v>
      </c>
      <c r="D9648" t="s">
        <v>8</v>
      </c>
    </row>
    <row r="9649" spans="1:4">
      <c r="A9649" t="s">
        <v>2243</v>
      </c>
      <c r="B9649" t="s">
        <v>2653</v>
      </c>
      <c r="C9649">
        <v>125.16191864013672</v>
      </c>
      <c r="D9649" t="s">
        <v>8</v>
      </c>
    </row>
    <row r="9650" spans="1:4">
      <c r="A9650" t="s">
        <v>2244</v>
      </c>
      <c r="B9650" t="s">
        <v>2653</v>
      </c>
      <c r="C9650">
        <v>125.03816223144533</v>
      </c>
      <c r="D9650" t="s">
        <v>8</v>
      </c>
    </row>
    <row r="9651" spans="1:4">
      <c r="A9651" t="s">
        <v>2245</v>
      </c>
      <c r="B9651" t="s">
        <v>2653</v>
      </c>
      <c r="C9651">
        <v>125.36184692382813</v>
      </c>
      <c r="D9651" t="s">
        <v>8</v>
      </c>
    </row>
    <row r="9652" spans="1:4">
      <c r="A9652" t="s">
        <v>2246</v>
      </c>
      <c r="B9652" t="s">
        <v>2653</v>
      </c>
      <c r="C9652">
        <v>125.02862548828124</v>
      </c>
      <c r="D9652" t="s">
        <v>8</v>
      </c>
    </row>
    <row r="9653" spans="1:4">
      <c r="A9653" t="s">
        <v>2247</v>
      </c>
      <c r="B9653" t="s">
        <v>2653</v>
      </c>
      <c r="C9653">
        <v>127.39933776855467</v>
      </c>
      <c r="D9653" t="s">
        <v>8</v>
      </c>
    </row>
    <row r="9654" spans="1:4">
      <c r="A9654" t="s">
        <v>2248</v>
      </c>
      <c r="B9654" t="s">
        <v>2653</v>
      </c>
      <c r="C9654">
        <v>128.32286071777344</v>
      </c>
      <c r="D9654" t="s">
        <v>8</v>
      </c>
    </row>
    <row r="9655" spans="1:4">
      <c r="A9655" t="s">
        <v>2249</v>
      </c>
      <c r="B9655" t="s">
        <v>2653</v>
      </c>
      <c r="C9655">
        <v>127.30413055419922</v>
      </c>
      <c r="D9655" t="s">
        <v>8</v>
      </c>
    </row>
    <row r="9656" spans="1:4">
      <c r="A9656" t="s">
        <v>2250</v>
      </c>
      <c r="B9656" t="s">
        <v>2653</v>
      </c>
      <c r="C9656">
        <v>126.51389312744141</v>
      </c>
      <c r="D9656" t="s">
        <v>8</v>
      </c>
    </row>
    <row r="9657" spans="1:4">
      <c r="A9657" t="s">
        <v>2251</v>
      </c>
      <c r="B9657" t="s">
        <v>2653</v>
      </c>
      <c r="C9657">
        <v>126.98993682861328</v>
      </c>
      <c r="D9657" t="s">
        <v>8</v>
      </c>
    </row>
    <row r="9658" spans="1:4">
      <c r="A9658" t="s">
        <v>2252</v>
      </c>
      <c r="B9658" t="s">
        <v>2653</v>
      </c>
      <c r="C9658">
        <v>128.71321105957031</v>
      </c>
      <c r="D9658" t="s">
        <v>8</v>
      </c>
    </row>
    <row r="9659" spans="1:4">
      <c r="A9659" t="s">
        <v>2253</v>
      </c>
      <c r="B9659" t="s">
        <v>2653</v>
      </c>
      <c r="C9659">
        <v>128.71321105957031</v>
      </c>
      <c r="D9659" t="s">
        <v>8</v>
      </c>
    </row>
    <row r="9660" spans="1:4">
      <c r="A9660" t="s">
        <v>2254</v>
      </c>
      <c r="B9660" t="s">
        <v>2653</v>
      </c>
      <c r="C9660">
        <v>130.20797729492188</v>
      </c>
      <c r="D9660" t="s">
        <v>8</v>
      </c>
    </row>
    <row r="9661" spans="1:4">
      <c r="A9661" t="s">
        <v>2255</v>
      </c>
      <c r="B9661" t="s">
        <v>2653</v>
      </c>
      <c r="C9661">
        <v>129.16069030761719</v>
      </c>
      <c r="D9661" t="s">
        <v>8</v>
      </c>
    </row>
    <row r="9662" spans="1:4">
      <c r="A9662" t="s">
        <v>2256</v>
      </c>
      <c r="B9662" t="s">
        <v>2653</v>
      </c>
      <c r="C9662">
        <v>131.75039672851563</v>
      </c>
      <c r="D9662" t="s">
        <v>8</v>
      </c>
    </row>
    <row r="9663" spans="1:4">
      <c r="A9663" t="s">
        <v>2257</v>
      </c>
      <c r="B9663" t="s">
        <v>2653</v>
      </c>
      <c r="C9663">
        <v>134.37814331054688</v>
      </c>
      <c r="D9663" t="s">
        <v>8</v>
      </c>
    </row>
    <row r="9664" spans="1:4">
      <c r="A9664" t="s">
        <v>2258</v>
      </c>
      <c r="B9664" t="s">
        <v>2653</v>
      </c>
      <c r="C9664">
        <v>131.74085998535156</v>
      </c>
      <c r="D9664" t="s">
        <v>8</v>
      </c>
    </row>
    <row r="9665" spans="1:4">
      <c r="A9665" t="s">
        <v>2259</v>
      </c>
      <c r="B9665" t="s">
        <v>2653</v>
      </c>
      <c r="C9665">
        <v>131.12199401855469</v>
      </c>
      <c r="D9665" t="s">
        <v>8</v>
      </c>
    </row>
    <row r="9666" spans="1:4">
      <c r="A9666" t="s">
        <v>2260</v>
      </c>
      <c r="B9666" t="s">
        <v>2653</v>
      </c>
      <c r="C9666">
        <v>132.89291381835938</v>
      </c>
      <c r="D9666" t="s">
        <v>8</v>
      </c>
    </row>
    <row r="9667" spans="1:4">
      <c r="A9667" t="s">
        <v>2261</v>
      </c>
      <c r="B9667" t="s">
        <v>2653</v>
      </c>
      <c r="C9667">
        <v>130.34127807617188</v>
      </c>
      <c r="D9667" t="s">
        <v>8</v>
      </c>
    </row>
    <row r="9668" spans="1:4">
      <c r="A9668" t="s">
        <v>2262</v>
      </c>
      <c r="B9668" t="s">
        <v>2653</v>
      </c>
      <c r="C9668">
        <v>132.69293212890625</v>
      </c>
      <c r="D9668" t="s">
        <v>8</v>
      </c>
    </row>
    <row r="9669" spans="1:4">
      <c r="A9669" t="s">
        <v>2263</v>
      </c>
      <c r="B9669" t="s">
        <v>2653</v>
      </c>
      <c r="C9669">
        <v>133.48318481445313</v>
      </c>
      <c r="D9669" t="s">
        <v>8</v>
      </c>
    </row>
    <row r="9670" spans="1:4">
      <c r="A9670" t="s">
        <v>2264</v>
      </c>
      <c r="B9670" t="s">
        <v>2653</v>
      </c>
      <c r="C9670">
        <v>134.27342224121094</v>
      </c>
      <c r="D9670" t="s">
        <v>8</v>
      </c>
    </row>
    <row r="9671" spans="1:4">
      <c r="A9671" t="s">
        <v>2265</v>
      </c>
      <c r="B9671" t="s">
        <v>2653</v>
      </c>
      <c r="C9671">
        <v>135.55876159667969</v>
      </c>
      <c r="D9671" t="s">
        <v>8</v>
      </c>
    </row>
    <row r="9672" spans="1:4">
      <c r="A9672" t="s">
        <v>2266</v>
      </c>
      <c r="B9672" t="s">
        <v>2653</v>
      </c>
      <c r="C9672">
        <v>135.71107482910156</v>
      </c>
      <c r="D9672" t="s">
        <v>8</v>
      </c>
    </row>
    <row r="9673" spans="1:4">
      <c r="A9673" t="s">
        <v>2267</v>
      </c>
      <c r="B9673" t="s">
        <v>2653</v>
      </c>
      <c r="C9673">
        <v>135.59684753417969</v>
      </c>
      <c r="D9673" t="s">
        <v>8</v>
      </c>
    </row>
    <row r="9674" spans="1:4">
      <c r="A9674" t="s">
        <v>2268</v>
      </c>
      <c r="B9674" t="s">
        <v>2653</v>
      </c>
      <c r="C9674">
        <v>136.2442626953125</v>
      </c>
      <c r="D9674" t="s">
        <v>8</v>
      </c>
    </row>
    <row r="9675" spans="1:4">
      <c r="A9675" t="s">
        <v>2269</v>
      </c>
      <c r="B9675" t="s">
        <v>2653</v>
      </c>
      <c r="C9675">
        <v>132.0264892578125</v>
      </c>
      <c r="D9675" t="s">
        <v>8</v>
      </c>
    </row>
    <row r="9676" spans="1:4">
      <c r="A9676" t="s">
        <v>2270</v>
      </c>
      <c r="B9676" t="s">
        <v>2653</v>
      </c>
      <c r="C9676">
        <v>133.53079223632813</v>
      </c>
      <c r="D9676" t="s">
        <v>8</v>
      </c>
    </row>
    <row r="9677" spans="1:4">
      <c r="A9677" t="s">
        <v>2271</v>
      </c>
      <c r="B9677" t="s">
        <v>2653</v>
      </c>
      <c r="C9677">
        <v>134.00685119628906</v>
      </c>
      <c r="D9677" t="s">
        <v>8</v>
      </c>
    </row>
    <row r="9678" spans="1:4">
      <c r="A9678" t="s">
        <v>2272</v>
      </c>
      <c r="B9678" t="s">
        <v>2653</v>
      </c>
      <c r="C9678">
        <v>134.93988037109375</v>
      </c>
      <c r="D9678" t="s">
        <v>8</v>
      </c>
    </row>
    <row r="9679" spans="1:4">
      <c r="A9679" t="s">
        <v>2273</v>
      </c>
      <c r="B9679" t="s">
        <v>2653</v>
      </c>
      <c r="C9679">
        <v>136.88215637207031</v>
      </c>
      <c r="D9679" t="s">
        <v>8</v>
      </c>
    </row>
    <row r="9680" spans="1:4">
      <c r="A9680" t="s">
        <v>2274</v>
      </c>
      <c r="B9680" t="s">
        <v>2653</v>
      </c>
      <c r="C9680">
        <v>137.18681335449219</v>
      </c>
      <c r="D9680" t="s">
        <v>8</v>
      </c>
    </row>
    <row r="9681" spans="1:4">
      <c r="A9681" t="s">
        <v>2275</v>
      </c>
      <c r="B9681" t="s">
        <v>2653</v>
      </c>
      <c r="C9681">
        <v>135.21601867675781</v>
      </c>
      <c r="D9681" t="s">
        <v>8</v>
      </c>
    </row>
    <row r="9682" spans="1:4">
      <c r="A9682" t="s">
        <v>2276</v>
      </c>
      <c r="B9682" t="s">
        <v>2653</v>
      </c>
      <c r="C9682">
        <v>134.15919494628906</v>
      </c>
      <c r="D9682" t="s">
        <v>8</v>
      </c>
    </row>
    <row r="9683" spans="1:4">
      <c r="A9683" t="s">
        <v>2277</v>
      </c>
      <c r="B9683" t="s">
        <v>2653</v>
      </c>
      <c r="C9683">
        <v>134.3115234375</v>
      </c>
      <c r="D9683" t="s">
        <v>8</v>
      </c>
    </row>
    <row r="9684" spans="1:4">
      <c r="A9684" t="s">
        <v>2278</v>
      </c>
      <c r="B9684" t="s">
        <v>2653</v>
      </c>
      <c r="C9684">
        <v>132.0931396484375</v>
      </c>
      <c r="D9684" t="s">
        <v>8</v>
      </c>
    </row>
    <row r="9685" spans="1:4">
      <c r="A9685" t="s">
        <v>2279</v>
      </c>
      <c r="B9685" t="s">
        <v>2653</v>
      </c>
      <c r="C9685">
        <v>130.81732177734375</v>
      </c>
      <c r="D9685" t="s">
        <v>8</v>
      </c>
    </row>
    <row r="9686" spans="1:4">
      <c r="A9686" t="s">
        <v>2280</v>
      </c>
      <c r="B9686" t="s">
        <v>2653</v>
      </c>
      <c r="C9686">
        <v>131.52188110351563</v>
      </c>
      <c r="D9686" t="s">
        <v>8</v>
      </c>
    </row>
    <row r="9687" spans="1:4">
      <c r="A9687" t="s">
        <v>2281</v>
      </c>
      <c r="B9687" t="s">
        <v>2653</v>
      </c>
      <c r="C9687">
        <v>133.63551330566406</v>
      </c>
      <c r="D9687" t="s">
        <v>8</v>
      </c>
    </row>
    <row r="9688" spans="1:4">
      <c r="A9688" t="s">
        <v>2282</v>
      </c>
      <c r="B9688" t="s">
        <v>2653</v>
      </c>
      <c r="C9688">
        <v>134.130615234375</v>
      </c>
      <c r="D9688" t="s">
        <v>8</v>
      </c>
    </row>
    <row r="9689" spans="1:4">
      <c r="A9689" t="s">
        <v>2283</v>
      </c>
      <c r="B9689" t="s">
        <v>2653</v>
      </c>
      <c r="C9689">
        <v>132.53108215332031</v>
      </c>
      <c r="D9689" t="s">
        <v>8</v>
      </c>
    </row>
    <row r="9690" spans="1:4">
      <c r="A9690" t="s">
        <v>2284</v>
      </c>
      <c r="B9690" t="s">
        <v>2653</v>
      </c>
      <c r="C9690">
        <v>135.36831665039063</v>
      </c>
      <c r="D9690" t="s">
        <v>8</v>
      </c>
    </row>
    <row r="9691" spans="1:4">
      <c r="A9691" t="s">
        <v>2285</v>
      </c>
      <c r="B9691" t="s">
        <v>2653</v>
      </c>
      <c r="C9691">
        <v>135.70155334472656</v>
      </c>
      <c r="D9691" t="s">
        <v>8</v>
      </c>
    </row>
    <row r="9692" spans="1:4">
      <c r="A9692" t="s">
        <v>2286</v>
      </c>
      <c r="B9692" t="s">
        <v>2653</v>
      </c>
      <c r="C9692">
        <v>134.73994445800781</v>
      </c>
      <c r="D9692" t="s">
        <v>8</v>
      </c>
    </row>
    <row r="9693" spans="1:4">
      <c r="A9693" t="s">
        <v>2287</v>
      </c>
      <c r="B9693" t="s">
        <v>2653</v>
      </c>
      <c r="C9693">
        <v>133.78787231445313</v>
      </c>
      <c r="D9693" t="s">
        <v>8</v>
      </c>
    </row>
    <row r="9694" spans="1:4">
      <c r="A9694" t="s">
        <v>9</v>
      </c>
      <c r="B9694" t="s">
        <v>2653</v>
      </c>
      <c r="C9694">
        <v>132.41683959960938</v>
      </c>
      <c r="D9694" t="s">
        <v>8</v>
      </c>
    </row>
    <row r="9695" spans="1:4">
      <c r="A9695" t="s">
        <v>2288</v>
      </c>
      <c r="B9695" t="s">
        <v>2653</v>
      </c>
      <c r="C9695">
        <v>137.50100708007813</v>
      </c>
      <c r="D9695" t="s">
        <v>8</v>
      </c>
    </row>
    <row r="9696" spans="1:4">
      <c r="A9696" t="s">
        <v>2289</v>
      </c>
      <c r="B9696" t="s">
        <v>2653</v>
      </c>
      <c r="C9696">
        <v>138.51976013183594</v>
      </c>
      <c r="D9696" t="s">
        <v>8</v>
      </c>
    </row>
    <row r="9697" spans="1:4">
      <c r="A9697" t="s">
        <v>2290</v>
      </c>
      <c r="B9697" t="s">
        <v>2653</v>
      </c>
      <c r="C9697">
        <v>135.51115417480469</v>
      </c>
      <c r="D9697" t="s">
        <v>8</v>
      </c>
    </row>
    <row r="9698" spans="1:4">
      <c r="A9698" t="s">
        <v>2291</v>
      </c>
      <c r="B9698" t="s">
        <v>2653</v>
      </c>
      <c r="C9698">
        <v>137.51052856445313</v>
      </c>
      <c r="D9698" t="s">
        <v>8</v>
      </c>
    </row>
    <row r="9699" spans="1:4">
      <c r="A9699" t="s">
        <v>2292</v>
      </c>
      <c r="B9699" t="s">
        <v>2653</v>
      </c>
      <c r="C9699">
        <v>139.7003173828125</v>
      </c>
      <c r="D9699" t="s">
        <v>8</v>
      </c>
    </row>
    <row r="9700" spans="1:4">
      <c r="A9700" t="s">
        <v>2293</v>
      </c>
      <c r="B9700" t="s">
        <v>2653</v>
      </c>
      <c r="C9700">
        <v>140.33821105957031</v>
      </c>
      <c r="D9700" t="s">
        <v>8</v>
      </c>
    </row>
    <row r="9701" spans="1:4">
      <c r="A9701" t="s">
        <v>2294</v>
      </c>
      <c r="B9701" t="s">
        <v>2653</v>
      </c>
      <c r="C9701">
        <v>139.50991821289063</v>
      </c>
      <c r="D9701" t="s">
        <v>8</v>
      </c>
    </row>
    <row r="9702" spans="1:4">
      <c r="A9702" t="s">
        <v>2295</v>
      </c>
      <c r="B9702" t="s">
        <v>2653</v>
      </c>
      <c r="C9702">
        <v>142.242431640625</v>
      </c>
      <c r="D9702" t="s">
        <v>8</v>
      </c>
    </row>
    <row r="9703" spans="1:4">
      <c r="A9703" t="s">
        <v>2296</v>
      </c>
      <c r="B9703" t="s">
        <v>2653</v>
      </c>
      <c r="C9703">
        <v>139.11006164550781</v>
      </c>
      <c r="D9703" t="s">
        <v>8</v>
      </c>
    </row>
    <row r="9704" spans="1:4">
      <c r="A9704" t="s">
        <v>2297</v>
      </c>
      <c r="B9704" t="s">
        <v>2653</v>
      </c>
      <c r="C9704">
        <v>138.081787109375</v>
      </c>
      <c r="D9704" t="s">
        <v>8</v>
      </c>
    </row>
    <row r="9705" spans="1:4">
      <c r="A9705" t="s">
        <v>2298</v>
      </c>
      <c r="B9705" t="s">
        <v>2653</v>
      </c>
      <c r="C9705">
        <v>139.31950378417969</v>
      </c>
      <c r="D9705" t="s">
        <v>8</v>
      </c>
    </row>
    <row r="9706" spans="1:4">
      <c r="A9706" t="s">
        <v>2299</v>
      </c>
      <c r="B9706" t="s">
        <v>2653</v>
      </c>
      <c r="C9706">
        <v>142.4423828125</v>
      </c>
      <c r="D9706" t="s">
        <v>8</v>
      </c>
    </row>
    <row r="9707" spans="1:4">
      <c r="A9707" t="s">
        <v>2300</v>
      </c>
      <c r="B9707" t="s">
        <v>2653</v>
      </c>
      <c r="C9707">
        <v>143.76597595214844</v>
      </c>
      <c r="D9707" t="s">
        <v>8</v>
      </c>
    </row>
    <row r="9708" spans="1:4">
      <c r="A9708" t="s">
        <v>2301</v>
      </c>
      <c r="B9708" t="s">
        <v>2653</v>
      </c>
      <c r="C9708">
        <v>142.71092224121094</v>
      </c>
      <c r="D9708" t="s">
        <v>8</v>
      </c>
    </row>
    <row r="9709" spans="1:4">
      <c r="A9709" t="s">
        <v>2302</v>
      </c>
      <c r="B9709" t="s">
        <v>2653</v>
      </c>
      <c r="C9709">
        <v>144.19758605957031</v>
      </c>
      <c r="D9709" t="s">
        <v>8</v>
      </c>
    </row>
    <row r="9710" spans="1:4">
      <c r="A9710" t="s">
        <v>2303</v>
      </c>
      <c r="B9710" t="s">
        <v>2653</v>
      </c>
      <c r="C9710">
        <v>145.291015625</v>
      </c>
      <c r="D9710" t="s">
        <v>8</v>
      </c>
    </row>
    <row r="9711" spans="1:4">
      <c r="A9711" t="s">
        <v>2304</v>
      </c>
      <c r="B9711" t="s">
        <v>2653</v>
      </c>
      <c r="C9711">
        <v>144.01536560058594</v>
      </c>
      <c r="D9711" t="s">
        <v>8</v>
      </c>
    </row>
    <row r="9712" spans="1:4">
      <c r="A9712" t="s">
        <v>2305</v>
      </c>
      <c r="B9712" t="s">
        <v>2653</v>
      </c>
      <c r="C9712">
        <v>145.78018188476563</v>
      </c>
      <c r="D9712" t="s">
        <v>8</v>
      </c>
    </row>
    <row r="9713" spans="1:4">
      <c r="A9713" t="s">
        <v>2306</v>
      </c>
      <c r="B9713" t="s">
        <v>2653</v>
      </c>
      <c r="C9713">
        <v>145.25265502929688</v>
      </c>
      <c r="D9713" t="s">
        <v>8</v>
      </c>
    </row>
    <row r="9714" spans="1:4">
      <c r="A9714" t="s">
        <v>2307</v>
      </c>
      <c r="B9714" t="s">
        <v>2653</v>
      </c>
      <c r="C9714">
        <v>146.67218017578125</v>
      </c>
      <c r="D9714" t="s">
        <v>8</v>
      </c>
    </row>
    <row r="9715" spans="1:4">
      <c r="A9715" t="s">
        <v>2308</v>
      </c>
      <c r="B9715" t="s">
        <v>2653</v>
      </c>
      <c r="C9715">
        <v>148.94535827636719</v>
      </c>
      <c r="D9715" t="s">
        <v>8</v>
      </c>
    </row>
    <row r="9716" spans="1:4">
      <c r="A9716" t="s">
        <v>2309</v>
      </c>
      <c r="B9716" t="s">
        <v>2653</v>
      </c>
      <c r="C9716">
        <v>144.34149169921875</v>
      </c>
      <c r="D9716" t="s">
        <v>8</v>
      </c>
    </row>
    <row r="9717" spans="1:4">
      <c r="A9717" t="s">
        <v>2310</v>
      </c>
      <c r="B9717" t="s">
        <v>2653</v>
      </c>
      <c r="C9717">
        <v>161.69236755371094</v>
      </c>
      <c r="D9717" t="s">
        <v>8</v>
      </c>
    </row>
    <row r="9718" spans="1:4">
      <c r="A9718" t="s">
        <v>2311</v>
      </c>
      <c r="B9718" t="s">
        <v>2653</v>
      </c>
      <c r="C9718">
        <v>166.44970703125</v>
      </c>
      <c r="D9718" t="s">
        <v>8</v>
      </c>
    </row>
    <row r="9719" spans="1:4">
      <c r="A9719" t="s">
        <v>2312</v>
      </c>
      <c r="B9719" t="s">
        <v>2653</v>
      </c>
      <c r="C9719">
        <v>164.53143310546875</v>
      </c>
      <c r="D9719" t="s">
        <v>8</v>
      </c>
    </row>
    <row r="9720" spans="1:4">
      <c r="A9720" t="s">
        <v>2313</v>
      </c>
      <c r="B9720" t="s">
        <v>2653</v>
      </c>
      <c r="C9720">
        <v>162.78579711914063</v>
      </c>
      <c r="D9720" t="s">
        <v>8</v>
      </c>
    </row>
    <row r="9721" spans="1:4">
      <c r="A9721" t="s">
        <v>2314</v>
      </c>
      <c r="B9721" t="s">
        <v>2653</v>
      </c>
      <c r="C9721">
        <v>161.20321655273438</v>
      </c>
      <c r="D9721" t="s">
        <v>8</v>
      </c>
    </row>
    <row r="9722" spans="1:4">
      <c r="A9722" t="s">
        <v>2315</v>
      </c>
      <c r="B9722" t="s">
        <v>2653</v>
      </c>
      <c r="C9722">
        <v>160.7236328125</v>
      </c>
      <c r="D9722" t="s">
        <v>8</v>
      </c>
    </row>
    <row r="9723" spans="1:4">
      <c r="A9723" t="s">
        <v>2316</v>
      </c>
      <c r="B9723" t="s">
        <v>2653</v>
      </c>
      <c r="C9723">
        <v>159.86041259765625</v>
      </c>
      <c r="D9723" t="s">
        <v>8</v>
      </c>
    </row>
    <row r="9724" spans="1:4">
      <c r="A9724" t="s">
        <v>2317</v>
      </c>
      <c r="B9724" t="s">
        <v>2653</v>
      </c>
      <c r="C9724">
        <v>157.59683227539063</v>
      </c>
      <c r="D9724" t="s">
        <v>8</v>
      </c>
    </row>
    <row r="9725" spans="1:4">
      <c r="A9725" t="s">
        <v>2318</v>
      </c>
      <c r="B9725" t="s">
        <v>2653</v>
      </c>
      <c r="C9725">
        <v>157.51051330566406</v>
      </c>
      <c r="D9725" t="s">
        <v>8</v>
      </c>
    </row>
    <row r="9726" spans="1:4">
      <c r="A9726" t="s">
        <v>2319</v>
      </c>
      <c r="B9726" t="s">
        <v>2653</v>
      </c>
      <c r="C9726">
        <v>160.74281311035156</v>
      </c>
      <c r="D9726" t="s">
        <v>8</v>
      </c>
    </row>
    <row r="9727" spans="1:4">
      <c r="A9727" t="s">
        <v>2320</v>
      </c>
      <c r="B9727" t="s">
        <v>2653</v>
      </c>
      <c r="C9727">
        <v>161.33750915527344</v>
      </c>
      <c r="D9727" t="s">
        <v>8</v>
      </c>
    </row>
    <row r="9728" spans="1:4">
      <c r="A9728" t="s">
        <v>2321</v>
      </c>
      <c r="B9728" t="s">
        <v>2653</v>
      </c>
      <c r="C9728">
        <v>163.49557495117188</v>
      </c>
      <c r="D9728" t="s">
        <v>8</v>
      </c>
    </row>
    <row r="9729" spans="1:4">
      <c r="A9729" t="s">
        <v>2322</v>
      </c>
      <c r="B9729" t="s">
        <v>2653</v>
      </c>
      <c r="C9729">
        <v>163.21742248535156</v>
      </c>
      <c r="D9729" t="s">
        <v>8</v>
      </c>
    </row>
    <row r="9730" spans="1:4">
      <c r="A9730" t="s">
        <v>2323</v>
      </c>
      <c r="B9730" t="s">
        <v>2653</v>
      </c>
      <c r="C9730">
        <v>161.74032592773438</v>
      </c>
      <c r="D9730" t="s">
        <v>8</v>
      </c>
    </row>
    <row r="9731" spans="1:4">
      <c r="A9731" t="s">
        <v>2324</v>
      </c>
      <c r="B9731" t="s">
        <v>2653</v>
      </c>
      <c r="C9731">
        <v>165.60568237304688</v>
      </c>
      <c r="D9731" t="s">
        <v>8</v>
      </c>
    </row>
    <row r="9732" spans="1:4">
      <c r="A9732" t="s">
        <v>2325</v>
      </c>
      <c r="B9732" t="s">
        <v>2653</v>
      </c>
      <c r="C9732">
        <v>165.58651733398438</v>
      </c>
      <c r="D9732" t="s">
        <v>8</v>
      </c>
    </row>
    <row r="9733" spans="1:4">
      <c r="A9733" t="s">
        <v>2326</v>
      </c>
      <c r="B9733" t="s">
        <v>2653</v>
      </c>
      <c r="C9733">
        <v>167.53355407714844</v>
      </c>
      <c r="D9733" t="s">
        <v>8</v>
      </c>
    </row>
    <row r="9734" spans="1:4">
      <c r="A9734" t="s">
        <v>2327</v>
      </c>
      <c r="B9734" t="s">
        <v>2653</v>
      </c>
      <c r="C9734">
        <v>169.96977233886719</v>
      </c>
      <c r="D9734" t="s">
        <v>8</v>
      </c>
    </row>
    <row r="9735" spans="1:4">
      <c r="A9735" t="s">
        <v>2328</v>
      </c>
      <c r="B9735" t="s">
        <v>2653</v>
      </c>
      <c r="C9735">
        <v>170.55485534667969</v>
      </c>
      <c r="D9735" t="s">
        <v>8</v>
      </c>
    </row>
    <row r="9736" spans="1:4">
      <c r="A9736" t="s">
        <v>2329</v>
      </c>
      <c r="B9736" t="s">
        <v>2653</v>
      </c>
      <c r="C9736">
        <v>169.03941345214844</v>
      </c>
      <c r="D9736" t="s">
        <v>8</v>
      </c>
    </row>
    <row r="9737" spans="1:4">
      <c r="A9737" t="s">
        <v>2330</v>
      </c>
      <c r="B9737" t="s">
        <v>2653</v>
      </c>
      <c r="C9737">
        <v>168.32005310058594</v>
      </c>
      <c r="D9737" t="s">
        <v>8</v>
      </c>
    </row>
    <row r="9738" spans="1:4">
      <c r="A9738" t="s">
        <v>2331</v>
      </c>
      <c r="B9738" t="s">
        <v>2653</v>
      </c>
      <c r="C9738">
        <v>165.18365478515625</v>
      </c>
      <c r="D9738" t="s">
        <v>8</v>
      </c>
    </row>
    <row r="9739" spans="1:4">
      <c r="A9739" t="s">
        <v>2332</v>
      </c>
      <c r="B9739" t="s">
        <v>2653</v>
      </c>
      <c r="C9739">
        <v>164.75204467773438</v>
      </c>
      <c r="D9739" t="s">
        <v>8</v>
      </c>
    </row>
    <row r="9740" spans="1:4">
      <c r="A9740" t="s">
        <v>2333</v>
      </c>
      <c r="B9740" t="s">
        <v>2653</v>
      </c>
      <c r="C9740">
        <v>162.76661682128906</v>
      </c>
      <c r="D9740" t="s">
        <v>8</v>
      </c>
    </row>
    <row r="9741" spans="1:4">
      <c r="A9741" t="s">
        <v>2334</v>
      </c>
      <c r="B9741" t="s">
        <v>2653</v>
      </c>
      <c r="C9741">
        <v>164.61776733398438</v>
      </c>
      <c r="D9741" t="s">
        <v>8</v>
      </c>
    </row>
    <row r="9742" spans="1:4">
      <c r="A9742" t="s">
        <v>2335</v>
      </c>
      <c r="B9742" t="s">
        <v>2653</v>
      </c>
      <c r="C9742">
        <v>164.60816955566406</v>
      </c>
      <c r="D9742" t="s">
        <v>8</v>
      </c>
    </row>
    <row r="9743" spans="1:4">
      <c r="A9743" t="s">
        <v>2336</v>
      </c>
      <c r="B9743" t="s">
        <v>2653</v>
      </c>
      <c r="C9743">
        <v>164.33003234863281</v>
      </c>
      <c r="D9743" t="s">
        <v>8</v>
      </c>
    </row>
    <row r="9744" spans="1:4">
      <c r="A9744" t="s">
        <v>2337</v>
      </c>
      <c r="B9744" t="s">
        <v>2653</v>
      </c>
      <c r="C9744">
        <v>159.33287048339844</v>
      </c>
      <c r="D9744" t="s">
        <v>8</v>
      </c>
    </row>
    <row r="9745" spans="1:4">
      <c r="A9745" t="s">
        <v>2338</v>
      </c>
      <c r="B9745" t="s">
        <v>2653</v>
      </c>
      <c r="C9745">
        <v>158.26821899414063</v>
      </c>
      <c r="D9745" t="s">
        <v>8</v>
      </c>
    </row>
    <row r="9746" spans="1:4">
      <c r="A9746" t="s">
        <v>2339</v>
      </c>
      <c r="B9746" t="s">
        <v>2653</v>
      </c>
      <c r="C9746">
        <v>156.64730834960938</v>
      </c>
      <c r="D9746" t="s">
        <v>8</v>
      </c>
    </row>
    <row r="9747" spans="1:4">
      <c r="A9747" t="s">
        <v>2340</v>
      </c>
      <c r="B9747" t="s">
        <v>2653</v>
      </c>
      <c r="C9747">
        <v>157.75028991699219</v>
      </c>
      <c r="D9747" t="s">
        <v>8</v>
      </c>
    </row>
    <row r="9748" spans="1:4">
      <c r="A9748" t="s">
        <v>2341</v>
      </c>
      <c r="B9748" t="s">
        <v>2653</v>
      </c>
      <c r="C9748">
        <v>159.77409362792969</v>
      </c>
      <c r="D9748" t="s">
        <v>8</v>
      </c>
    </row>
    <row r="9749" spans="1:4">
      <c r="A9749" t="s">
        <v>2342</v>
      </c>
      <c r="B9749" t="s">
        <v>2653</v>
      </c>
      <c r="C9749">
        <v>161.423828125</v>
      </c>
      <c r="D9749" t="s">
        <v>8</v>
      </c>
    </row>
    <row r="9750" spans="1:4">
      <c r="A9750" t="s">
        <v>2343</v>
      </c>
      <c r="B9750" t="s">
        <v>2653</v>
      </c>
      <c r="C9750">
        <v>160.28242492675781</v>
      </c>
      <c r="D9750" t="s">
        <v>8</v>
      </c>
    </row>
    <row r="9751" spans="1:4">
      <c r="A9751" t="s">
        <v>2344</v>
      </c>
      <c r="B9751" t="s">
        <v>2653</v>
      </c>
      <c r="C9751">
        <v>159.70695495605469</v>
      </c>
      <c r="D9751" t="s">
        <v>8</v>
      </c>
    </row>
    <row r="9752" spans="1:4">
      <c r="A9752" t="s">
        <v>2345</v>
      </c>
      <c r="B9752" t="s">
        <v>2653</v>
      </c>
      <c r="C9752">
        <v>158.58474731445313</v>
      </c>
      <c r="D9752" t="s">
        <v>8</v>
      </c>
    </row>
    <row r="9753" spans="1:4">
      <c r="A9753" t="s">
        <v>2346</v>
      </c>
      <c r="B9753" t="s">
        <v>2653</v>
      </c>
      <c r="C9753">
        <v>157.72152709960938</v>
      </c>
      <c r="D9753" t="s">
        <v>8</v>
      </c>
    </row>
    <row r="9754" spans="1:4">
      <c r="A9754" t="s">
        <v>2347</v>
      </c>
      <c r="B9754" t="s">
        <v>2653</v>
      </c>
      <c r="C9754">
        <v>158.00927734375</v>
      </c>
      <c r="D9754" t="s">
        <v>8</v>
      </c>
    </row>
    <row r="9755" spans="1:4">
      <c r="A9755" t="s">
        <v>2348</v>
      </c>
      <c r="B9755" t="s">
        <v>2653</v>
      </c>
      <c r="C9755">
        <v>157.04052734375</v>
      </c>
      <c r="D9755" t="s">
        <v>8</v>
      </c>
    </row>
    <row r="9756" spans="1:4">
      <c r="A9756" t="s">
        <v>2349</v>
      </c>
      <c r="B9756" t="s">
        <v>2653</v>
      </c>
      <c r="C9756">
        <v>154.40287780761719</v>
      </c>
      <c r="D9756" t="s">
        <v>8</v>
      </c>
    </row>
    <row r="9757" spans="1:4">
      <c r="A9757" t="s">
        <v>2350</v>
      </c>
      <c r="B9757" t="s">
        <v>2653</v>
      </c>
      <c r="C9757">
        <v>150.03878784179688</v>
      </c>
      <c r="D9757" t="s">
        <v>8</v>
      </c>
    </row>
    <row r="9758" spans="1:4">
      <c r="A9758" t="s">
        <v>2351</v>
      </c>
      <c r="B9758" t="s">
        <v>2653</v>
      </c>
      <c r="C9758">
        <v>151.65972900390625</v>
      </c>
      <c r="D9758" t="s">
        <v>8</v>
      </c>
    </row>
    <row r="9759" spans="1:4">
      <c r="A9759" t="s">
        <v>2352</v>
      </c>
      <c r="B9759" t="s">
        <v>2653</v>
      </c>
      <c r="C9759">
        <v>151.5830078125</v>
      </c>
      <c r="D9759" t="s">
        <v>8</v>
      </c>
    </row>
    <row r="9760" spans="1:4">
      <c r="A9760" t="s">
        <v>2353</v>
      </c>
      <c r="B9760" t="s">
        <v>2653</v>
      </c>
      <c r="C9760">
        <v>151.88035583496094</v>
      </c>
      <c r="D9760" t="s">
        <v>8</v>
      </c>
    </row>
    <row r="9761" spans="1:4">
      <c r="A9761" t="s">
        <v>2354</v>
      </c>
      <c r="B9761" t="s">
        <v>2653</v>
      </c>
      <c r="C9761">
        <v>153.85618591308594</v>
      </c>
      <c r="D9761" t="s">
        <v>8</v>
      </c>
    </row>
    <row r="9762" spans="1:4">
      <c r="A9762" t="s">
        <v>2355</v>
      </c>
      <c r="B9762" t="s">
        <v>2653</v>
      </c>
      <c r="C9762">
        <v>153.06968688964844</v>
      </c>
      <c r="D9762" t="s">
        <v>8</v>
      </c>
    </row>
    <row r="9763" spans="1:4">
      <c r="A9763" t="s">
        <v>2356</v>
      </c>
      <c r="B9763" t="s">
        <v>2653</v>
      </c>
      <c r="C9763">
        <v>157.60643005371094</v>
      </c>
      <c r="D9763" t="s">
        <v>8</v>
      </c>
    </row>
    <row r="9764" spans="1:4">
      <c r="A9764" t="s">
        <v>2357</v>
      </c>
      <c r="B9764" t="s">
        <v>2653</v>
      </c>
      <c r="C9764">
        <v>156.46504211425781</v>
      </c>
      <c r="D9764" t="s">
        <v>8</v>
      </c>
    </row>
    <row r="9765" spans="1:4">
      <c r="A9765" t="s">
        <v>2358</v>
      </c>
      <c r="B9765" t="s">
        <v>2653</v>
      </c>
      <c r="C9765">
        <v>154.32615661621094</v>
      </c>
      <c r="D9765" t="s">
        <v>8</v>
      </c>
    </row>
    <row r="9766" spans="1:4">
      <c r="A9766" t="s">
        <v>2359</v>
      </c>
      <c r="B9766" t="s">
        <v>2653</v>
      </c>
      <c r="C9766">
        <v>153.51492309570313</v>
      </c>
      <c r="D9766" t="s">
        <v>8</v>
      </c>
    </row>
    <row r="9767" spans="1:4">
      <c r="A9767" t="s">
        <v>2360</v>
      </c>
      <c r="B9767" t="s">
        <v>2653</v>
      </c>
      <c r="C9767">
        <v>152.11457824707031</v>
      </c>
      <c r="D9767" t="s">
        <v>8</v>
      </c>
    </row>
    <row r="9768" spans="1:4">
      <c r="A9768" t="s">
        <v>2361</v>
      </c>
      <c r="B9768" t="s">
        <v>2653</v>
      </c>
      <c r="C9768">
        <v>155.14703369140625</v>
      </c>
      <c r="D9768" t="s">
        <v>8</v>
      </c>
    </row>
    <row r="9769" spans="1:4">
      <c r="A9769" t="s">
        <v>2362</v>
      </c>
      <c r="B9769" t="s">
        <v>2653</v>
      </c>
      <c r="C9769">
        <v>154.64485168457031</v>
      </c>
      <c r="D9769" t="s">
        <v>8</v>
      </c>
    </row>
    <row r="9770" spans="1:4">
      <c r="A9770" t="s">
        <v>2363</v>
      </c>
      <c r="B9770" t="s">
        <v>2653</v>
      </c>
      <c r="C9770">
        <v>151.34201049804688</v>
      </c>
      <c r="D9770" t="s">
        <v>8</v>
      </c>
    </row>
    <row r="9771" spans="1:4">
      <c r="A9771" t="s">
        <v>2364</v>
      </c>
      <c r="B9771" t="s">
        <v>2653</v>
      </c>
      <c r="C9771">
        <v>150.44386291503906</v>
      </c>
      <c r="D9771" t="s">
        <v>8</v>
      </c>
    </row>
    <row r="9772" spans="1:4">
      <c r="A9772" t="s">
        <v>2365</v>
      </c>
      <c r="B9772" t="s">
        <v>2653</v>
      </c>
      <c r="C9772">
        <v>138.36239624023438</v>
      </c>
      <c r="D9772" t="s">
        <v>8</v>
      </c>
    </row>
    <row r="9773" spans="1:4">
      <c r="A9773" t="s">
        <v>2366</v>
      </c>
      <c r="B9773" t="s">
        <v>2653</v>
      </c>
      <c r="C9773">
        <v>139.46333312988281</v>
      </c>
      <c r="D9773" t="s">
        <v>8</v>
      </c>
    </row>
    <row r="9774" spans="1:4">
      <c r="A9774" t="s">
        <v>2367</v>
      </c>
      <c r="B9774" t="s">
        <v>2653</v>
      </c>
      <c r="C9774">
        <v>140.25523376464844</v>
      </c>
      <c r="D9774" t="s">
        <v>8</v>
      </c>
    </row>
    <row r="9775" spans="1:4">
      <c r="A9775" t="s">
        <v>2368</v>
      </c>
      <c r="B9775" t="s">
        <v>2653</v>
      </c>
      <c r="C9775">
        <v>142.06120300292969</v>
      </c>
      <c r="D9775" t="s">
        <v>8</v>
      </c>
    </row>
    <row r="9776" spans="1:4">
      <c r="A9776" t="s">
        <v>2369</v>
      </c>
      <c r="B9776" t="s">
        <v>2653</v>
      </c>
      <c r="C9776">
        <v>142.67927551269531</v>
      </c>
      <c r="D9776" t="s">
        <v>8</v>
      </c>
    </row>
    <row r="9777" spans="1:4">
      <c r="A9777" t="s">
        <v>2370</v>
      </c>
      <c r="B9777" t="s">
        <v>2653</v>
      </c>
      <c r="C9777">
        <v>144.73629760742188</v>
      </c>
      <c r="D9777" t="s">
        <v>8</v>
      </c>
    </row>
    <row r="9778" spans="1:4">
      <c r="A9778" t="s">
        <v>2371</v>
      </c>
      <c r="B9778" t="s">
        <v>2653</v>
      </c>
      <c r="C9778">
        <v>150.81085205078125</v>
      </c>
      <c r="D9778" t="s">
        <v>8</v>
      </c>
    </row>
    <row r="9779" spans="1:4">
      <c r="A9779" t="s">
        <v>2372</v>
      </c>
      <c r="B9779" t="s">
        <v>2653</v>
      </c>
      <c r="C9779">
        <v>147.78805541992188</v>
      </c>
      <c r="D9779" t="s">
        <v>8</v>
      </c>
    </row>
    <row r="9780" spans="1:4">
      <c r="A9780" t="s">
        <v>2373</v>
      </c>
      <c r="B9780" t="s">
        <v>2653</v>
      </c>
      <c r="C9780">
        <v>145.39300537109375</v>
      </c>
      <c r="D9780" t="s">
        <v>8</v>
      </c>
    </row>
    <row r="9781" spans="1:4">
      <c r="A9781" t="s">
        <v>2374</v>
      </c>
      <c r="B9781" t="s">
        <v>2653</v>
      </c>
      <c r="C9781">
        <v>142.30262756347656</v>
      </c>
      <c r="D9781" t="s">
        <v>8</v>
      </c>
    </row>
    <row r="9782" spans="1:4">
      <c r="A9782" t="s">
        <v>2375</v>
      </c>
      <c r="B9782" t="s">
        <v>2653</v>
      </c>
      <c r="C9782">
        <v>140.15866088867188</v>
      </c>
      <c r="D9782" t="s">
        <v>8</v>
      </c>
    </row>
    <row r="9783" spans="1:4">
      <c r="A9783" t="s">
        <v>2376</v>
      </c>
      <c r="B9783" t="s">
        <v>2653</v>
      </c>
      <c r="C9783">
        <v>140.99885559082031</v>
      </c>
      <c r="D9783" t="s">
        <v>8</v>
      </c>
    </row>
    <row r="9784" spans="1:4">
      <c r="A9784" t="s">
        <v>2377</v>
      </c>
      <c r="B9784" t="s">
        <v>2653</v>
      </c>
      <c r="C9784">
        <v>143.43255615234375</v>
      </c>
      <c r="D9784" t="s">
        <v>8</v>
      </c>
    </row>
    <row r="9785" spans="1:4">
      <c r="A9785" t="s">
        <v>2378</v>
      </c>
      <c r="B9785" t="s">
        <v>2653</v>
      </c>
      <c r="C9785">
        <v>141.18235778808594</v>
      </c>
      <c r="D9785" t="s">
        <v>8</v>
      </c>
    </row>
    <row r="9786" spans="1:4">
      <c r="A9786" t="s">
        <v>2379</v>
      </c>
      <c r="B9786" t="s">
        <v>2653</v>
      </c>
      <c r="C9786">
        <v>141.75215148925781</v>
      </c>
      <c r="D9786" t="s">
        <v>8</v>
      </c>
    </row>
    <row r="9787" spans="1:4">
      <c r="A9787" t="s">
        <v>2380</v>
      </c>
      <c r="B9787" t="s">
        <v>2653</v>
      </c>
      <c r="C9787">
        <v>139.72406005859375</v>
      </c>
      <c r="D9787" t="s">
        <v>8</v>
      </c>
    </row>
    <row r="9788" spans="1:4">
      <c r="A9788" t="s">
        <v>2381</v>
      </c>
      <c r="B9788" t="s">
        <v>2653</v>
      </c>
      <c r="C9788">
        <v>136.32466125488281</v>
      </c>
      <c r="D9788" t="s">
        <v>8</v>
      </c>
    </row>
    <row r="9789" spans="1:4">
      <c r="A9789" t="s">
        <v>2382</v>
      </c>
      <c r="B9789" t="s">
        <v>2653</v>
      </c>
      <c r="C9789">
        <v>140.004150390625</v>
      </c>
      <c r="D9789" t="s">
        <v>8</v>
      </c>
    </row>
    <row r="9790" spans="1:4">
      <c r="A9790" t="s">
        <v>2383</v>
      </c>
      <c r="B9790" t="s">
        <v>2653</v>
      </c>
      <c r="C9790">
        <v>137.65737915039063</v>
      </c>
      <c r="D9790" t="s">
        <v>8</v>
      </c>
    </row>
    <row r="9791" spans="1:4">
      <c r="A9791" t="s">
        <v>2384</v>
      </c>
      <c r="B9791" t="s">
        <v>2653</v>
      </c>
      <c r="C9791">
        <v>138.46861267089844</v>
      </c>
      <c r="D9791" t="s">
        <v>8</v>
      </c>
    </row>
    <row r="9792" spans="1:4">
      <c r="A9792" t="s">
        <v>2385</v>
      </c>
      <c r="B9792" t="s">
        <v>2653</v>
      </c>
      <c r="C9792">
        <v>141.12443542480469</v>
      </c>
      <c r="D9792" t="s">
        <v>8</v>
      </c>
    </row>
    <row r="9793" spans="1:4">
      <c r="A9793" t="s">
        <v>2386</v>
      </c>
      <c r="B9793" t="s">
        <v>2653</v>
      </c>
      <c r="C9793">
        <v>144.56246948242188</v>
      </c>
      <c r="D9793" t="s">
        <v>8</v>
      </c>
    </row>
    <row r="9794" spans="1:4">
      <c r="A9794" t="s">
        <v>2387</v>
      </c>
      <c r="B9794" t="s">
        <v>2653</v>
      </c>
      <c r="C9794">
        <v>141.74249267578125</v>
      </c>
      <c r="D9794" t="s">
        <v>8</v>
      </c>
    </row>
    <row r="9795" spans="1:4">
      <c r="A9795" t="s">
        <v>2388</v>
      </c>
      <c r="B9795" t="s">
        <v>2653</v>
      </c>
      <c r="C9795">
        <v>142.12879943847656</v>
      </c>
      <c r="D9795" t="s">
        <v>8</v>
      </c>
    </row>
    <row r="9796" spans="1:4">
      <c r="A9796" t="s">
        <v>2389</v>
      </c>
      <c r="B9796" t="s">
        <v>2653</v>
      </c>
      <c r="C9796">
        <v>141.6942138671875</v>
      </c>
      <c r="D9796" t="s">
        <v>8</v>
      </c>
    </row>
    <row r="9797" spans="1:4">
      <c r="A9797" t="s">
        <v>2390</v>
      </c>
      <c r="B9797" t="s">
        <v>2653</v>
      </c>
      <c r="C9797">
        <v>142.96897888183594</v>
      </c>
      <c r="D9797" t="s">
        <v>8</v>
      </c>
    </row>
    <row r="9798" spans="1:4">
      <c r="A9798" t="s">
        <v>2391</v>
      </c>
      <c r="B9798" t="s">
        <v>2653</v>
      </c>
      <c r="C9798">
        <v>140.74777221679688</v>
      </c>
      <c r="D9798" t="s">
        <v>8</v>
      </c>
    </row>
    <row r="9799" spans="1:4">
      <c r="A9799" t="s">
        <v>2392</v>
      </c>
      <c r="B9799" t="s">
        <v>2653</v>
      </c>
      <c r="C9799">
        <v>140.40975952148438</v>
      </c>
      <c r="D9799" t="s">
        <v>8</v>
      </c>
    </row>
    <row r="9800" spans="1:4">
      <c r="A9800" t="s">
        <v>2393</v>
      </c>
      <c r="B9800" t="s">
        <v>2653</v>
      </c>
      <c r="C9800">
        <v>139.8399658203125</v>
      </c>
      <c r="D9800" t="s">
        <v>8</v>
      </c>
    </row>
    <row r="9801" spans="1:4">
      <c r="A9801" t="s">
        <v>2394</v>
      </c>
      <c r="B9801" t="s">
        <v>2653</v>
      </c>
      <c r="C9801">
        <v>140.66084289550781</v>
      </c>
      <c r="D9801" t="s">
        <v>8</v>
      </c>
    </row>
    <row r="9802" spans="1:4">
      <c r="A9802" t="s">
        <v>2395</v>
      </c>
      <c r="B9802" t="s">
        <v>2653</v>
      </c>
      <c r="C9802">
        <v>143.62570190429688</v>
      </c>
      <c r="D9802" t="s">
        <v>8</v>
      </c>
    </row>
    <row r="9803" spans="1:4">
      <c r="A9803" t="s">
        <v>2396</v>
      </c>
      <c r="B9803" t="s">
        <v>2653</v>
      </c>
      <c r="C9803">
        <v>142.54405212402344</v>
      </c>
      <c r="D9803" t="s">
        <v>8</v>
      </c>
    </row>
    <row r="9804" spans="1:4">
      <c r="A9804" t="s">
        <v>2397</v>
      </c>
      <c r="B9804" t="s">
        <v>2653</v>
      </c>
      <c r="C9804">
        <v>141.1051025390625</v>
      </c>
      <c r="D9804" t="s">
        <v>8</v>
      </c>
    </row>
    <row r="9805" spans="1:4">
      <c r="A9805" t="s">
        <v>2398</v>
      </c>
      <c r="B9805" t="s">
        <v>2653</v>
      </c>
      <c r="C9805">
        <v>146.21388244628906</v>
      </c>
      <c r="D9805" t="s">
        <v>8</v>
      </c>
    </row>
    <row r="9806" spans="1:4">
      <c r="A9806" t="s">
        <v>2399</v>
      </c>
      <c r="B9806" t="s">
        <v>2653</v>
      </c>
      <c r="C9806">
        <v>147.61422729492188</v>
      </c>
      <c r="D9806" t="s">
        <v>8</v>
      </c>
    </row>
    <row r="9807" spans="1:4">
      <c r="A9807" t="s">
        <v>2400</v>
      </c>
      <c r="B9807" t="s">
        <v>2653</v>
      </c>
      <c r="C9807">
        <v>146.11732482910156</v>
      </c>
      <c r="D9807" t="s">
        <v>8</v>
      </c>
    </row>
    <row r="9808" spans="1:4">
      <c r="A9808" t="s">
        <v>2401</v>
      </c>
      <c r="B9808" t="s">
        <v>2653</v>
      </c>
      <c r="C9808">
        <v>149.70022583007813</v>
      </c>
      <c r="D9808" t="s">
        <v>8</v>
      </c>
    </row>
    <row r="9809" spans="1:4">
      <c r="A9809" t="s">
        <v>2402</v>
      </c>
      <c r="B9809" t="s">
        <v>2653</v>
      </c>
      <c r="C9809">
        <v>150.58871459960938</v>
      </c>
      <c r="D9809" t="s">
        <v>8</v>
      </c>
    </row>
    <row r="9810" spans="1:4">
      <c r="A9810" t="s">
        <v>2403</v>
      </c>
      <c r="B9810" t="s">
        <v>2653</v>
      </c>
      <c r="C9810">
        <v>146.8802490234375</v>
      </c>
      <c r="D9810" t="s">
        <v>8</v>
      </c>
    </row>
    <row r="9811" spans="1:4">
      <c r="A9811" t="s">
        <v>2404</v>
      </c>
      <c r="B9811" t="s">
        <v>2653</v>
      </c>
      <c r="C9811">
        <v>144.60108947753906</v>
      </c>
      <c r="D9811" t="s">
        <v>8</v>
      </c>
    </row>
    <row r="9812" spans="1:4">
      <c r="A9812" t="s">
        <v>2405</v>
      </c>
      <c r="B9812" t="s">
        <v>2653</v>
      </c>
      <c r="C9812">
        <v>145.846923828125</v>
      </c>
      <c r="D9812" t="s">
        <v>8</v>
      </c>
    </row>
    <row r="9813" spans="1:4">
      <c r="A9813" t="s">
        <v>2406</v>
      </c>
      <c r="B9813" t="s">
        <v>2653</v>
      </c>
      <c r="C9813">
        <v>145.12260437011719</v>
      </c>
      <c r="D9813" t="s">
        <v>8</v>
      </c>
    </row>
    <row r="9814" spans="1:4">
      <c r="A9814" t="s">
        <v>2407</v>
      </c>
      <c r="B9814" t="s">
        <v>2653</v>
      </c>
      <c r="C9814">
        <v>141.43344116210938</v>
      </c>
      <c r="D9814" t="s">
        <v>8</v>
      </c>
    </row>
    <row r="9815" spans="1:4">
      <c r="A9815" t="s">
        <v>2408</v>
      </c>
      <c r="B9815" t="s">
        <v>2653</v>
      </c>
      <c r="C9815">
        <v>141.27891540527344</v>
      </c>
      <c r="D9815" t="s">
        <v>8</v>
      </c>
    </row>
    <row r="9816" spans="1:4">
      <c r="A9816" t="s">
        <v>2409</v>
      </c>
      <c r="B9816" t="s">
        <v>2653</v>
      </c>
      <c r="C9816">
        <v>143.89610290527344</v>
      </c>
      <c r="D9816" t="s">
        <v>8</v>
      </c>
    </row>
    <row r="9817" spans="1:4">
      <c r="A9817" t="s">
        <v>2410</v>
      </c>
      <c r="B9817" t="s">
        <v>2653</v>
      </c>
      <c r="C9817">
        <v>141.79078674316406</v>
      </c>
      <c r="D9817" t="s">
        <v>8</v>
      </c>
    </row>
    <row r="9818" spans="1:4">
      <c r="A9818" t="s">
        <v>2411</v>
      </c>
      <c r="B9818" t="s">
        <v>2653</v>
      </c>
      <c r="C9818">
        <v>142.88206481933594</v>
      </c>
      <c r="D9818" t="s">
        <v>8</v>
      </c>
    </row>
    <row r="9819" spans="1:4">
      <c r="A9819" t="s">
        <v>2412</v>
      </c>
      <c r="B9819" t="s">
        <v>2653</v>
      </c>
      <c r="C9819">
        <v>145.2578125</v>
      </c>
      <c r="D9819" t="s">
        <v>8</v>
      </c>
    </row>
    <row r="9820" spans="1:4">
      <c r="A9820" t="s">
        <v>2413</v>
      </c>
      <c r="B9820" t="s">
        <v>2653</v>
      </c>
      <c r="C9820">
        <v>141.98393249511719</v>
      </c>
      <c r="D9820" t="s">
        <v>8</v>
      </c>
    </row>
    <row r="9821" spans="1:4">
      <c r="A9821" t="s">
        <v>2414</v>
      </c>
      <c r="B9821" t="s">
        <v>2653</v>
      </c>
      <c r="C9821">
        <v>134.40281677246094</v>
      </c>
      <c r="D9821" t="s">
        <v>8</v>
      </c>
    </row>
    <row r="9822" spans="1:4">
      <c r="A9822" t="s">
        <v>2415</v>
      </c>
      <c r="B9822" t="s">
        <v>2653</v>
      </c>
      <c r="C9822">
        <v>129.28436279296875</v>
      </c>
      <c r="D9822" t="s">
        <v>8</v>
      </c>
    </row>
    <row r="9823" spans="1:4">
      <c r="A9823" t="s">
        <v>2416</v>
      </c>
      <c r="B9823" t="s">
        <v>2653</v>
      </c>
      <c r="C9823">
        <v>129.26506042480469</v>
      </c>
      <c r="D9823" t="s">
        <v>8</v>
      </c>
    </row>
    <row r="9824" spans="1:4">
      <c r="A9824" t="s">
        <v>2417</v>
      </c>
      <c r="B9824" t="s">
        <v>2653</v>
      </c>
      <c r="C9824">
        <v>128.89808654785156</v>
      </c>
      <c r="D9824" t="s">
        <v>8</v>
      </c>
    </row>
    <row r="9825" spans="1:4">
      <c r="A9825" t="s">
        <v>2418</v>
      </c>
      <c r="B9825" t="s">
        <v>2653</v>
      </c>
      <c r="C9825">
        <v>129.38095092773438</v>
      </c>
      <c r="D9825" t="s">
        <v>8</v>
      </c>
    </row>
    <row r="9826" spans="1:4">
      <c r="A9826" t="s">
        <v>2419</v>
      </c>
      <c r="B9826" t="s">
        <v>2653</v>
      </c>
      <c r="C9826">
        <v>130.85853576660156</v>
      </c>
      <c r="D9826" t="s">
        <v>8</v>
      </c>
    </row>
    <row r="9827" spans="1:4">
      <c r="A9827" t="s">
        <v>2420</v>
      </c>
      <c r="B9827" t="s">
        <v>2653</v>
      </c>
      <c r="C9827">
        <v>130.39497375488281</v>
      </c>
      <c r="D9827" t="s">
        <v>8</v>
      </c>
    </row>
    <row r="9828" spans="1:4">
      <c r="A9828" t="s">
        <v>2421</v>
      </c>
      <c r="B9828" t="s">
        <v>2653</v>
      </c>
      <c r="C9828">
        <v>131.97880554199219</v>
      </c>
      <c r="D9828" t="s">
        <v>8</v>
      </c>
    </row>
    <row r="9829" spans="1:4">
      <c r="A9829" t="s">
        <v>2422</v>
      </c>
      <c r="B9829" t="s">
        <v>2653</v>
      </c>
      <c r="C9829">
        <v>131.10963439941406</v>
      </c>
      <c r="D9829" t="s">
        <v>8</v>
      </c>
    </row>
    <row r="9830" spans="1:4">
      <c r="A9830" t="s">
        <v>2423</v>
      </c>
      <c r="B9830" t="s">
        <v>2653</v>
      </c>
      <c r="C9830">
        <v>136.80752563476563</v>
      </c>
      <c r="D9830" t="s">
        <v>8</v>
      </c>
    </row>
    <row r="9831" spans="1:4">
      <c r="A9831" t="s">
        <v>2424</v>
      </c>
      <c r="B9831" t="s">
        <v>2653</v>
      </c>
      <c r="C9831">
        <v>139.10600280761719</v>
      </c>
      <c r="D9831" t="s">
        <v>8</v>
      </c>
    </row>
    <row r="9832" spans="1:4">
      <c r="A9832" t="s">
        <v>2425</v>
      </c>
      <c r="B9832" t="s">
        <v>2653</v>
      </c>
      <c r="C9832">
        <v>139.67579650878906</v>
      </c>
      <c r="D9832" t="s">
        <v>8</v>
      </c>
    </row>
    <row r="9833" spans="1:4">
      <c r="A9833" t="s">
        <v>2426</v>
      </c>
      <c r="B9833" t="s">
        <v>2653</v>
      </c>
      <c r="C9833">
        <v>139.38604736328125</v>
      </c>
      <c r="D9833" t="s">
        <v>8</v>
      </c>
    </row>
    <row r="9834" spans="1:4">
      <c r="A9834" t="s">
        <v>2427</v>
      </c>
      <c r="B9834" t="s">
        <v>2653</v>
      </c>
      <c r="C9834">
        <v>154.99777221679688</v>
      </c>
      <c r="D9834" t="s">
        <v>8</v>
      </c>
    </row>
    <row r="9835" spans="1:4">
      <c r="A9835" t="s">
        <v>2428</v>
      </c>
      <c r="B9835" t="s">
        <v>2653</v>
      </c>
      <c r="C9835">
        <v>152.63267517089844</v>
      </c>
      <c r="D9835" t="s">
        <v>8</v>
      </c>
    </row>
    <row r="9836" spans="1:4">
      <c r="A9836" t="s">
        <v>2429</v>
      </c>
      <c r="B9836" t="s">
        <v>2653</v>
      </c>
      <c r="C9836">
        <v>154.26780700683594</v>
      </c>
      <c r="D9836" t="s">
        <v>8</v>
      </c>
    </row>
    <row r="9837" spans="1:4">
      <c r="A9837" t="s">
        <v>2430</v>
      </c>
      <c r="B9837" t="s">
        <v>2653</v>
      </c>
      <c r="C9837">
        <v>154.6571044921875</v>
      </c>
      <c r="D9837" t="s">
        <v>8</v>
      </c>
    </row>
    <row r="9838" spans="1:4">
      <c r="A9838" t="s">
        <v>2431</v>
      </c>
      <c r="B9838" t="s">
        <v>2653</v>
      </c>
      <c r="C9838">
        <v>154.4429931640625</v>
      </c>
      <c r="D9838" t="s">
        <v>8</v>
      </c>
    </row>
    <row r="9839" spans="1:4">
      <c r="A9839" t="s">
        <v>2432</v>
      </c>
      <c r="B9839" t="s">
        <v>2653</v>
      </c>
      <c r="C9839">
        <v>152.67160034179688</v>
      </c>
      <c r="D9839" t="s">
        <v>8</v>
      </c>
    </row>
    <row r="9840" spans="1:4">
      <c r="A9840" t="s">
        <v>2433</v>
      </c>
      <c r="B9840" t="s">
        <v>2653</v>
      </c>
      <c r="C9840">
        <v>149.32344055175781</v>
      </c>
      <c r="D9840" t="s">
        <v>8</v>
      </c>
    </row>
    <row r="9841" spans="1:4">
      <c r="A9841" t="s">
        <v>2434</v>
      </c>
      <c r="B9841" t="s">
        <v>2653</v>
      </c>
      <c r="C9841">
        <v>149.51809692382813</v>
      </c>
      <c r="D9841" t="s">
        <v>8</v>
      </c>
    </row>
    <row r="9842" spans="1:4">
      <c r="A9842" t="s">
        <v>2435</v>
      </c>
      <c r="B9842" t="s">
        <v>2653</v>
      </c>
      <c r="C9842">
        <v>147.7467041015625</v>
      </c>
      <c r="D9842" t="s">
        <v>8</v>
      </c>
    </row>
    <row r="9843" spans="1:4">
      <c r="A9843" t="s">
        <v>2436</v>
      </c>
      <c r="B9843" t="s">
        <v>2653</v>
      </c>
      <c r="C9843">
        <v>148.40855407714844</v>
      </c>
      <c r="D9843" t="s">
        <v>8</v>
      </c>
    </row>
    <row r="9844" spans="1:4">
      <c r="A9844" t="s">
        <v>2437</v>
      </c>
      <c r="B9844" t="s">
        <v>2653</v>
      </c>
      <c r="C9844">
        <v>147.84402465820313</v>
      </c>
      <c r="D9844" t="s">
        <v>8</v>
      </c>
    </row>
    <row r="9845" spans="1:4">
      <c r="A9845" t="s">
        <v>2438</v>
      </c>
      <c r="B9845" t="s">
        <v>2653</v>
      </c>
      <c r="C9845">
        <v>147.24058532714844</v>
      </c>
      <c r="D9845" t="s">
        <v>8</v>
      </c>
    </row>
    <row r="9846" spans="1:4">
      <c r="A9846" t="s">
        <v>2439</v>
      </c>
      <c r="B9846" t="s">
        <v>2653</v>
      </c>
      <c r="C9846">
        <v>146.56900024414063</v>
      </c>
      <c r="D9846" t="s">
        <v>8</v>
      </c>
    </row>
    <row r="9847" spans="1:4">
      <c r="A9847" t="s">
        <v>2440</v>
      </c>
      <c r="B9847" t="s">
        <v>2653</v>
      </c>
      <c r="C9847">
        <v>144.05789184570313</v>
      </c>
      <c r="D9847" t="s">
        <v>8</v>
      </c>
    </row>
    <row r="9848" spans="1:4">
      <c r="A9848" t="s">
        <v>2441</v>
      </c>
      <c r="B9848" t="s">
        <v>2653</v>
      </c>
      <c r="C9848">
        <v>143.35711669921875</v>
      </c>
      <c r="D9848" t="s">
        <v>8</v>
      </c>
    </row>
    <row r="9849" spans="1:4">
      <c r="A9849" t="s">
        <v>2442</v>
      </c>
      <c r="B9849" t="s">
        <v>2653</v>
      </c>
      <c r="C9849">
        <v>144.47642517089844</v>
      </c>
      <c r="D9849" t="s">
        <v>8</v>
      </c>
    </row>
    <row r="9850" spans="1:4">
      <c r="A9850" t="s">
        <v>2443</v>
      </c>
      <c r="B9850" t="s">
        <v>2653</v>
      </c>
      <c r="C9850">
        <v>147.31845092773438</v>
      </c>
      <c r="D9850" t="s">
        <v>8</v>
      </c>
    </row>
    <row r="9851" spans="1:4">
      <c r="A9851" t="s">
        <v>2444</v>
      </c>
      <c r="B9851" t="s">
        <v>2653</v>
      </c>
      <c r="C9851">
        <v>148.7589111328125</v>
      </c>
      <c r="D9851" t="s">
        <v>8</v>
      </c>
    </row>
    <row r="9852" spans="1:4">
      <c r="A9852" t="s">
        <v>2445</v>
      </c>
      <c r="B9852" t="s">
        <v>2653</v>
      </c>
      <c r="C9852">
        <v>147.90243530273438</v>
      </c>
      <c r="D9852" t="s">
        <v>8</v>
      </c>
    </row>
    <row r="9853" spans="1:4">
      <c r="A9853" t="s">
        <v>2446</v>
      </c>
      <c r="B9853" t="s">
        <v>2653</v>
      </c>
      <c r="C9853">
        <v>149.49864196777344</v>
      </c>
      <c r="D9853" t="s">
        <v>8</v>
      </c>
    </row>
    <row r="9854" spans="1:4">
      <c r="A9854" t="s">
        <v>2447</v>
      </c>
      <c r="B9854" t="s">
        <v>2653</v>
      </c>
      <c r="C9854">
        <v>152.31147766113281</v>
      </c>
      <c r="D9854" t="s">
        <v>8</v>
      </c>
    </row>
    <row r="9855" spans="1:4">
      <c r="A9855" t="s">
        <v>2448</v>
      </c>
      <c r="B9855" t="s">
        <v>2653</v>
      </c>
      <c r="C9855">
        <v>150.617919921875</v>
      </c>
      <c r="D9855" t="s">
        <v>8</v>
      </c>
    </row>
    <row r="9856" spans="1:4">
      <c r="A9856" t="s">
        <v>2449</v>
      </c>
      <c r="B9856" t="s">
        <v>2653</v>
      </c>
      <c r="C9856">
        <v>151.14350891113281</v>
      </c>
      <c r="D9856" t="s">
        <v>8</v>
      </c>
    </row>
    <row r="9857" spans="1:4">
      <c r="A9857" t="s">
        <v>2450</v>
      </c>
      <c r="B9857" t="s">
        <v>2653</v>
      </c>
      <c r="C9857">
        <v>152.00973510742188</v>
      </c>
      <c r="D9857" t="s">
        <v>8</v>
      </c>
    </row>
    <row r="9858" spans="1:4">
      <c r="A9858" t="s">
        <v>2451</v>
      </c>
      <c r="B9858" t="s">
        <v>2653</v>
      </c>
      <c r="C9858">
        <v>150.92939758300781</v>
      </c>
      <c r="D9858" t="s">
        <v>8</v>
      </c>
    </row>
    <row r="9859" spans="1:4">
      <c r="A9859" t="s">
        <v>2452</v>
      </c>
      <c r="B9859" t="s">
        <v>2653</v>
      </c>
      <c r="C9859">
        <v>151.81507873535156</v>
      </c>
      <c r="D9859" t="s">
        <v>8</v>
      </c>
    </row>
    <row r="9860" spans="1:4">
      <c r="A9860" t="s">
        <v>2453</v>
      </c>
      <c r="B9860" t="s">
        <v>2653</v>
      </c>
      <c r="C9860">
        <v>151.03645324707031</v>
      </c>
      <c r="D9860" t="s">
        <v>8</v>
      </c>
    </row>
    <row r="9861" spans="1:4">
      <c r="A9861" t="s">
        <v>2454</v>
      </c>
      <c r="B9861" t="s">
        <v>2653</v>
      </c>
      <c r="C9861">
        <v>151.69828796386719</v>
      </c>
      <c r="D9861" t="s">
        <v>8</v>
      </c>
    </row>
    <row r="9862" spans="1:4">
      <c r="A9862" t="s">
        <v>2455</v>
      </c>
      <c r="B9862" t="s">
        <v>2653</v>
      </c>
      <c r="C9862">
        <v>148.13601684570313</v>
      </c>
      <c r="D9862" t="s">
        <v>8</v>
      </c>
    </row>
    <row r="9863" spans="1:4">
      <c r="A9863" t="s">
        <v>2456</v>
      </c>
      <c r="B9863" t="s">
        <v>2653</v>
      </c>
      <c r="C9863">
        <v>146.38407897949219</v>
      </c>
      <c r="D9863" t="s">
        <v>8</v>
      </c>
    </row>
    <row r="9864" spans="1:4">
      <c r="A9864" t="s">
        <v>2457</v>
      </c>
      <c r="B9864" t="s">
        <v>2653</v>
      </c>
      <c r="C9864">
        <v>145.60545349121094</v>
      </c>
      <c r="D9864" t="s">
        <v>8</v>
      </c>
    </row>
    <row r="9865" spans="1:4">
      <c r="A9865" t="s">
        <v>2458</v>
      </c>
      <c r="B9865" t="s">
        <v>2653</v>
      </c>
      <c r="C9865">
        <v>148.79786682128906</v>
      </c>
      <c r="D9865" t="s">
        <v>8</v>
      </c>
    </row>
    <row r="9866" spans="1:4">
      <c r="A9866" t="s">
        <v>2459</v>
      </c>
      <c r="B9866" t="s">
        <v>2653</v>
      </c>
      <c r="C9866">
        <v>145.02146911621094</v>
      </c>
      <c r="D9866" t="s">
        <v>8</v>
      </c>
    </row>
    <row r="9867" spans="1:4">
      <c r="A9867" t="s">
        <v>2460</v>
      </c>
      <c r="B9867" t="s">
        <v>2653</v>
      </c>
      <c r="C9867">
        <v>147.279541015625</v>
      </c>
      <c r="D9867" t="s">
        <v>8</v>
      </c>
    </row>
    <row r="9868" spans="1:4">
      <c r="A9868" t="s">
        <v>2461</v>
      </c>
      <c r="B9868" t="s">
        <v>2653</v>
      </c>
      <c r="C9868">
        <v>150.20915222167969</v>
      </c>
      <c r="D9868" t="s">
        <v>8</v>
      </c>
    </row>
    <row r="9869" spans="1:4">
      <c r="A9869" t="s">
        <v>2462</v>
      </c>
      <c r="B9869" t="s">
        <v>2653</v>
      </c>
      <c r="C9869">
        <v>151.80535888671875</v>
      </c>
      <c r="D9869" t="s">
        <v>8</v>
      </c>
    </row>
    <row r="9870" spans="1:4">
      <c r="A9870" t="s">
        <v>2463</v>
      </c>
      <c r="B9870" t="s">
        <v>2653</v>
      </c>
      <c r="C9870">
        <v>154.2288818359375</v>
      </c>
      <c r="D9870" t="s">
        <v>8</v>
      </c>
    </row>
    <row r="9871" spans="1:4">
      <c r="A9871" t="s">
        <v>2464</v>
      </c>
      <c r="B9871" t="s">
        <v>2653</v>
      </c>
      <c r="C9871">
        <v>153.75193786621094</v>
      </c>
      <c r="D9871" t="s">
        <v>8</v>
      </c>
    </row>
    <row r="9872" spans="1:4">
      <c r="A9872" t="s">
        <v>2465</v>
      </c>
      <c r="B9872" t="s">
        <v>2653</v>
      </c>
      <c r="C9872">
        <v>156.39933776855469</v>
      </c>
      <c r="D9872" t="s">
        <v>8</v>
      </c>
    </row>
    <row r="9873" spans="1:4">
      <c r="A9873" t="s">
        <v>2466</v>
      </c>
      <c r="B9873" t="s">
        <v>2653</v>
      </c>
      <c r="C9873">
        <v>154.62791442871094</v>
      </c>
      <c r="D9873" t="s">
        <v>8</v>
      </c>
    </row>
    <row r="9874" spans="1:4">
      <c r="A9874" t="s">
        <v>2467</v>
      </c>
      <c r="B9874" t="s">
        <v>2653</v>
      </c>
      <c r="C9874">
        <v>151.72749328613281</v>
      </c>
      <c r="D9874" t="s">
        <v>8</v>
      </c>
    </row>
    <row r="9875" spans="1:4">
      <c r="A9875" t="s">
        <v>2468</v>
      </c>
      <c r="B9875" t="s">
        <v>2653</v>
      </c>
      <c r="C9875">
        <v>152.65211486816406</v>
      </c>
      <c r="D9875" t="s">
        <v>8</v>
      </c>
    </row>
    <row r="9876" spans="1:4">
      <c r="A9876" t="s">
        <v>2469</v>
      </c>
      <c r="B9876" t="s">
        <v>2653</v>
      </c>
      <c r="C9876">
        <v>146.88047790527344</v>
      </c>
      <c r="D9876" t="s">
        <v>8</v>
      </c>
    </row>
    <row r="9877" spans="1:4">
      <c r="A9877" t="s">
        <v>2470</v>
      </c>
      <c r="B9877" t="s">
        <v>2653</v>
      </c>
      <c r="C9877">
        <v>145.20639038085938</v>
      </c>
      <c r="D9877" t="s">
        <v>8</v>
      </c>
    </row>
    <row r="9878" spans="1:4">
      <c r="A9878" t="s">
        <v>2471</v>
      </c>
      <c r="B9878" t="s">
        <v>2653</v>
      </c>
      <c r="C9878">
        <v>144.09683227539063</v>
      </c>
      <c r="D9878" t="s">
        <v>8</v>
      </c>
    </row>
    <row r="9879" spans="1:4">
      <c r="A9879" t="s">
        <v>2472</v>
      </c>
      <c r="B9879" t="s">
        <v>2653</v>
      </c>
      <c r="C9879">
        <v>146.16993713378906</v>
      </c>
      <c r="D9879" t="s">
        <v>8</v>
      </c>
    </row>
    <row r="9880" spans="1:4">
      <c r="A9880" t="s">
        <v>2473</v>
      </c>
      <c r="B9880" t="s">
        <v>2653</v>
      </c>
      <c r="C9880">
        <v>147.123779296875</v>
      </c>
      <c r="D9880" t="s">
        <v>8</v>
      </c>
    </row>
    <row r="9881" spans="1:4">
      <c r="A9881" t="s">
        <v>2474</v>
      </c>
      <c r="B9881" t="s">
        <v>2653</v>
      </c>
      <c r="C9881">
        <v>145.31344604492188</v>
      </c>
      <c r="D9881" t="s">
        <v>8</v>
      </c>
    </row>
    <row r="9882" spans="1:4">
      <c r="A9882" t="s">
        <v>2475</v>
      </c>
      <c r="B9882" t="s">
        <v>2653</v>
      </c>
      <c r="C9882">
        <v>143.98002624511719</v>
      </c>
      <c r="D9882" t="s">
        <v>8</v>
      </c>
    </row>
    <row r="9883" spans="1:4">
      <c r="A9883" t="s">
        <v>2476</v>
      </c>
      <c r="B9883" t="s">
        <v>2653</v>
      </c>
      <c r="C9883">
        <v>144.55427551269531</v>
      </c>
      <c r="D9883" t="s">
        <v>8</v>
      </c>
    </row>
    <row r="9884" spans="1:4">
      <c r="A9884" t="s">
        <v>2477</v>
      </c>
      <c r="B9884" t="s">
        <v>2653</v>
      </c>
      <c r="C9884">
        <v>146.03369140625</v>
      </c>
      <c r="D9884" t="s">
        <v>8</v>
      </c>
    </row>
    <row r="9885" spans="1:4">
      <c r="A9885" t="s">
        <v>2478</v>
      </c>
      <c r="B9885" t="s">
        <v>2653</v>
      </c>
      <c r="C9885">
        <v>146.81233215332031</v>
      </c>
      <c r="D9885" t="s">
        <v>8</v>
      </c>
    </row>
    <row r="9886" spans="1:4">
      <c r="A9886" t="s">
        <v>2479</v>
      </c>
      <c r="B9886" t="s">
        <v>2653</v>
      </c>
      <c r="C9886">
        <v>145.98504638671875</v>
      </c>
      <c r="D9886" t="s">
        <v>8</v>
      </c>
    </row>
    <row r="9887" spans="1:4">
      <c r="A9887" t="s">
        <v>2480</v>
      </c>
      <c r="B9887" t="s">
        <v>2653</v>
      </c>
      <c r="C9887">
        <v>146.95834350585938</v>
      </c>
      <c r="D9887" t="s">
        <v>8</v>
      </c>
    </row>
    <row r="9888" spans="1:4">
      <c r="A9888" t="s">
        <v>2481</v>
      </c>
      <c r="B9888" t="s">
        <v>2653</v>
      </c>
      <c r="C9888">
        <v>143.35711669921875</v>
      </c>
      <c r="D9888" t="s">
        <v>8</v>
      </c>
    </row>
    <row r="9889" spans="1:4">
      <c r="A9889" t="s">
        <v>2482</v>
      </c>
      <c r="B9889" t="s">
        <v>2653</v>
      </c>
      <c r="C9889">
        <v>146.88047790527344</v>
      </c>
      <c r="D9889" t="s">
        <v>8</v>
      </c>
    </row>
    <row r="9890" spans="1:4">
      <c r="A9890" t="s">
        <v>2483</v>
      </c>
      <c r="B9890" t="s">
        <v>2653</v>
      </c>
      <c r="C9890">
        <v>145.7806396484375</v>
      </c>
      <c r="D9890" t="s">
        <v>8</v>
      </c>
    </row>
    <row r="9891" spans="1:4">
      <c r="A9891" t="s">
        <v>2484</v>
      </c>
      <c r="B9891" t="s">
        <v>2653</v>
      </c>
      <c r="C9891">
        <v>149.18717956542969</v>
      </c>
      <c r="D9891" t="s">
        <v>8</v>
      </c>
    </row>
    <row r="9892" spans="1:4">
      <c r="A9892" t="s">
        <v>2485</v>
      </c>
      <c r="B9892" t="s">
        <v>2653</v>
      </c>
      <c r="C9892">
        <v>151.49388122558594</v>
      </c>
      <c r="D9892" t="s">
        <v>8</v>
      </c>
    </row>
    <row r="9893" spans="1:4">
      <c r="A9893" t="s">
        <v>2486</v>
      </c>
      <c r="B9893" t="s">
        <v>2653</v>
      </c>
      <c r="C9893">
        <v>150.85153198242188</v>
      </c>
      <c r="D9893" t="s">
        <v>8</v>
      </c>
    </row>
    <row r="9894" spans="1:4">
      <c r="A9894" t="s">
        <v>2487</v>
      </c>
      <c r="B9894" t="s">
        <v>2653</v>
      </c>
      <c r="C9894">
        <v>149.37211608886719</v>
      </c>
      <c r="D9894" t="s">
        <v>8</v>
      </c>
    </row>
    <row r="9895" spans="1:4">
      <c r="A9895" t="s">
        <v>2488</v>
      </c>
      <c r="B9895" t="s">
        <v>2653</v>
      </c>
      <c r="C9895">
        <v>148.06790161132813</v>
      </c>
      <c r="D9895" t="s">
        <v>8</v>
      </c>
    </row>
    <row r="9896" spans="1:4">
      <c r="A9896" t="s">
        <v>2489</v>
      </c>
      <c r="B9896" t="s">
        <v>2653</v>
      </c>
      <c r="C9896">
        <v>152.37960815429688</v>
      </c>
      <c r="D9896" t="s">
        <v>8</v>
      </c>
    </row>
    <row r="9897" spans="1:4">
      <c r="A9897" t="s">
        <v>2490</v>
      </c>
      <c r="B9897" t="s">
        <v>2653</v>
      </c>
      <c r="C9897">
        <v>151.83454895019531</v>
      </c>
      <c r="D9897" t="s">
        <v>8</v>
      </c>
    </row>
    <row r="9898" spans="1:4">
      <c r="A9898" t="s">
        <v>2491</v>
      </c>
      <c r="B9898" t="s">
        <v>2653</v>
      </c>
      <c r="C9898">
        <v>119.32659149169922</v>
      </c>
      <c r="D9898" t="s">
        <v>8</v>
      </c>
    </row>
    <row r="9899" spans="1:4">
      <c r="A9899" t="s">
        <v>2492</v>
      </c>
      <c r="B9899" t="s">
        <v>2653</v>
      </c>
      <c r="C9899">
        <v>119.19914245605467</v>
      </c>
      <c r="D9899" t="s">
        <v>8</v>
      </c>
    </row>
    <row r="9900" spans="1:4">
      <c r="A9900" t="s">
        <v>2493</v>
      </c>
      <c r="B9900" t="s">
        <v>2653</v>
      </c>
      <c r="C9900">
        <v>122.55190277099609</v>
      </c>
      <c r="D9900" t="s">
        <v>8</v>
      </c>
    </row>
    <row r="9901" spans="1:4">
      <c r="A9901" t="s">
        <v>2494</v>
      </c>
      <c r="B9901" t="s">
        <v>2653</v>
      </c>
      <c r="C9901">
        <v>127.96335601806641</v>
      </c>
      <c r="D9901" t="s">
        <v>8</v>
      </c>
    </row>
    <row r="9902" spans="1:4">
      <c r="A9902" t="s">
        <v>2495</v>
      </c>
      <c r="B9902" t="s">
        <v>2653</v>
      </c>
      <c r="C9902">
        <v>124.06161499023438</v>
      </c>
      <c r="D9902" t="s">
        <v>8</v>
      </c>
    </row>
    <row r="9903" spans="1:4">
      <c r="A9903" t="s">
        <v>2496</v>
      </c>
      <c r="B9903" t="s">
        <v>2653</v>
      </c>
      <c r="C9903">
        <v>127.53200531005859</v>
      </c>
      <c r="D9903" t="s">
        <v>8</v>
      </c>
    </row>
    <row r="9904" spans="1:4">
      <c r="A9904" t="s">
        <v>2497</v>
      </c>
      <c r="B9904" t="s">
        <v>2653</v>
      </c>
      <c r="C9904">
        <v>129.70835876464844</v>
      </c>
      <c r="D9904" t="s">
        <v>8</v>
      </c>
    </row>
    <row r="9905" spans="1:4">
      <c r="A9905" t="s">
        <v>2498</v>
      </c>
      <c r="B9905" t="s">
        <v>2653</v>
      </c>
      <c r="C9905">
        <v>128.14962768554688</v>
      </c>
      <c r="D9905" t="s">
        <v>8</v>
      </c>
    </row>
    <row r="9906" spans="1:4">
      <c r="A9906" t="s">
        <v>2499</v>
      </c>
      <c r="B9906" t="s">
        <v>2653</v>
      </c>
      <c r="C9906">
        <v>128.86526489257813</v>
      </c>
      <c r="D9906" t="s">
        <v>8</v>
      </c>
    </row>
    <row r="9907" spans="1:4">
      <c r="A9907" t="s">
        <v>2500</v>
      </c>
      <c r="B9907" t="s">
        <v>2653</v>
      </c>
      <c r="C9907">
        <v>127.51241302490234</v>
      </c>
      <c r="D9907" t="s">
        <v>8</v>
      </c>
    </row>
    <row r="9908" spans="1:4">
      <c r="A9908" t="s">
        <v>2501</v>
      </c>
      <c r="B9908" t="s">
        <v>2653</v>
      </c>
      <c r="C9908">
        <v>126.63010406494141</v>
      </c>
      <c r="D9908" t="s">
        <v>8</v>
      </c>
    </row>
    <row r="9909" spans="1:4">
      <c r="A9909" t="s">
        <v>2502</v>
      </c>
      <c r="B9909" t="s">
        <v>2653</v>
      </c>
      <c r="C9909">
        <v>129.78677368164063</v>
      </c>
      <c r="D9909" t="s">
        <v>8</v>
      </c>
    </row>
    <row r="9910" spans="1:4">
      <c r="A9910" t="s">
        <v>2503</v>
      </c>
      <c r="B9910" t="s">
        <v>2653</v>
      </c>
      <c r="C9910">
        <v>132.62974548339844</v>
      </c>
      <c r="D9910" t="s">
        <v>8</v>
      </c>
    </row>
    <row r="9911" spans="1:4">
      <c r="A9911" t="s">
        <v>2504</v>
      </c>
      <c r="B9911" t="s">
        <v>2653</v>
      </c>
      <c r="C9911">
        <v>132.39448547363281</v>
      </c>
      <c r="D9911" t="s">
        <v>8</v>
      </c>
    </row>
    <row r="9912" spans="1:4">
      <c r="A9912" t="s">
        <v>2505</v>
      </c>
      <c r="B9912" t="s">
        <v>2653</v>
      </c>
      <c r="C9912">
        <v>133.30619812011719</v>
      </c>
      <c r="D9912" t="s">
        <v>8</v>
      </c>
    </row>
    <row r="9913" spans="1:4">
      <c r="A9913" t="s">
        <v>2506</v>
      </c>
      <c r="B9913" t="s">
        <v>2653</v>
      </c>
      <c r="C9913">
        <v>132.62974548339844</v>
      </c>
      <c r="D9913" t="s">
        <v>8</v>
      </c>
    </row>
    <row r="9914" spans="1:4">
      <c r="A9914" t="s">
        <v>2507</v>
      </c>
      <c r="B9914" t="s">
        <v>2653</v>
      </c>
      <c r="C9914">
        <v>131.87490844726563</v>
      </c>
      <c r="D9914" t="s">
        <v>8</v>
      </c>
    </row>
    <row r="9915" spans="1:4">
      <c r="A9915" t="s">
        <v>2508</v>
      </c>
      <c r="B9915" t="s">
        <v>2653</v>
      </c>
      <c r="C9915">
        <v>129.84559631347656</v>
      </c>
      <c r="D9915" t="s">
        <v>8</v>
      </c>
    </row>
    <row r="9916" spans="1:4">
      <c r="A9916" t="s">
        <v>2509</v>
      </c>
      <c r="B9916" t="s">
        <v>2653</v>
      </c>
      <c r="C9916">
        <v>129.0123291015625</v>
      </c>
      <c r="D9916" t="s">
        <v>8</v>
      </c>
    </row>
    <row r="9917" spans="1:4">
      <c r="A9917" t="s">
        <v>2510</v>
      </c>
      <c r="B9917" t="s">
        <v>2653</v>
      </c>
      <c r="C9917">
        <v>128.13002014160156</v>
      </c>
      <c r="D9917" t="s">
        <v>8</v>
      </c>
    </row>
    <row r="9918" spans="1:4">
      <c r="A9918" t="s">
        <v>2511</v>
      </c>
      <c r="B9918" t="s">
        <v>2653</v>
      </c>
      <c r="C9918">
        <v>127.86531066894533</v>
      </c>
      <c r="D9918" t="s">
        <v>8</v>
      </c>
    </row>
    <row r="9919" spans="1:4">
      <c r="A9919" t="s">
        <v>2512</v>
      </c>
      <c r="B9919" t="s">
        <v>2653</v>
      </c>
      <c r="C9919">
        <v>128.89466857910156</v>
      </c>
      <c r="D9919" t="s">
        <v>8</v>
      </c>
    </row>
    <row r="9920" spans="1:4">
      <c r="A9920" t="s">
        <v>2513</v>
      </c>
      <c r="B9920" t="s">
        <v>2653</v>
      </c>
      <c r="C9920">
        <v>129.32603454589844</v>
      </c>
      <c r="D9920" t="s">
        <v>8</v>
      </c>
    </row>
    <row r="9921" spans="1:4">
      <c r="A9921" t="s">
        <v>2514</v>
      </c>
      <c r="B9921" t="s">
        <v>2653</v>
      </c>
      <c r="C9921">
        <v>129.79658508300781</v>
      </c>
      <c r="D9921" t="s">
        <v>8</v>
      </c>
    </row>
    <row r="9922" spans="1:4">
      <c r="A9922" t="s">
        <v>2515</v>
      </c>
      <c r="B9922" t="s">
        <v>2653</v>
      </c>
      <c r="C9922">
        <v>133.70811462402344</v>
      </c>
      <c r="D9922" t="s">
        <v>8</v>
      </c>
    </row>
    <row r="9923" spans="1:4">
      <c r="A9923" t="s">
        <v>2516</v>
      </c>
      <c r="B9923" t="s">
        <v>2653</v>
      </c>
      <c r="C9923">
        <v>132.83563232421875</v>
      </c>
      <c r="D9923" t="s">
        <v>8</v>
      </c>
    </row>
    <row r="9924" spans="1:4">
      <c r="A9924" t="s">
        <v>2517</v>
      </c>
      <c r="B9924" t="s">
        <v>2653</v>
      </c>
      <c r="C9924">
        <v>132.39448547363281</v>
      </c>
      <c r="D9924" t="s">
        <v>8</v>
      </c>
    </row>
    <row r="9925" spans="1:4">
      <c r="A9925" t="s">
        <v>2518</v>
      </c>
      <c r="B9925" t="s">
        <v>2653</v>
      </c>
      <c r="C9925">
        <v>132.52191162109375</v>
      </c>
      <c r="D9925" t="s">
        <v>8</v>
      </c>
    </row>
    <row r="9926" spans="1:4">
      <c r="A9926" t="s">
        <v>2519</v>
      </c>
      <c r="B9926" t="s">
        <v>2653</v>
      </c>
      <c r="C9926">
        <v>134.49240112304688</v>
      </c>
      <c r="D9926" t="s">
        <v>8</v>
      </c>
    </row>
    <row r="9927" spans="1:4">
      <c r="A9927" t="s">
        <v>2520</v>
      </c>
      <c r="B9927" t="s">
        <v>2653</v>
      </c>
      <c r="C9927">
        <v>133.11991882324219</v>
      </c>
      <c r="D9927" t="s">
        <v>8</v>
      </c>
    </row>
    <row r="9928" spans="1:4">
      <c r="A9928" t="s">
        <v>2521</v>
      </c>
      <c r="B9928" t="s">
        <v>2653</v>
      </c>
      <c r="C9928">
        <v>136.55110168457031</v>
      </c>
      <c r="D9928" t="s">
        <v>8</v>
      </c>
    </row>
    <row r="9929" spans="1:4">
      <c r="A9929" t="s">
        <v>2522</v>
      </c>
      <c r="B9929" t="s">
        <v>2653</v>
      </c>
      <c r="C9929">
        <v>136.51190185546875</v>
      </c>
      <c r="D9929" t="s">
        <v>8</v>
      </c>
    </row>
    <row r="9930" spans="1:4">
      <c r="A9930" t="s">
        <v>2523</v>
      </c>
      <c r="B9930" t="s">
        <v>2653</v>
      </c>
      <c r="C9930">
        <v>135.50213623046875</v>
      </c>
      <c r="D9930" t="s">
        <v>8</v>
      </c>
    </row>
    <row r="9931" spans="1:4">
      <c r="A9931" t="s">
        <v>2524</v>
      </c>
      <c r="B9931" t="s">
        <v>2653</v>
      </c>
      <c r="C9931">
        <v>138.83528137207031</v>
      </c>
      <c r="D9931" t="s">
        <v>8</v>
      </c>
    </row>
    <row r="9932" spans="1:4">
      <c r="A9932" t="s">
        <v>2525</v>
      </c>
      <c r="B9932" t="s">
        <v>2653</v>
      </c>
      <c r="C9932">
        <v>136.04133605957031</v>
      </c>
      <c r="D9932" t="s">
        <v>8</v>
      </c>
    </row>
    <row r="9933" spans="1:4">
      <c r="A9933" t="s">
        <v>2526</v>
      </c>
      <c r="B9933" t="s">
        <v>2653</v>
      </c>
      <c r="C9933">
        <v>133.78656005859375</v>
      </c>
      <c r="D9933" t="s">
        <v>8</v>
      </c>
    </row>
    <row r="9934" spans="1:4">
      <c r="A9934" t="s">
        <v>2527</v>
      </c>
      <c r="B9934" t="s">
        <v>2653</v>
      </c>
      <c r="C9934">
        <v>131.88470458984375</v>
      </c>
      <c r="D9934" t="s">
        <v>8</v>
      </c>
    </row>
    <row r="9935" spans="1:4">
      <c r="A9935" t="s">
        <v>2528</v>
      </c>
      <c r="B9935" t="s">
        <v>2653</v>
      </c>
      <c r="C9935">
        <v>130.6298828125</v>
      </c>
      <c r="D9935" t="s">
        <v>8</v>
      </c>
    </row>
    <row r="9936" spans="1:4">
      <c r="A9936" t="s">
        <v>2529</v>
      </c>
      <c r="B9936" t="s">
        <v>2653</v>
      </c>
      <c r="C9936">
        <v>130.9827880859375</v>
      </c>
      <c r="D9936" t="s">
        <v>8</v>
      </c>
    </row>
    <row r="9937" spans="1:4">
      <c r="A9937" t="s">
        <v>2530</v>
      </c>
      <c r="B9937" t="s">
        <v>2653</v>
      </c>
      <c r="C9937">
        <v>134.63945007324219</v>
      </c>
      <c r="D9937" t="s">
        <v>8</v>
      </c>
    </row>
    <row r="9938" spans="1:4">
      <c r="A9938" t="s">
        <v>2531</v>
      </c>
      <c r="B9938" t="s">
        <v>2653</v>
      </c>
      <c r="C9938">
        <v>133.10032653808594</v>
      </c>
      <c r="D9938" t="s">
        <v>8</v>
      </c>
    </row>
    <row r="9939" spans="1:4">
      <c r="A9939" t="s">
        <v>2532</v>
      </c>
      <c r="B9939" t="s">
        <v>2653</v>
      </c>
      <c r="C9939">
        <v>134.55122375488281</v>
      </c>
      <c r="D9939" t="s">
        <v>8</v>
      </c>
    </row>
    <row r="9940" spans="1:4">
      <c r="A9940" t="s">
        <v>2533</v>
      </c>
      <c r="B9940" t="s">
        <v>2653</v>
      </c>
      <c r="C9940">
        <v>135.17863464355469</v>
      </c>
      <c r="D9940" t="s">
        <v>8</v>
      </c>
    </row>
    <row r="9941" spans="1:4">
      <c r="A9941" t="s">
        <v>2534</v>
      </c>
      <c r="B9941" t="s">
        <v>2653</v>
      </c>
      <c r="C9941">
        <v>139.697998046875</v>
      </c>
      <c r="D9941" t="s">
        <v>8</v>
      </c>
    </row>
    <row r="9942" spans="1:4">
      <c r="A9942" t="s">
        <v>2535</v>
      </c>
      <c r="B9942" t="s">
        <v>2653</v>
      </c>
      <c r="C9942">
        <v>138.28630065917969</v>
      </c>
      <c r="D9942" t="s">
        <v>8</v>
      </c>
    </row>
    <row r="9943" spans="1:4">
      <c r="A9943" t="s">
        <v>2536</v>
      </c>
      <c r="B9943" t="s">
        <v>2653</v>
      </c>
      <c r="C9943">
        <v>137.33537292480469</v>
      </c>
      <c r="D9943" t="s">
        <v>8</v>
      </c>
    </row>
    <row r="9944" spans="1:4">
      <c r="A9944" t="s">
        <v>2537</v>
      </c>
      <c r="B9944" t="s">
        <v>2653</v>
      </c>
      <c r="C9944">
        <v>137.67849731445313</v>
      </c>
      <c r="D9944" t="s">
        <v>8</v>
      </c>
    </row>
    <row r="9945" spans="1:4">
      <c r="A9945" t="s">
        <v>5</v>
      </c>
      <c r="B9945" t="s">
        <v>2653</v>
      </c>
      <c r="C9945">
        <v>135.1982421875</v>
      </c>
      <c r="D9945" t="s">
        <v>8</v>
      </c>
    </row>
    <row r="9946" spans="1:4">
      <c r="A9946" t="s">
        <v>2538</v>
      </c>
      <c r="B9946" t="s">
        <v>2653</v>
      </c>
      <c r="C9946">
        <v>131.52197265625</v>
      </c>
      <c r="D9946" t="s">
        <v>8</v>
      </c>
    </row>
    <row r="9947" spans="1:4">
      <c r="A9947" t="s">
        <v>2539</v>
      </c>
      <c r="B9947" t="s">
        <v>2653</v>
      </c>
      <c r="C9947">
        <v>132.93367004394531</v>
      </c>
      <c r="D9947" t="s">
        <v>8</v>
      </c>
    </row>
    <row r="9948" spans="1:4">
      <c r="A9948" t="s">
        <v>2540</v>
      </c>
      <c r="B9948" t="s">
        <v>2653</v>
      </c>
      <c r="C9948">
        <v>132.55133056640625</v>
      </c>
      <c r="D9948" t="s">
        <v>8</v>
      </c>
    </row>
    <row r="9949" spans="1:4">
      <c r="A9949" t="s">
        <v>2541</v>
      </c>
      <c r="B9949" t="s">
        <v>2653</v>
      </c>
      <c r="C9949">
        <v>132.03173828125</v>
      </c>
      <c r="D9949" t="s">
        <v>8</v>
      </c>
    </row>
    <row r="9950" spans="1:4">
      <c r="A9950" t="s">
        <v>2542</v>
      </c>
      <c r="B9950" t="s">
        <v>2653</v>
      </c>
      <c r="C9950">
        <v>128.76724243164063</v>
      </c>
      <c r="D9950" t="s">
        <v>8</v>
      </c>
    </row>
    <row r="9951" spans="1:4">
      <c r="A9951" t="s">
        <v>2543</v>
      </c>
      <c r="B9951" t="s">
        <v>2653</v>
      </c>
      <c r="C9951">
        <v>128.6986083984375</v>
      </c>
      <c r="D9951" t="s">
        <v>8</v>
      </c>
    </row>
    <row r="9952" spans="1:4">
      <c r="A9952" t="s">
        <v>2544</v>
      </c>
      <c r="B9952" t="s">
        <v>2653</v>
      </c>
      <c r="C9952">
        <v>129.84559631347656</v>
      </c>
      <c r="D9952" t="s">
        <v>8</v>
      </c>
    </row>
    <row r="9953" spans="1:4">
      <c r="A9953" t="s">
        <v>2545</v>
      </c>
      <c r="B9953" t="s">
        <v>2653</v>
      </c>
      <c r="C9953">
        <v>126.05889129638672</v>
      </c>
      <c r="D9953" t="s">
        <v>8</v>
      </c>
    </row>
    <row r="9954" spans="1:4">
      <c r="A9954" t="s">
        <v>2546</v>
      </c>
      <c r="B9954" t="s">
        <v>2653</v>
      </c>
      <c r="C9954">
        <v>127.12668609619141</v>
      </c>
      <c r="D9954" t="s">
        <v>8</v>
      </c>
    </row>
    <row r="9955" spans="1:4">
      <c r="A9955" t="s">
        <v>2547</v>
      </c>
      <c r="B9955" t="s">
        <v>2653</v>
      </c>
      <c r="C9955">
        <v>126.43459320068359</v>
      </c>
      <c r="D9955" t="s">
        <v>8</v>
      </c>
    </row>
    <row r="9956" spans="1:4">
      <c r="A9956" t="s">
        <v>2548</v>
      </c>
      <c r="B9956" t="s">
        <v>2653</v>
      </c>
      <c r="C9956">
        <v>128.63938903808594</v>
      </c>
      <c r="D9956" t="s">
        <v>8</v>
      </c>
    </row>
    <row r="9957" spans="1:4">
      <c r="A9957" t="s">
        <v>2549</v>
      </c>
      <c r="B9957" t="s">
        <v>2653</v>
      </c>
      <c r="C9957">
        <v>129.27215576171875</v>
      </c>
      <c r="D9957" t="s">
        <v>8</v>
      </c>
    </row>
    <row r="9958" spans="1:4">
      <c r="A9958" t="s">
        <v>2550</v>
      </c>
      <c r="B9958" t="s">
        <v>2653</v>
      </c>
      <c r="C9958">
        <v>126.68177032470705</v>
      </c>
      <c r="D9958" t="s">
        <v>8</v>
      </c>
    </row>
    <row r="9959" spans="1:4">
      <c r="A9959" t="s">
        <v>2551</v>
      </c>
      <c r="B9959" t="s">
        <v>2653</v>
      </c>
      <c r="C9959">
        <v>122.86539459228516</v>
      </c>
      <c r="D9959" t="s">
        <v>8</v>
      </c>
    </row>
    <row r="9960" spans="1:4">
      <c r="A9960" t="s">
        <v>2552</v>
      </c>
      <c r="B9960" t="s">
        <v>2653</v>
      </c>
      <c r="C9960">
        <v>124.34844207763672</v>
      </c>
      <c r="D9960" t="s">
        <v>8</v>
      </c>
    </row>
    <row r="9961" spans="1:4">
      <c r="A9961" t="s">
        <v>2553</v>
      </c>
      <c r="B9961" t="s">
        <v>2653</v>
      </c>
      <c r="C9961">
        <v>125.95013427734376</v>
      </c>
      <c r="D9961" t="s">
        <v>8</v>
      </c>
    </row>
    <row r="9962" spans="1:4">
      <c r="A9962" t="s">
        <v>2554</v>
      </c>
      <c r="B9962" t="s">
        <v>2653</v>
      </c>
      <c r="C9962">
        <v>122.63800048828124</v>
      </c>
      <c r="D9962" t="s">
        <v>8</v>
      </c>
    </row>
    <row r="9963" spans="1:4">
      <c r="A9963" t="s">
        <v>2555</v>
      </c>
      <c r="B9963" t="s">
        <v>2653</v>
      </c>
      <c r="C9963">
        <v>121.11540222167967</v>
      </c>
      <c r="D9963" t="s">
        <v>8</v>
      </c>
    </row>
    <row r="9964" spans="1:4">
      <c r="A9964" t="s">
        <v>2556</v>
      </c>
      <c r="B9964" t="s">
        <v>2653</v>
      </c>
      <c r="C9964">
        <v>122.83573150634766</v>
      </c>
      <c r="D9964" t="s">
        <v>8</v>
      </c>
    </row>
    <row r="9965" spans="1:4">
      <c r="A9965" t="s">
        <v>2557</v>
      </c>
      <c r="B9965" t="s">
        <v>2653</v>
      </c>
      <c r="C9965">
        <v>119.39507293701172</v>
      </c>
      <c r="D9965" t="s">
        <v>8</v>
      </c>
    </row>
    <row r="9966" spans="1:4">
      <c r="A9966" t="s">
        <v>2558</v>
      </c>
      <c r="B9966" t="s">
        <v>2653</v>
      </c>
      <c r="C9966">
        <v>115.81598663330078</v>
      </c>
      <c r="D9966" t="s">
        <v>8</v>
      </c>
    </row>
    <row r="9967" spans="1:4">
      <c r="A9967" t="s">
        <v>2559</v>
      </c>
      <c r="B9967" t="s">
        <v>2653</v>
      </c>
      <c r="C9967">
        <v>115.24253845214844</v>
      </c>
      <c r="D9967" t="s">
        <v>8</v>
      </c>
    </row>
    <row r="9968" spans="1:4">
      <c r="A9968" t="s">
        <v>2560</v>
      </c>
      <c r="B9968" t="s">
        <v>2653</v>
      </c>
      <c r="C9968">
        <v>112.76091766357422</v>
      </c>
      <c r="D9968" t="s">
        <v>8</v>
      </c>
    </row>
    <row r="9969" spans="1:4">
      <c r="A9969" t="s">
        <v>2561</v>
      </c>
      <c r="B9969" t="s">
        <v>2653</v>
      </c>
      <c r="C9969">
        <v>113.77927398681641</v>
      </c>
      <c r="D9969" t="s">
        <v>8</v>
      </c>
    </row>
    <row r="9970" spans="1:4">
      <c r="A9970" t="s">
        <v>2562</v>
      </c>
      <c r="B9970" t="s">
        <v>2653</v>
      </c>
      <c r="C9970">
        <v>112.56317138671876</v>
      </c>
      <c r="D9970" t="s">
        <v>8</v>
      </c>
    </row>
    <row r="9971" spans="1:4">
      <c r="A9971" t="s">
        <v>2563</v>
      </c>
      <c r="B9971" t="s">
        <v>2653</v>
      </c>
      <c r="C9971">
        <v>111.48549652099609</v>
      </c>
      <c r="D9971" t="s">
        <v>8</v>
      </c>
    </row>
    <row r="9972" spans="1:4">
      <c r="A9972" t="s">
        <v>2564</v>
      </c>
      <c r="B9972" t="s">
        <v>2653</v>
      </c>
      <c r="C9972">
        <v>106.0674285888672</v>
      </c>
      <c r="D9972" t="s">
        <v>8</v>
      </c>
    </row>
    <row r="9973" spans="1:4">
      <c r="A9973" t="s">
        <v>2565</v>
      </c>
      <c r="B9973" t="s">
        <v>2653</v>
      </c>
      <c r="C9973">
        <v>103.31885528564452</v>
      </c>
      <c r="D9973" t="s">
        <v>8</v>
      </c>
    </row>
    <row r="9974" spans="1:4">
      <c r="A9974" t="s">
        <v>2566</v>
      </c>
      <c r="B9974" t="s">
        <v>2653</v>
      </c>
      <c r="C9974">
        <v>103.51659393310548</v>
      </c>
      <c r="D9974" t="s">
        <v>8</v>
      </c>
    </row>
    <row r="9975" spans="1:4">
      <c r="A9975" t="s">
        <v>2567</v>
      </c>
      <c r="B9975" t="s">
        <v>2653</v>
      </c>
      <c r="C9975">
        <v>104.4756317138672</v>
      </c>
      <c r="D9975" t="s">
        <v>8</v>
      </c>
    </row>
    <row r="9976" spans="1:4">
      <c r="A9976" t="s">
        <v>2568</v>
      </c>
      <c r="B9976" t="s">
        <v>2653</v>
      </c>
      <c r="C9976">
        <v>103.4078369140625</v>
      </c>
      <c r="D9976" t="s">
        <v>8</v>
      </c>
    </row>
    <row r="9977" spans="1:4">
      <c r="A9977" t="s">
        <v>2569</v>
      </c>
      <c r="B9977" t="s">
        <v>2653</v>
      </c>
      <c r="C9977">
        <v>103.75388336181641</v>
      </c>
      <c r="D9977" t="s">
        <v>8</v>
      </c>
    </row>
    <row r="9978" spans="1:4">
      <c r="A9978" t="s">
        <v>2570</v>
      </c>
      <c r="B9978" t="s">
        <v>2653</v>
      </c>
      <c r="C9978">
        <v>103.02223968505859</v>
      </c>
      <c r="D9978" t="s">
        <v>8</v>
      </c>
    </row>
    <row r="9979" spans="1:4">
      <c r="A9979" t="s">
        <v>2571</v>
      </c>
      <c r="B9979" t="s">
        <v>2653</v>
      </c>
      <c r="C9979">
        <v>102.88382720947266</v>
      </c>
      <c r="D9979" t="s">
        <v>8</v>
      </c>
    </row>
    <row r="9980" spans="1:4">
      <c r="A9980" t="s">
        <v>2572</v>
      </c>
      <c r="B9980" t="s">
        <v>2653</v>
      </c>
      <c r="C9980">
        <v>107.12533569335938</v>
      </c>
      <c r="D9980" t="s">
        <v>8</v>
      </c>
    </row>
    <row r="9981" spans="1:4">
      <c r="A9981" t="s">
        <v>2573</v>
      </c>
      <c r="B9981" t="s">
        <v>2653</v>
      </c>
      <c r="C9981">
        <v>104.20868682861328</v>
      </c>
      <c r="D9981" t="s">
        <v>8</v>
      </c>
    </row>
    <row r="9982" spans="1:4">
      <c r="A9982" t="s">
        <v>2574</v>
      </c>
      <c r="B9982" t="s">
        <v>2653</v>
      </c>
      <c r="C9982">
        <v>104.89087677001952</v>
      </c>
      <c r="D9982" t="s">
        <v>8</v>
      </c>
    </row>
    <row r="9983" spans="1:4">
      <c r="A9983" t="s">
        <v>2575</v>
      </c>
      <c r="B9983" t="s">
        <v>2653</v>
      </c>
      <c r="C9983">
        <v>105.30613708496094</v>
      </c>
      <c r="D9983" t="s">
        <v>8</v>
      </c>
    </row>
    <row r="9984" spans="1:4">
      <c r="A9984" t="s">
        <v>2576</v>
      </c>
      <c r="B9984" t="s">
        <v>2653</v>
      </c>
      <c r="C9984">
        <v>102.47846221923828</v>
      </c>
      <c r="D9984" t="s">
        <v>8</v>
      </c>
    </row>
    <row r="9985" spans="1:4">
      <c r="A9985" t="s">
        <v>2577</v>
      </c>
      <c r="B9985" t="s">
        <v>2653</v>
      </c>
      <c r="C9985">
        <v>103.18043518066406</v>
      </c>
      <c r="D9985" t="s">
        <v>8</v>
      </c>
    </row>
    <row r="9986" spans="1:4">
      <c r="A9986" t="s">
        <v>2578</v>
      </c>
      <c r="B9986" t="s">
        <v>2653</v>
      </c>
      <c r="C9986">
        <v>103.24964904785156</v>
      </c>
      <c r="D9986" t="s">
        <v>8</v>
      </c>
    </row>
    <row r="9987" spans="1:4">
      <c r="A9987" t="s">
        <v>2579</v>
      </c>
      <c r="B9987" t="s">
        <v>2653</v>
      </c>
      <c r="C9987">
        <v>104.57449340820313</v>
      </c>
      <c r="D9987" t="s">
        <v>8</v>
      </c>
    </row>
    <row r="9988" spans="1:4">
      <c r="A9988" t="s">
        <v>2580</v>
      </c>
      <c r="B9988" t="s">
        <v>2653</v>
      </c>
      <c r="C9988">
        <v>93.214370727539063</v>
      </c>
      <c r="D9988" t="s">
        <v>8</v>
      </c>
    </row>
    <row r="9989" spans="1:4">
      <c r="A9989" t="s">
        <v>2581</v>
      </c>
      <c r="B9989" t="s">
        <v>2653</v>
      </c>
      <c r="C9989">
        <v>94.638092041015625</v>
      </c>
      <c r="D9989" t="s">
        <v>8</v>
      </c>
    </row>
    <row r="9990" spans="1:4">
      <c r="A9990" t="s">
        <v>2582</v>
      </c>
      <c r="B9990" t="s">
        <v>2653</v>
      </c>
      <c r="C9990">
        <v>93.313240051269517</v>
      </c>
      <c r="D9990" t="s">
        <v>8</v>
      </c>
    </row>
    <row r="9991" spans="1:4">
      <c r="A9991" t="s">
        <v>2583</v>
      </c>
      <c r="B9991" t="s">
        <v>2653</v>
      </c>
      <c r="C9991">
        <v>87.756759643554688</v>
      </c>
      <c r="D9991" t="s">
        <v>8</v>
      </c>
    </row>
    <row r="9992" spans="1:4">
      <c r="A9992" t="s">
        <v>2584</v>
      </c>
      <c r="B9992" t="s">
        <v>2653</v>
      </c>
      <c r="C9992">
        <v>96.585830688476563</v>
      </c>
      <c r="D9992" t="s">
        <v>8</v>
      </c>
    </row>
    <row r="9993" spans="1:4">
      <c r="A9993" t="s">
        <v>2585</v>
      </c>
      <c r="B9993" t="s">
        <v>2653</v>
      </c>
      <c r="C9993">
        <v>91.662117004394517</v>
      </c>
      <c r="D9993" t="s">
        <v>8</v>
      </c>
    </row>
    <row r="9994" spans="1:4">
      <c r="A9994" t="s">
        <v>2586</v>
      </c>
      <c r="B9994" t="s">
        <v>2653</v>
      </c>
      <c r="C9994">
        <v>91.7313232421875</v>
      </c>
      <c r="D9994" t="s">
        <v>8</v>
      </c>
    </row>
    <row r="9995" spans="1:4">
      <c r="A9995" t="s">
        <v>2587</v>
      </c>
      <c r="B9995" t="s">
        <v>2653</v>
      </c>
      <c r="C9995">
        <v>93.580192565917955</v>
      </c>
      <c r="D9995" t="s">
        <v>8</v>
      </c>
    </row>
    <row r="9996" spans="1:4">
      <c r="A9996" t="s">
        <v>2588</v>
      </c>
      <c r="B9996" t="s">
        <v>2653</v>
      </c>
      <c r="C9996">
        <v>91.039237976074219</v>
      </c>
      <c r="D9996" t="s">
        <v>8</v>
      </c>
    </row>
    <row r="9997" spans="1:4">
      <c r="A9997" t="s">
        <v>2589</v>
      </c>
      <c r="B9997" t="s">
        <v>2653</v>
      </c>
      <c r="C9997">
        <v>89.437545776367188</v>
      </c>
      <c r="D9997" t="s">
        <v>8</v>
      </c>
    </row>
    <row r="9998" spans="1:4">
      <c r="A9998" t="s">
        <v>2590</v>
      </c>
      <c r="B9998" t="s">
        <v>2653</v>
      </c>
      <c r="C9998">
        <v>92.057594299316406</v>
      </c>
      <c r="D9998" t="s">
        <v>8</v>
      </c>
    </row>
    <row r="9999" spans="1:4">
      <c r="A9999" t="s">
        <v>2591</v>
      </c>
      <c r="B9999" t="s">
        <v>2653</v>
      </c>
      <c r="C9999">
        <v>92.720016479492202</v>
      </c>
      <c r="D9999" t="s">
        <v>8</v>
      </c>
    </row>
    <row r="10000" spans="1:4">
      <c r="A10000" t="s">
        <v>2592</v>
      </c>
      <c r="B10000" t="s">
        <v>2653</v>
      </c>
      <c r="C10000">
        <v>93.036399841308594</v>
      </c>
      <c r="D10000" t="s">
        <v>8</v>
      </c>
    </row>
    <row r="10001" spans="1:4">
      <c r="A10001" t="s">
        <v>2593</v>
      </c>
      <c r="B10001" t="s">
        <v>2653</v>
      </c>
      <c r="C10001">
        <v>91.108444213867202</v>
      </c>
      <c r="D10001" t="s">
        <v>8</v>
      </c>
    </row>
    <row r="10002" spans="1:4">
      <c r="A10002" t="s">
        <v>2594</v>
      </c>
      <c r="B10002" t="s">
        <v>2653</v>
      </c>
      <c r="C10002">
        <v>94.232727050781236</v>
      </c>
      <c r="D10002" t="s">
        <v>8</v>
      </c>
    </row>
    <row r="10003" spans="1:4">
      <c r="A10003" t="s">
        <v>2595</v>
      </c>
      <c r="B10003" t="s">
        <v>2653</v>
      </c>
      <c r="C10003">
        <v>95.488372802734375</v>
      </c>
      <c r="D10003" t="s">
        <v>8</v>
      </c>
    </row>
    <row r="10004" spans="1:4">
      <c r="A10004" t="s">
        <v>2596</v>
      </c>
      <c r="B10004" t="s">
        <v>2653</v>
      </c>
      <c r="C10004">
        <v>95.280746459960938</v>
      </c>
      <c r="D10004" t="s">
        <v>8</v>
      </c>
    </row>
    <row r="10005" spans="1:4">
      <c r="A10005" t="s">
        <v>2597</v>
      </c>
      <c r="B10005" t="s">
        <v>2653</v>
      </c>
      <c r="C10005">
        <v>95.814643859863281</v>
      </c>
      <c r="D10005" t="s">
        <v>8</v>
      </c>
    </row>
    <row r="10006" spans="1:4">
      <c r="A10006" t="s">
        <v>2598</v>
      </c>
      <c r="B10006" t="s">
        <v>2653</v>
      </c>
      <c r="C10006">
        <v>95.607009887695327</v>
      </c>
      <c r="D10006" t="s">
        <v>8</v>
      </c>
    </row>
    <row r="10007" spans="1:4">
      <c r="A10007" t="s">
        <v>2599</v>
      </c>
      <c r="B10007" t="s">
        <v>2653</v>
      </c>
      <c r="C10007">
        <v>94.885269165039063</v>
      </c>
      <c r="D10007" t="s">
        <v>8</v>
      </c>
    </row>
    <row r="10008" spans="1:4">
      <c r="A10008" t="s">
        <v>2600</v>
      </c>
      <c r="B10008" t="s">
        <v>2653</v>
      </c>
      <c r="C10008">
        <v>96.269447326660156</v>
      </c>
      <c r="D10008" t="s">
        <v>8</v>
      </c>
    </row>
    <row r="10009" spans="1:4">
      <c r="A10009" t="s">
        <v>2601</v>
      </c>
      <c r="B10009" t="s">
        <v>2653</v>
      </c>
      <c r="C10009">
        <v>92.957305908203125</v>
      </c>
      <c r="D10009" t="s">
        <v>8</v>
      </c>
    </row>
    <row r="10010" spans="1:4">
      <c r="A10010" t="s">
        <v>2602</v>
      </c>
      <c r="B10010" t="s">
        <v>2653</v>
      </c>
      <c r="C10010">
        <v>92.591491699218764</v>
      </c>
      <c r="D10010" t="s">
        <v>8</v>
      </c>
    </row>
    <row r="10011" spans="1:4">
      <c r="A10011" t="s">
        <v>2603</v>
      </c>
      <c r="B10011" t="s">
        <v>2653</v>
      </c>
      <c r="C10011">
        <v>94.410690307617202</v>
      </c>
      <c r="D10011" t="s">
        <v>8</v>
      </c>
    </row>
    <row r="10012" spans="1:4">
      <c r="A10012" t="s">
        <v>2604</v>
      </c>
      <c r="B10012" t="s">
        <v>2653</v>
      </c>
      <c r="C10012">
        <v>95.834419250488281</v>
      </c>
      <c r="D10012" t="s">
        <v>8</v>
      </c>
    </row>
    <row r="10013" spans="1:4">
      <c r="A10013" t="s">
        <v>2605</v>
      </c>
      <c r="B10013" t="s">
        <v>2653</v>
      </c>
      <c r="C10013">
        <v>95.310409545898438</v>
      </c>
      <c r="D10013" t="s">
        <v>8</v>
      </c>
    </row>
    <row r="10014" spans="1:4">
      <c r="A10014" t="s">
        <v>2606</v>
      </c>
      <c r="B10014" t="s">
        <v>2653</v>
      </c>
      <c r="C10014">
        <v>99.937515258789063</v>
      </c>
      <c r="D10014" t="s">
        <v>8</v>
      </c>
    </row>
    <row r="10015" spans="1:4">
      <c r="A10015" t="s">
        <v>2607</v>
      </c>
      <c r="B10015" t="s">
        <v>2653</v>
      </c>
      <c r="C10015">
        <v>97.970001220703125</v>
      </c>
      <c r="D10015" t="s">
        <v>8</v>
      </c>
    </row>
    <row r="10016" spans="1:4">
      <c r="A10016" t="s">
        <v>2608</v>
      </c>
      <c r="B10016" t="s">
        <v>2653</v>
      </c>
      <c r="C10016">
        <v>95.260002136230483</v>
      </c>
      <c r="D10016" t="s">
        <v>8</v>
      </c>
    </row>
    <row r="10017" spans="1:4">
      <c r="A10017" t="s">
        <v>2609</v>
      </c>
      <c r="B10017" t="s">
        <v>2653</v>
      </c>
      <c r="C10017">
        <v>97.069999694824219</v>
      </c>
      <c r="D10017" t="s">
        <v>8</v>
      </c>
    </row>
    <row r="10018" spans="1:4">
      <c r="A10018" t="s">
        <v>2610</v>
      </c>
      <c r="B10018" t="s">
        <v>2653</v>
      </c>
      <c r="C10018">
        <v>98.580001831054673</v>
      </c>
      <c r="D10018" t="s">
        <v>8</v>
      </c>
    </row>
    <row r="10019" spans="1:4">
      <c r="A10019" t="s">
        <v>2611</v>
      </c>
      <c r="B10019" t="s">
        <v>2653</v>
      </c>
      <c r="C10019">
        <v>97.989997863769517</v>
      </c>
      <c r="D10019" t="s">
        <v>8</v>
      </c>
    </row>
    <row r="10020" spans="1:4">
      <c r="A10020" t="s">
        <v>2612</v>
      </c>
      <c r="B10020" t="s">
        <v>2653</v>
      </c>
      <c r="C10020">
        <v>98.120002746582045</v>
      </c>
      <c r="D10020" t="s">
        <v>8</v>
      </c>
    </row>
    <row r="10021" spans="1:4">
      <c r="A10021" t="s">
        <v>2613</v>
      </c>
      <c r="B10021" t="s">
        <v>2653</v>
      </c>
      <c r="C10021">
        <v>93.010002136230483</v>
      </c>
      <c r="D10021" t="s">
        <v>8</v>
      </c>
    </row>
    <row r="10022" spans="1:4">
      <c r="A10022" t="s">
        <v>2614</v>
      </c>
      <c r="B10022" t="s">
        <v>2653</v>
      </c>
      <c r="C10022">
        <v>95.059997558593764</v>
      </c>
      <c r="D10022" t="s">
        <v>8</v>
      </c>
    </row>
    <row r="10023" spans="1:4">
      <c r="A10023" t="s">
        <v>2615</v>
      </c>
      <c r="B10023" t="s">
        <v>2653</v>
      </c>
      <c r="C10023">
        <v>94.290000915527344</v>
      </c>
      <c r="D10023" t="s">
        <v>8</v>
      </c>
    </row>
    <row r="10024" spans="1:4">
      <c r="A10024" t="s">
        <v>2616</v>
      </c>
      <c r="B10024" t="s">
        <v>2653</v>
      </c>
      <c r="C10024">
        <v>96.989997863769517</v>
      </c>
      <c r="D10024" t="s">
        <v>8</v>
      </c>
    </row>
    <row r="10025" spans="1:4">
      <c r="A10025" t="s">
        <v>2617</v>
      </c>
      <c r="B10025" t="s">
        <v>2653</v>
      </c>
      <c r="C10025">
        <v>95.940002441406236</v>
      </c>
      <c r="D10025" t="s">
        <v>8</v>
      </c>
    </row>
    <row r="10026" spans="1:4">
      <c r="A10026" t="s">
        <v>2618</v>
      </c>
      <c r="B10026" t="s">
        <v>2653</v>
      </c>
      <c r="C10026">
        <v>94.870002746582045</v>
      </c>
      <c r="D10026" t="s">
        <v>8</v>
      </c>
    </row>
    <row r="10027" spans="1:4">
      <c r="A10027" t="s">
        <v>2619</v>
      </c>
      <c r="B10027" t="s">
        <v>2653</v>
      </c>
      <c r="C10027">
        <v>94.010002136230483</v>
      </c>
      <c r="D10027" t="s">
        <v>8</v>
      </c>
    </row>
    <row r="10028" spans="1:4">
      <c r="A10028" t="s">
        <v>2620</v>
      </c>
      <c r="B10028" t="s">
        <v>2653</v>
      </c>
      <c r="C10028">
        <v>93.319999694824219</v>
      </c>
      <c r="D10028" t="s">
        <v>8</v>
      </c>
    </row>
    <row r="10029" spans="1:4">
      <c r="A10029" t="s">
        <v>2621</v>
      </c>
      <c r="B10029" t="s">
        <v>2653</v>
      </c>
      <c r="C10029">
        <v>95.779998779296875</v>
      </c>
      <c r="D10029" t="s">
        <v>8</v>
      </c>
    </row>
    <row r="10030" spans="1:4">
      <c r="A10030" t="s">
        <v>2622</v>
      </c>
      <c r="B10030" t="s">
        <v>2653</v>
      </c>
      <c r="C10030">
        <v>93.940002441406236</v>
      </c>
      <c r="D10030" t="s">
        <v>8</v>
      </c>
    </row>
    <row r="10031" spans="1:4">
      <c r="A10031" t="s">
        <v>2623</v>
      </c>
      <c r="B10031" t="s">
        <v>2653</v>
      </c>
      <c r="C10031">
        <v>93.519996643066406</v>
      </c>
      <c r="D10031" t="s">
        <v>8</v>
      </c>
    </row>
    <row r="10032" spans="1:4">
      <c r="A10032" t="s">
        <v>2624</v>
      </c>
      <c r="B10032" t="s">
        <v>2653</v>
      </c>
      <c r="C10032">
        <v>97.319999694824219</v>
      </c>
      <c r="D10032" t="s">
        <v>8</v>
      </c>
    </row>
    <row r="10033" spans="1:4">
      <c r="A10033" t="s">
        <v>2625</v>
      </c>
      <c r="B10033" t="s">
        <v>2653</v>
      </c>
      <c r="C10033">
        <v>97.349998474121094</v>
      </c>
      <c r="D10033" t="s">
        <v>8</v>
      </c>
    </row>
    <row r="10034" spans="1:4">
      <c r="A10034" t="s">
        <v>2626</v>
      </c>
      <c r="B10034" t="s">
        <v>2653</v>
      </c>
      <c r="C10034">
        <v>100.76999664306641</v>
      </c>
      <c r="D10034" t="s">
        <v>8</v>
      </c>
    </row>
    <row r="10035" spans="1:4">
      <c r="A10035" t="s">
        <v>2627</v>
      </c>
      <c r="B10035" t="s">
        <v>2653</v>
      </c>
      <c r="C10035">
        <v>98.110000610351563</v>
      </c>
      <c r="D10035" t="s">
        <v>8</v>
      </c>
    </row>
    <row r="10036" spans="1:4">
      <c r="A10036" t="s">
        <v>2628</v>
      </c>
      <c r="B10036" t="s">
        <v>2653</v>
      </c>
      <c r="C10036">
        <v>99.290000915527344</v>
      </c>
      <c r="D10036" t="s">
        <v>8</v>
      </c>
    </row>
    <row r="10037" spans="1:4">
      <c r="A10037" t="s">
        <v>2629</v>
      </c>
      <c r="B10037" t="s">
        <v>2653</v>
      </c>
      <c r="C10037">
        <v>95.370002746582045</v>
      </c>
      <c r="D10037" t="s">
        <v>8</v>
      </c>
    </row>
    <row r="10038" spans="1:4">
      <c r="A10038" t="s">
        <v>2630</v>
      </c>
      <c r="B10038" t="s">
        <v>2653</v>
      </c>
      <c r="C10038">
        <v>97.370002746582045</v>
      </c>
      <c r="D10038" t="s">
        <v>8</v>
      </c>
    </row>
    <row r="10039" spans="1:4">
      <c r="A10039" t="s">
        <v>2631</v>
      </c>
      <c r="B10039" t="s">
        <v>2653</v>
      </c>
      <c r="C10039">
        <v>95.019996643066406</v>
      </c>
      <c r="D10039" t="s">
        <v>8</v>
      </c>
    </row>
    <row r="10040" spans="1:4">
      <c r="A10040" t="s">
        <v>2632</v>
      </c>
      <c r="B10040" t="s">
        <v>2653</v>
      </c>
      <c r="C10040">
        <v>95.120002746582045</v>
      </c>
      <c r="D10040" t="s">
        <v>8</v>
      </c>
    </row>
    <row r="10041" spans="1:4">
      <c r="A10041" t="s">
        <v>2633</v>
      </c>
      <c r="B10041" t="s">
        <v>2653</v>
      </c>
      <c r="C10041">
        <v>95.540000915527344</v>
      </c>
      <c r="D10041" t="s">
        <v>8</v>
      </c>
    </row>
    <row r="10042" spans="1:4">
      <c r="A10042" t="s">
        <v>2634</v>
      </c>
      <c r="B10042" t="s">
        <v>2653</v>
      </c>
      <c r="C10042">
        <v>96.529998779296875</v>
      </c>
      <c r="D10042" t="s">
        <v>8</v>
      </c>
    </row>
    <row r="10043" spans="1:4">
      <c r="A10043" t="s">
        <v>2635</v>
      </c>
      <c r="B10043" t="s">
        <v>2653</v>
      </c>
      <c r="C10043">
        <v>97.529998779296875</v>
      </c>
      <c r="D10043" t="s">
        <v>8</v>
      </c>
    </row>
    <row r="10044" spans="1:4">
      <c r="A10044" t="s">
        <v>2636</v>
      </c>
      <c r="B10044" t="s">
        <v>2653</v>
      </c>
      <c r="C10044">
        <v>96.699996948242202</v>
      </c>
      <c r="D10044" t="s">
        <v>8</v>
      </c>
    </row>
    <row r="10045" spans="1:4">
      <c r="A10045" t="s">
        <v>2637</v>
      </c>
      <c r="B10045" t="s">
        <v>2653</v>
      </c>
      <c r="C10045">
        <v>97.599998474121094</v>
      </c>
      <c r="D10045" t="s">
        <v>8</v>
      </c>
    </row>
    <row r="10046" spans="1:4">
      <c r="A10046" t="s">
        <v>2638</v>
      </c>
      <c r="B10046" t="s">
        <v>2653</v>
      </c>
      <c r="C10046">
        <v>99.230003356933594</v>
      </c>
      <c r="D10046" t="s">
        <v>8</v>
      </c>
    </row>
    <row r="10047" spans="1:4">
      <c r="A10047" t="s">
        <v>2639</v>
      </c>
      <c r="B10047" t="s">
        <v>2653</v>
      </c>
      <c r="C10047">
        <v>98.650001525878906</v>
      </c>
      <c r="D10047" t="s">
        <v>8</v>
      </c>
    </row>
    <row r="10048" spans="1:4">
      <c r="A10048" t="s">
        <v>2640</v>
      </c>
      <c r="B10048" t="s">
        <v>2653</v>
      </c>
      <c r="C10048">
        <v>103.84999847412109</v>
      </c>
      <c r="D10048" t="s">
        <v>8</v>
      </c>
    </row>
    <row r="10049" spans="1:4">
      <c r="A10049" t="s">
        <v>2641</v>
      </c>
      <c r="B10049" t="s">
        <v>2653</v>
      </c>
      <c r="C10049">
        <v>105.4499969482422</v>
      </c>
      <c r="D10049" t="s">
        <v>8</v>
      </c>
    </row>
    <row r="10050" spans="1:4">
      <c r="A10050" t="s">
        <v>2642</v>
      </c>
      <c r="B10050" t="s">
        <v>2653</v>
      </c>
      <c r="C10050">
        <v>104.05999755859376</v>
      </c>
      <c r="D10050" t="s">
        <v>8</v>
      </c>
    </row>
    <row r="10051" spans="1:4">
      <c r="A10051" t="s">
        <v>2643</v>
      </c>
      <c r="B10051" t="s">
        <v>2653</v>
      </c>
      <c r="C10051">
        <v>101.59999847412109</v>
      </c>
      <c r="D10051" t="s">
        <v>8</v>
      </c>
    </row>
    <row r="10052" spans="1:4">
      <c r="A10052" t="s">
        <v>2644</v>
      </c>
      <c r="B10052" t="s">
        <v>2653</v>
      </c>
      <c r="C10052">
        <v>102.01000213623048</v>
      </c>
      <c r="D10052" t="s">
        <v>8</v>
      </c>
    </row>
    <row r="10053" spans="1:4">
      <c r="A10053" t="s">
        <v>2645</v>
      </c>
      <c r="B10053" t="s">
        <v>2653</v>
      </c>
      <c r="C10053">
        <v>102.43000030517578</v>
      </c>
      <c r="D10053" t="s">
        <v>8</v>
      </c>
    </row>
    <row r="10054" spans="1:4">
      <c r="A10054" t="s">
        <v>2646</v>
      </c>
      <c r="B10054" t="s">
        <v>2653</v>
      </c>
      <c r="C10054">
        <v>104.73999786376952</v>
      </c>
      <c r="D10054" t="s">
        <v>8</v>
      </c>
    </row>
    <row r="10055" spans="1:4">
      <c r="A10055" t="s">
        <v>2647</v>
      </c>
      <c r="B10055" t="s">
        <v>2653</v>
      </c>
      <c r="C10055">
        <v>104.23999786376952</v>
      </c>
      <c r="D10055" t="s">
        <v>8</v>
      </c>
    </row>
    <row r="10056" spans="1:4">
      <c r="A10056" t="s">
        <v>2648</v>
      </c>
      <c r="B10056" t="s">
        <v>2653</v>
      </c>
      <c r="C10056">
        <v>104.87000274658205</v>
      </c>
      <c r="D10056" t="s">
        <v>8</v>
      </c>
    </row>
    <row r="10057" spans="1:4">
      <c r="A10057" t="s">
        <v>2649</v>
      </c>
      <c r="B10057" t="s">
        <v>2653</v>
      </c>
      <c r="C10057">
        <v>102.20999908447266</v>
      </c>
      <c r="D10057" t="s">
        <v>8</v>
      </c>
    </row>
    <row r="10058" spans="1:4">
      <c r="A10058" t="s">
        <v>138</v>
      </c>
      <c r="B10058" t="s">
        <v>2654</v>
      </c>
      <c r="C10058">
        <v>63.328825213277057</v>
      </c>
      <c r="D10058" t="s">
        <v>8</v>
      </c>
    </row>
    <row r="10059" spans="1:4">
      <c r="A10059" t="s">
        <v>141</v>
      </c>
      <c r="B10059" t="s">
        <v>2654</v>
      </c>
      <c r="C10059">
        <v>63.283873753189582</v>
      </c>
      <c r="D10059" t="s">
        <v>8</v>
      </c>
    </row>
    <row r="10060" spans="1:4">
      <c r="A10060" t="s">
        <v>142</v>
      </c>
      <c r="B10060" t="s">
        <v>2654</v>
      </c>
      <c r="C10060">
        <v>63.081520433709919</v>
      </c>
      <c r="D10060" t="s">
        <v>8</v>
      </c>
    </row>
    <row r="10061" spans="1:4">
      <c r="A10061" t="s">
        <v>143</v>
      </c>
      <c r="B10061" t="s">
        <v>2654</v>
      </c>
      <c r="C10061">
        <v>61.567589304438371</v>
      </c>
      <c r="D10061" t="s">
        <v>8</v>
      </c>
    </row>
    <row r="10062" spans="1:4">
      <c r="A10062" t="s">
        <v>144</v>
      </c>
      <c r="B10062" t="s">
        <v>2654</v>
      </c>
      <c r="C10062">
        <v>61.784965205034382</v>
      </c>
      <c r="D10062" t="s">
        <v>8</v>
      </c>
    </row>
    <row r="10063" spans="1:4">
      <c r="A10063" t="s">
        <v>145</v>
      </c>
      <c r="B10063" t="s">
        <v>2654</v>
      </c>
      <c r="C10063">
        <v>61.170415099738868</v>
      </c>
      <c r="D10063" t="s">
        <v>8</v>
      </c>
    </row>
    <row r="10064" spans="1:4">
      <c r="A10064" t="s">
        <v>146</v>
      </c>
      <c r="B10064" t="s">
        <v>2654</v>
      </c>
      <c r="C10064">
        <v>60.03122999873645</v>
      </c>
      <c r="D10064" t="s">
        <v>8</v>
      </c>
    </row>
    <row r="10065" spans="1:4">
      <c r="A10065" t="s">
        <v>147</v>
      </c>
      <c r="B10065" t="s">
        <v>2654</v>
      </c>
      <c r="C10065">
        <v>59.304243416596641</v>
      </c>
      <c r="D10065" t="s">
        <v>8</v>
      </c>
    </row>
    <row r="10066" spans="1:4">
      <c r="A10066" t="s">
        <v>148</v>
      </c>
      <c r="B10066" t="s">
        <v>2654</v>
      </c>
      <c r="C10066">
        <v>59.574052837231385</v>
      </c>
      <c r="D10066" t="s">
        <v>8</v>
      </c>
    </row>
    <row r="10067" spans="1:4">
      <c r="A10067" t="s">
        <v>149</v>
      </c>
      <c r="B10067" t="s">
        <v>2654</v>
      </c>
      <c r="C10067">
        <v>60.405945458864352</v>
      </c>
      <c r="D10067" t="s">
        <v>8</v>
      </c>
    </row>
    <row r="10068" spans="1:4">
      <c r="A10068" t="s">
        <v>150</v>
      </c>
      <c r="B10068" t="s">
        <v>2654</v>
      </c>
      <c r="C10068">
        <v>61.1104577961069</v>
      </c>
      <c r="D10068" t="s">
        <v>8</v>
      </c>
    </row>
    <row r="10069" spans="1:4">
      <c r="A10069" t="s">
        <v>151</v>
      </c>
      <c r="B10069" t="s">
        <v>2654</v>
      </c>
      <c r="C10069">
        <v>61.237858011686185</v>
      </c>
      <c r="D10069" t="s">
        <v>8</v>
      </c>
    </row>
    <row r="10070" spans="1:4">
      <c r="A10070" t="s">
        <v>152</v>
      </c>
      <c r="B10070" t="s">
        <v>2654</v>
      </c>
      <c r="C10070">
        <v>59.993750432948417</v>
      </c>
      <c r="D10070" t="s">
        <v>8</v>
      </c>
    </row>
    <row r="10071" spans="1:4">
      <c r="A10071" t="s">
        <v>153</v>
      </c>
      <c r="B10071" t="s">
        <v>2654</v>
      </c>
      <c r="C10071">
        <v>59.738945772662582</v>
      </c>
      <c r="D10071" t="s">
        <v>8</v>
      </c>
    </row>
    <row r="10072" spans="1:4">
      <c r="A10072" t="s">
        <v>154</v>
      </c>
      <c r="B10072" t="s">
        <v>2654</v>
      </c>
      <c r="C10072">
        <v>59.76891345612998</v>
      </c>
      <c r="D10072" t="s">
        <v>8</v>
      </c>
    </row>
    <row r="10073" spans="1:4">
      <c r="A10073" t="s">
        <v>155</v>
      </c>
      <c r="B10073" t="s">
        <v>2654</v>
      </c>
      <c r="C10073">
        <v>58.922053329616574</v>
      </c>
      <c r="D10073" t="s">
        <v>8</v>
      </c>
    </row>
    <row r="10074" spans="1:4">
      <c r="A10074" t="s">
        <v>156</v>
      </c>
      <c r="B10074" t="s">
        <v>2654</v>
      </c>
      <c r="C10074">
        <v>58.907041334028506</v>
      </c>
      <c r="D10074" t="s">
        <v>8</v>
      </c>
    </row>
    <row r="10075" spans="1:4">
      <c r="A10075" t="s">
        <v>157</v>
      </c>
      <c r="B10075" t="s">
        <v>2654</v>
      </c>
      <c r="C10075">
        <v>59.071929881510691</v>
      </c>
      <c r="D10075" t="s">
        <v>8</v>
      </c>
    </row>
    <row r="10076" spans="1:4">
      <c r="A10076" t="s">
        <v>158</v>
      </c>
      <c r="B10076" t="s">
        <v>2654</v>
      </c>
      <c r="C10076">
        <v>58.659728798284952</v>
      </c>
      <c r="D10076" t="s">
        <v>8</v>
      </c>
    </row>
    <row r="10077" spans="1:4">
      <c r="A10077" t="s">
        <v>159</v>
      </c>
      <c r="B10077" t="s">
        <v>2654</v>
      </c>
      <c r="C10077">
        <v>57.767864772906272</v>
      </c>
      <c r="D10077" t="s">
        <v>8</v>
      </c>
    </row>
    <row r="10078" spans="1:4">
      <c r="A10078" t="s">
        <v>160</v>
      </c>
      <c r="B10078" t="s">
        <v>2654</v>
      </c>
      <c r="C10078">
        <v>58.674721783908815</v>
      </c>
      <c r="D10078" t="s">
        <v>8</v>
      </c>
    </row>
    <row r="10079" spans="1:4">
      <c r="A10079" t="s">
        <v>161</v>
      </c>
      <c r="B10079" t="s">
        <v>2654</v>
      </c>
      <c r="C10079">
        <v>59.00449290403089</v>
      </c>
      <c r="D10079" t="s">
        <v>8</v>
      </c>
    </row>
    <row r="10080" spans="1:4">
      <c r="A10080" t="s">
        <v>162</v>
      </c>
      <c r="B10080" t="s">
        <v>2654</v>
      </c>
      <c r="C10080">
        <v>59.016267941563207</v>
      </c>
      <c r="D10080" t="s">
        <v>8</v>
      </c>
    </row>
    <row r="10081" spans="1:4">
      <c r="A10081" t="s">
        <v>163</v>
      </c>
      <c r="B10081" t="s">
        <v>2654</v>
      </c>
      <c r="C10081">
        <v>59.325733792689441</v>
      </c>
      <c r="D10081" t="s">
        <v>8</v>
      </c>
    </row>
    <row r="10082" spans="1:4">
      <c r="A10082" t="s">
        <v>164</v>
      </c>
      <c r="B10082" t="s">
        <v>2654</v>
      </c>
      <c r="C10082">
        <v>59.718212389059673</v>
      </c>
      <c r="D10082" t="s">
        <v>8</v>
      </c>
    </row>
    <row r="10083" spans="1:4">
      <c r="A10083" t="s">
        <v>165</v>
      </c>
      <c r="B10083" t="s">
        <v>2654</v>
      </c>
      <c r="C10083">
        <v>60.239001725856525</v>
      </c>
      <c r="D10083" t="s">
        <v>8</v>
      </c>
    </row>
    <row r="10084" spans="1:4">
      <c r="A10084" t="s">
        <v>166</v>
      </c>
      <c r="B10084" t="s">
        <v>2654</v>
      </c>
      <c r="C10084">
        <v>59.144589893678216</v>
      </c>
      <c r="D10084" t="s">
        <v>8</v>
      </c>
    </row>
    <row r="10085" spans="1:4">
      <c r="A10085" t="s">
        <v>167</v>
      </c>
      <c r="B10085" t="s">
        <v>2654</v>
      </c>
      <c r="C10085">
        <v>54.276245405289139</v>
      </c>
      <c r="D10085" t="s">
        <v>8</v>
      </c>
    </row>
    <row r="10086" spans="1:4">
      <c r="A10086" t="s">
        <v>168</v>
      </c>
      <c r="B10086" t="s">
        <v>2654</v>
      </c>
      <c r="C10086">
        <v>55.755629653171802</v>
      </c>
      <c r="D10086" t="s">
        <v>8</v>
      </c>
    </row>
    <row r="10087" spans="1:4">
      <c r="A10087" t="s">
        <v>169</v>
      </c>
      <c r="B10087" t="s">
        <v>2654</v>
      </c>
      <c r="C10087">
        <v>56.125481025185209</v>
      </c>
      <c r="D10087" t="s">
        <v>8</v>
      </c>
    </row>
    <row r="10088" spans="1:4">
      <c r="A10088" t="s">
        <v>170</v>
      </c>
      <c r="B10088" t="s">
        <v>2654</v>
      </c>
      <c r="C10088">
        <v>57.785991309929251</v>
      </c>
      <c r="D10088" t="s">
        <v>8</v>
      </c>
    </row>
    <row r="10089" spans="1:4">
      <c r="A10089" t="s">
        <v>171</v>
      </c>
      <c r="B10089" t="s">
        <v>2654</v>
      </c>
      <c r="C10089">
        <v>58.540771513703362</v>
      </c>
      <c r="D10089" t="s">
        <v>8</v>
      </c>
    </row>
    <row r="10090" spans="1:4">
      <c r="A10090" t="s">
        <v>172</v>
      </c>
      <c r="B10090" t="s">
        <v>2654</v>
      </c>
      <c r="C10090">
        <v>58.080319135526906</v>
      </c>
      <c r="D10090" t="s">
        <v>8</v>
      </c>
    </row>
    <row r="10091" spans="1:4">
      <c r="A10091" t="s">
        <v>173</v>
      </c>
      <c r="B10091" t="s">
        <v>2654</v>
      </c>
      <c r="C10091">
        <v>56.600983553558159</v>
      </c>
      <c r="D10091" t="s">
        <v>8</v>
      </c>
    </row>
    <row r="10092" spans="1:4">
      <c r="A10092" t="s">
        <v>174</v>
      </c>
      <c r="B10092" t="s">
        <v>2654</v>
      </c>
      <c r="C10092">
        <v>57.416143079685611</v>
      </c>
      <c r="D10092" t="s">
        <v>8</v>
      </c>
    </row>
    <row r="10093" spans="1:4">
      <c r="A10093" t="s">
        <v>175</v>
      </c>
      <c r="B10093" t="s">
        <v>2654</v>
      </c>
      <c r="C10093">
        <v>58.23884432938538</v>
      </c>
      <c r="D10093" t="s">
        <v>8</v>
      </c>
    </row>
    <row r="10094" spans="1:4">
      <c r="A10094" t="s">
        <v>176</v>
      </c>
      <c r="B10094" t="s">
        <v>2654</v>
      </c>
      <c r="C10094">
        <v>57.476536352744482</v>
      </c>
      <c r="D10094" t="s">
        <v>8</v>
      </c>
    </row>
    <row r="10095" spans="1:4">
      <c r="A10095" t="s">
        <v>177</v>
      </c>
      <c r="B10095" t="s">
        <v>2654</v>
      </c>
      <c r="C10095">
        <v>58.103002811260083</v>
      </c>
      <c r="D10095" t="s">
        <v>8</v>
      </c>
    </row>
    <row r="10096" spans="1:4">
      <c r="A10096" t="s">
        <v>178</v>
      </c>
      <c r="B10096" t="s">
        <v>2654</v>
      </c>
      <c r="C10096">
        <v>58.118082030027928</v>
      </c>
      <c r="D10096" t="s">
        <v>8</v>
      </c>
    </row>
    <row r="10097" spans="1:4">
      <c r="A10097" t="s">
        <v>179</v>
      </c>
      <c r="B10097" t="s">
        <v>2654</v>
      </c>
      <c r="C10097">
        <v>57.816162265632023</v>
      </c>
      <c r="D10097" t="s">
        <v>8</v>
      </c>
    </row>
    <row r="10098" spans="1:4">
      <c r="A10098" t="s">
        <v>180</v>
      </c>
      <c r="B10098" t="s">
        <v>2654</v>
      </c>
      <c r="C10098">
        <v>57.997311632123655</v>
      </c>
      <c r="D10098" t="s">
        <v>8</v>
      </c>
    </row>
    <row r="10099" spans="1:4">
      <c r="A10099" t="s">
        <v>181</v>
      </c>
      <c r="B10099" t="s">
        <v>2654</v>
      </c>
      <c r="C10099">
        <v>57.801083393336455</v>
      </c>
      <c r="D10099" t="s">
        <v>8</v>
      </c>
    </row>
    <row r="10100" spans="1:4">
      <c r="A10100" t="s">
        <v>182</v>
      </c>
      <c r="B10100" t="s">
        <v>2654</v>
      </c>
      <c r="C10100">
        <v>58.238855100009424</v>
      </c>
      <c r="D10100" t="s">
        <v>8</v>
      </c>
    </row>
    <row r="10101" spans="1:4">
      <c r="A10101" t="s">
        <v>183</v>
      </c>
      <c r="B10101" t="s">
        <v>2654</v>
      </c>
      <c r="C10101">
        <v>58.601159135366871</v>
      </c>
      <c r="D10101" t="s">
        <v>8</v>
      </c>
    </row>
    <row r="10102" spans="1:4">
      <c r="A10102" t="s">
        <v>184</v>
      </c>
      <c r="B10102" t="s">
        <v>2654</v>
      </c>
      <c r="C10102">
        <v>58.7822841222292</v>
      </c>
      <c r="D10102" t="s">
        <v>8</v>
      </c>
    </row>
    <row r="10103" spans="1:4">
      <c r="A10103" t="s">
        <v>185</v>
      </c>
      <c r="B10103" t="s">
        <v>2654</v>
      </c>
      <c r="C10103">
        <v>57.733150803136908</v>
      </c>
      <c r="D10103" t="s">
        <v>8</v>
      </c>
    </row>
    <row r="10104" spans="1:4">
      <c r="A10104" t="s">
        <v>186</v>
      </c>
      <c r="B10104" t="s">
        <v>2654</v>
      </c>
      <c r="C10104">
        <v>58.080344711687729</v>
      </c>
      <c r="D10104" t="s">
        <v>8</v>
      </c>
    </row>
    <row r="10105" spans="1:4">
      <c r="A10105" t="s">
        <v>187</v>
      </c>
      <c r="B10105" t="s">
        <v>2654</v>
      </c>
      <c r="C10105">
        <v>58.329426089136582</v>
      </c>
      <c r="D10105" t="s">
        <v>8</v>
      </c>
    </row>
    <row r="10106" spans="1:4">
      <c r="A10106" t="s">
        <v>188</v>
      </c>
      <c r="B10106" t="s">
        <v>2654</v>
      </c>
      <c r="C10106">
        <v>58.744549182049575</v>
      </c>
      <c r="D10106" t="s">
        <v>8</v>
      </c>
    </row>
    <row r="10107" spans="1:4">
      <c r="A10107" t="s">
        <v>189</v>
      </c>
      <c r="B10107" t="s">
        <v>2654</v>
      </c>
      <c r="C10107">
        <v>58.820039482737222</v>
      </c>
      <c r="D10107" t="s">
        <v>8</v>
      </c>
    </row>
    <row r="10108" spans="1:4">
      <c r="A10108" t="s">
        <v>190</v>
      </c>
      <c r="B10108" t="s">
        <v>2654</v>
      </c>
      <c r="C10108">
        <v>59.438957402500591</v>
      </c>
      <c r="D10108" t="s">
        <v>8</v>
      </c>
    </row>
    <row r="10109" spans="1:4">
      <c r="A10109" t="s">
        <v>191</v>
      </c>
      <c r="B10109" t="s">
        <v>2654</v>
      </c>
      <c r="C10109">
        <v>58.412453155899243</v>
      </c>
      <c r="D10109" t="s">
        <v>8</v>
      </c>
    </row>
    <row r="10110" spans="1:4">
      <c r="A10110" t="s">
        <v>192</v>
      </c>
      <c r="B10110" t="s">
        <v>2654</v>
      </c>
      <c r="C10110">
        <v>58.238849410622848</v>
      </c>
      <c r="D10110" t="s">
        <v>8</v>
      </c>
    </row>
    <row r="10111" spans="1:4">
      <c r="A10111" t="s">
        <v>193</v>
      </c>
      <c r="B10111" t="s">
        <v>2654</v>
      </c>
      <c r="C10111">
        <v>59.008735566598553</v>
      </c>
      <c r="D10111" t="s">
        <v>8</v>
      </c>
    </row>
    <row r="10112" spans="1:4">
      <c r="A10112" t="s">
        <v>194</v>
      </c>
      <c r="B10112" t="s">
        <v>2654</v>
      </c>
      <c r="C10112">
        <v>59.008740485015309</v>
      </c>
      <c r="D10112" t="s">
        <v>8</v>
      </c>
    </row>
    <row r="10113" spans="1:4">
      <c r="A10113" t="s">
        <v>195</v>
      </c>
      <c r="B10113" t="s">
        <v>2654</v>
      </c>
      <c r="C10113">
        <v>58.42000310677782</v>
      </c>
      <c r="D10113" t="s">
        <v>8</v>
      </c>
    </row>
    <row r="10114" spans="1:4">
      <c r="A10114" t="s">
        <v>196</v>
      </c>
      <c r="B10114" t="s">
        <v>2654</v>
      </c>
      <c r="C10114">
        <v>59.846547311553628</v>
      </c>
      <c r="D10114" t="s">
        <v>8</v>
      </c>
    </row>
    <row r="10115" spans="1:4">
      <c r="A10115" t="s">
        <v>197</v>
      </c>
      <c r="B10115" t="s">
        <v>2654</v>
      </c>
      <c r="C10115">
        <v>58.39734740711458</v>
      </c>
      <c r="D10115" t="s">
        <v>8</v>
      </c>
    </row>
    <row r="10116" spans="1:4">
      <c r="A10116" t="s">
        <v>198</v>
      </c>
      <c r="B10116" t="s">
        <v>2654</v>
      </c>
      <c r="C10116">
        <v>58.865300157565365</v>
      </c>
      <c r="D10116" t="s">
        <v>8</v>
      </c>
    </row>
    <row r="10117" spans="1:4">
      <c r="A10117" t="s">
        <v>199</v>
      </c>
      <c r="B10117" t="s">
        <v>2654</v>
      </c>
      <c r="C10117">
        <v>59.167232714123962</v>
      </c>
      <c r="D10117" t="s">
        <v>8</v>
      </c>
    </row>
    <row r="10118" spans="1:4">
      <c r="A10118" t="s">
        <v>200</v>
      </c>
      <c r="B10118" t="s">
        <v>2654</v>
      </c>
      <c r="C10118">
        <v>59.016295615145474</v>
      </c>
      <c r="D10118" t="s">
        <v>8</v>
      </c>
    </row>
    <row r="10119" spans="1:4">
      <c r="A10119" t="s">
        <v>201</v>
      </c>
      <c r="B10119" t="s">
        <v>2654</v>
      </c>
      <c r="C10119">
        <v>59.52197611269311</v>
      </c>
      <c r="D10119" t="s">
        <v>8</v>
      </c>
    </row>
    <row r="10120" spans="1:4">
      <c r="A10120" t="s">
        <v>202</v>
      </c>
      <c r="B10120" t="s">
        <v>2654</v>
      </c>
      <c r="C10120">
        <v>59.559707072869358</v>
      </c>
      <c r="D10120" t="s">
        <v>8</v>
      </c>
    </row>
    <row r="10121" spans="1:4">
      <c r="A10121" t="s">
        <v>203</v>
      </c>
      <c r="B10121" t="s">
        <v>2654</v>
      </c>
      <c r="C10121">
        <v>56.276431244978397</v>
      </c>
      <c r="D10121" t="s">
        <v>8</v>
      </c>
    </row>
    <row r="10122" spans="1:4">
      <c r="A10122" t="s">
        <v>204</v>
      </c>
      <c r="B10122" t="s">
        <v>2654</v>
      </c>
      <c r="C10122">
        <v>55.385772893400016</v>
      </c>
      <c r="D10122" t="s">
        <v>8</v>
      </c>
    </row>
    <row r="10123" spans="1:4">
      <c r="A10123" t="s">
        <v>205</v>
      </c>
      <c r="B10123" t="s">
        <v>2654</v>
      </c>
      <c r="C10123">
        <v>56.382093007804215</v>
      </c>
      <c r="D10123" t="s">
        <v>8</v>
      </c>
    </row>
    <row r="10124" spans="1:4">
      <c r="A10124" t="s">
        <v>206</v>
      </c>
      <c r="B10124" t="s">
        <v>2654</v>
      </c>
      <c r="C10124">
        <v>56.329260937605198</v>
      </c>
      <c r="D10124" t="s">
        <v>8</v>
      </c>
    </row>
    <row r="10125" spans="1:4">
      <c r="A10125" t="s">
        <v>207</v>
      </c>
      <c r="B10125" t="s">
        <v>2654</v>
      </c>
      <c r="C10125">
        <v>56.140567517623765</v>
      </c>
      <c r="D10125" t="s">
        <v>8</v>
      </c>
    </row>
    <row r="10126" spans="1:4">
      <c r="A10126" t="s">
        <v>208</v>
      </c>
      <c r="B10126" t="s">
        <v>2654</v>
      </c>
      <c r="C10126">
        <v>56.314160871793867</v>
      </c>
      <c r="D10126" t="s">
        <v>8</v>
      </c>
    </row>
    <row r="10127" spans="1:4">
      <c r="A10127" t="s">
        <v>209</v>
      </c>
      <c r="B10127" t="s">
        <v>2654</v>
      </c>
      <c r="C10127">
        <v>57.333116079378378</v>
      </c>
      <c r="D10127" t="s">
        <v>8</v>
      </c>
    </row>
    <row r="10128" spans="1:4">
      <c r="A10128" t="s">
        <v>210</v>
      </c>
      <c r="B10128" t="s">
        <v>2654</v>
      </c>
      <c r="C10128">
        <v>54.910270311091843</v>
      </c>
      <c r="D10128" t="s">
        <v>8</v>
      </c>
    </row>
    <row r="10129" spans="1:4">
      <c r="A10129" t="s">
        <v>211</v>
      </c>
      <c r="B10129" t="s">
        <v>2654</v>
      </c>
      <c r="C10129">
        <v>55.234826530705696</v>
      </c>
      <c r="D10129" t="s">
        <v>8</v>
      </c>
    </row>
    <row r="10130" spans="1:4">
      <c r="A10130" t="s">
        <v>212</v>
      </c>
      <c r="B10130" t="s">
        <v>2654</v>
      </c>
      <c r="C10130">
        <v>55.79334072650537</v>
      </c>
      <c r="D10130" t="s">
        <v>8</v>
      </c>
    </row>
    <row r="10131" spans="1:4">
      <c r="A10131" t="s">
        <v>213</v>
      </c>
      <c r="B10131" t="s">
        <v>2654</v>
      </c>
      <c r="C10131">
        <v>56.382092189987993</v>
      </c>
      <c r="D10131" t="s">
        <v>8</v>
      </c>
    </row>
    <row r="10132" spans="1:4">
      <c r="A10132" t="s">
        <v>214</v>
      </c>
      <c r="B10132" t="s">
        <v>2654</v>
      </c>
      <c r="C10132">
        <v>56.585885549072707</v>
      </c>
      <c r="D10132" t="s">
        <v>8</v>
      </c>
    </row>
    <row r="10133" spans="1:4">
      <c r="A10133" t="s">
        <v>215</v>
      </c>
      <c r="B10133" t="s">
        <v>2654</v>
      </c>
      <c r="C10133">
        <v>57.431234627714602</v>
      </c>
      <c r="D10133" t="s">
        <v>8</v>
      </c>
    </row>
    <row r="10134" spans="1:4">
      <c r="A10134" t="s">
        <v>216</v>
      </c>
      <c r="B10134" t="s">
        <v>2654</v>
      </c>
      <c r="C10134">
        <v>57.0010053797496</v>
      </c>
      <c r="D10134" t="s">
        <v>8</v>
      </c>
    </row>
    <row r="10135" spans="1:4">
      <c r="A10135" t="s">
        <v>217</v>
      </c>
      <c r="B10135" t="s">
        <v>2654</v>
      </c>
      <c r="C10135">
        <v>58.269038262481132</v>
      </c>
      <c r="D10135" t="s">
        <v>8</v>
      </c>
    </row>
    <row r="10136" spans="1:4">
      <c r="A10136" t="s">
        <v>218</v>
      </c>
      <c r="B10136" t="s">
        <v>2654</v>
      </c>
      <c r="C10136">
        <v>57.816179286879702</v>
      </c>
      <c r="D10136" t="s">
        <v>8</v>
      </c>
    </row>
    <row r="10137" spans="1:4">
      <c r="A10137" t="s">
        <v>219</v>
      </c>
      <c r="B10137" t="s">
        <v>2654</v>
      </c>
      <c r="C10137">
        <v>57.816183385725182</v>
      </c>
      <c r="D10137" t="s">
        <v>8</v>
      </c>
    </row>
    <row r="10138" spans="1:4">
      <c r="A10138" t="s">
        <v>220</v>
      </c>
      <c r="B10138" t="s">
        <v>2654</v>
      </c>
      <c r="C10138">
        <v>57.687864352624416</v>
      </c>
      <c r="D10138" t="s">
        <v>8</v>
      </c>
    </row>
    <row r="10139" spans="1:4">
      <c r="A10139" t="s">
        <v>221</v>
      </c>
      <c r="B10139" t="s">
        <v>2654</v>
      </c>
      <c r="C10139">
        <v>56.548144795267049</v>
      </c>
      <c r="D10139" t="s">
        <v>8</v>
      </c>
    </row>
    <row r="10140" spans="1:4">
      <c r="A10140" t="s">
        <v>222</v>
      </c>
      <c r="B10140" t="s">
        <v>2654</v>
      </c>
      <c r="C10140">
        <v>57.36329951979986</v>
      </c>
      <c r="D10140" t="s">
        <v>8</v>
      </c>
    </row>
    <row r="10141" spans="1:4">
      <c r="A10141" t="s">
        <v>223</v>
      </c>
      <c r="B10141" t="s">
        <v>2654</v>
      </c>
      <c r="C10141">
        <v>55.816000432557097</v>
      </c>
      <c r="D10141" t="s">
        <v>8</v>
      </c>
    </row>
    <row r="10142" spans="1:4">
      <c r="A10142" t="s">
        <v>224</v>
      </c>
      <c r="B10142" t="s">
        <v>2654</v>
      </c>
      <c r="C10142">
        <v>56.102827499967333</v>
      </c>
      <c r="D10142" t="s">
        <v>8</v>
      </c>
    </row>
    <row r="10143" spans="1:4">
      <c r="A10143" t="s">
        <v>225</v>
      </c>
      <c r="B10143" t="s">
        <v>2654</v>
      </c>
      <c r="C10143">
        <v>53.996989819267448</v>
      </c>
      <c r="D10143" t="s">
        <v>8</v>
      </c>
    </row>
    <row r="10144" spans="1:4">
      <c r="A10144" t="s">
        <v>226</v>
      </c>
      <c r="B10144" t="s">
        <v>2654</v>
      </c>
      <c r="C10144">
        <v>53.857998340827066</v>
      </c>
      <c r="D10144" t="s">
        <v>8</v>
      </c>
    </row>
    <row r="10145" spans="1:4">
      <c r="A10145" t="s">
        <v>227</v>
      </c>
      <c r="B10145" t="s">
        <v>2654</v>
      </c>
      <c r="C10145">
        <v>54.162268896094105</v>
      </c>
      <c r="D10145" t="s">
        <v>8</v>
      </c>
    </row>
    <row r="10146" spans="1:4">
      <c r="A10146" t="s">
        <v>228</v>
      </c>
      <c r="B10146" t="s">
        <v>2654</v>
      </c>
      <c r="C10146">
        <v>51.842109397670505</v>
      </c>
      <c r="D10146" t="s">
        <v>8</v>
      </c>
    </row>
    <row r="10147" spans="1:4">
      <c r="A10147" t="s">
        <v>229</v>
      </c>
      <c r="B10147" t="s">
        <v>2654</v>
      </c>
      <c r="C10147">
        <v>53.135325978593926</v>
      </c>
      <c r="D10147" t="s">
        <v>8</v>
      </c>
    </row>
    <row r="10148" spans="1:4">
      <c r="A10148" t="s">
        <v>230</v>
      </c>
      <c r="B10148" t="s">
        <v>2654</v>
      </c>
      <c r="C10148">
        <v>53.698228553540403</v>
      </c>
      <c r="D10148" t="s">
        <v>8</v>
      </c>
    </row>
    <row r="10149" spans="1:4">
      <c r="A10149" t="s">
        <v>231</v>
      </c>
      <c r="B10149" t="s">
        <v>2654</v>
      </c>
      <c r="C10149">
        <v>54.010115492231066</v>
      </c>
      <c r="D10149" t="s">
        <v>8</v>
      </c>
    </row>
    <row r="10150" spans="1:4">
      <c r="A10150" t="s">
        <v>232</v>
      </c>
      <c r="B10150" t="s">
        <v>2654</v>
      </c>
      <c r="C10150">
        <v>54.588257502942682</v>
      </c>
      <c r="D10150" t="s">
        <v>8</v>
      </c>
    </row>
    <row r="10151" spans="1:4">
      <c r="A10151" t="s">
        <v>233</v>
      </c>
      <c r="B10151" t="s">
        <v>2654</v>
      </c>
      <c r="C10151">
        <v>55.493505894186299</v>
      </c>
      <c r="D10151" t="s">
        <v>8</v>
      </c>
    </row>
    <row r="10152" spans="1:4">
      <c r="A10152" t="s">
        <v>234</v>
      </c>
      <c r="B10152" t="s">
        <v>2654</v>
      </c>
      <c r="C10152">
        <v>55.394601722072963</v>
      </c>
      <c r="D10152" t="s">
        <v>8</v>
      </c>
    </row>
    <row r="10153" spans="1:4">
      <c r="A10153" t="s">
        <v>235</v>
      </c>
      <c r="B10153" t="s">
        <v>2654</v>
      </c>
      <c r="C10153">
        <v>54.86212548559034</v>
      </c>
      <c r="D10153" t="s">
        <v>8</v>
      </c>
    </row>
    <row r="10154" spans="1:4">
      <c r="A10154" t="s">
        <v>236</v>
      </c>
      <c r="B10154" t="s">
        <v>2654</v>
      </c>
      <c r="C10154">
        <v>54.961011327571278</v>
      </c>
      <c r="D10154" t="s">
        <v>8</v>
      </c>
    </row>
    <row r="10155" spans="1:4">
      <c r="A10155" t="s">
        <v>237</v>
      </c>
      <c r="B10155" t="s">
        <v>2654</v>
      </c>
      <c r="C10155">
        <v>54.664333514892334</v>
      </c>
      <c r="D10155" t="s">
        <v>8</v>
      </c>
    </row>
    <row r="10156" spans="1:4">
      <c r="A10156" t="s">
        <v>238</v>
      </c>
      <c r="B10156" t="s">
        <v>2654</v>
      </c>
      <c r="C10156">
        <v>54.588261410140127</v>
      </c>
      <c r="D10156" t="s">
        <v>8</v>
      </c>
    </row>
    <row r="10157" spans="1:4">
      <c r="A10157" t="s">
        <v>239</v>
      </c>
      <c r="B10157" t="s">
        <v>2654</v>
      </c>
      <c r="C10157">
        <v>55.615205315601735</v>
      </c>
      <c r="D10157" t="s">
        <v>8</v>
      </c>
    </row>
    <row r="10158" spans="1:4">
      <c r="A10158" t="s">
        <v>240</v>
      </c>
      <c r="B10158" t="s">
        <v>2654</v>
      </c>
      <c r="C10158">
        <v>55.645644923530632</v>
      </c>
      <c r="D10158" t="s">
        <v>8</v>
      </c>
    </row>
    <row r="10159" spans="1:4">
      <c r="A10159" t="s">
        <v>241</v>
      </c>
      <c r="B10159" t="s">
        <v>2654</v>
      </c>
      <c r="C10159">
        <v>55.14356378215416</v>
      </c>
      <c r="D10159" t="s">
        <v>8</v>
      </c>
    </row>
    <row r="10160" spans="1:4">
      <c r="A10160" t="s">
        <v>242</v>
      </c>
      <c r="B10160" t="s">
        <v>2654</v>
      </c>
      <c r="C10160">
        <v>54.139423683879613</v>
      </c>
      <c r="D10160" t="s">
        <v>8</v>
      </c>
    </row>
    <row r="10161" spans="1:4">
      <c r="A10161" t="s">
        <v>243</v>
      </c>
      <c r="B10161" t="s">
        <v>2654</v>
      </c>
      <c r="C10161">
        <v>54.846890411931753</v>
      </c>
      <c r="D10161" t="s">
        <v>8</v>
      </c>
    </row>
    <row r="10162" spans="1:4">
      <c r="A10162" t="s">
        <v>244</v>
      </c>
      <c r="B10162" t="s">
        <v>2654</v>
      </c>
      <c r="C10162">
        <v>54.238351739494732</v>
      </c>
      <c r="D10162" t="s">
        <v>8</v>
      </c>
    </row>
    <row r="10163" spans="1:4">
      <c r="A10163" t="s">
        <v>245</v>
      </c>
      <c r="B10163" t="s">
        <v>2654</v>
      </c>
      <c r="C10163">
        <v>54.489377419103661</v>
      </c>
      <c r="D10163" t="s">
        <v>8</v>
      </c>
    </row>
    <row r="10164" spans="1:4">
      <c r="A10164" t="s">
        <v>246</v>
      </c>
      <c r="B10164" t="s">
        <v>2654</v>
      </c>
      <c r="C10164">
        <v>55.356573535663465</v>
      </c>
      <c r="D10164" t="s">
        <v>8</v>
      </c>
    </row>
    <row r="10165" spans="1:4">
      <c r="A10165" t="s">
        <v>247</v>
      </c>
      <c r="B10165" t="s">
        <v>2654</v>
      </c>
      <c r="C10165">
        <v>55.531542841322867</v>
      </c>
      <c r="D10165" t="s">
        <v>8</v>
      </c>
    </row>
    <row r="10166" spans="1:4">
      <c r="A10166" t="s">
        <v>248</v>
      </c>
      <c r="B10166" t="s">
        <v>2654</v>
      </c>
      <c r="C10166">
        <v>54.816471976611517</v>
      </c>
      <c r="D10166" t="s">
        <v>8</v>
      </c>
    </row>
    <row r="10167" spans="1:4">
      <c r="A10167" t="s">
        <v>249</v>
      </c>
      <c r="B10167" t="s">
        <v>2654</v>
      </c>
      <c r="C10167">
        <v>53.781902854878055</v>
      </c>
      <c r="D10167" t="s">
        <v>8</v>
      </c>
    </row>
    <row r="10168" spans="1:4">
      <c r="A10168" t="s">
        <v>250</v>
      </c>
      <c r="B10168" t="s">
        <v>2654</v>
      </c>
      <c r="C10168">
        <v>54.070981633389856</v>
      </c>
      <c r="D10168" t="s">
        <v>8</v>
      </c>
    </row>
    <row r="10169" spans="1:4">
      <c r="A10169" t="s">
        <v>251</v>
      </c>
      <c r="B10169" t="s">
        <v>2654</v>
      </c>
      <c r="C10169">
        <v>54.671942464693778</v>
      </c>
      <c r="D10169" t="s">
        <v>8</v>
      </c>
    </row>
    <row r="10170" spans="1:4">
      <c r="A10170" t="s">
        <v>252</v>
      </c>
      <c r="B10170" t="s">
        <v>2654</v>
      </c>
      <c r="C10170">
        <v>55.485885273209021</v>
      </c>
      <c r="D10170" t="s">
        <v>8</v>
      </c>
    </row>
    <row r="10171" spans="1:4">
      <c r="A10171" t="s">
        <v>253</v>
      </c>
      <c r="B10171" t="s">
        <v>2654</v>
      </c>
      <c r="C10171">
        <v>55.348975496999365</v>
      </c>
      <c r="D10171" t="s">
        <v>8</v>
      </c>
    </row>
    <row r="10172" spans="1:4">
      <c r="A10172" t="s">
        <v>254</v>
      </c>
      <c r="B10172" t="s">
        <v>2654</v>
      </c>
      <c r="C10172">
        <v>54.938187649722927</v>
      </c>
      <c r="D10172" t="s">
        <v>8</v>
      </c>
    </row>
    <row r="10173" spans="1:4">
      <c r="A10173" t="s">
        <v>255</v>
      </c>
      <c r="B10173" t="s">
        <v>2654</v>
      </c>
      <c r="C10173">
        <v>55.79017193185021</v>
      </c>
      <c r="D10173" t="s">
        <v>8</v>
      </c>
    </row>
    <row r="10174" spans="1:4">
      <c r="A10174" t="s">
        <v>256</v>
      </c>
      <c r="B10174" t="s">
        <v>2654</v>
      </c>
      <c r="C10174">
        <v>55.957538959600242</v>
      </c>
      <c r="D10174" t="s">
        <v>8</v>
      </c>
    </row>
    <row r="10175" spans="1:4">
      <c r="A10175" t="s">
        <v>257</v>
      </c>
      <c r="B10175" t="s">
        <v>2654</v>
      </c>
      <c r="C10175">
        <v>55.128364905245483</v>
      </c>
      <c r="D10175" t="s">
        <v>8</v>
      </c>
    </row>
    <row r="10176" spans="1:4">
      <c r="A10176" t="s">
        <v>258</v>
      </c>
      <c r="B10176" t="s">
        <v>2654</v>
      </c>
      <c r="C10176">
        <v>54.413284083166097</v>
      </c>
      <c r="D10176" t="s">
        <v>8</v>
      </c>
    </row>
    <row r="10177" spans="1:4">
      <c r="A10177" t="s">
        <v>259</v>
      </c>
      <c r="B10177" t="s">
        <v>2654</v>
      </c>
      <c r="C10177">
        <v>56.010771411927294</v>
      </c>
      <c r="D10177" t="s">
        <v>8</v>
      </c>
    </row>
    <row r="10178" spans="1:4">
      <c r="A10178" t="s">
        <v>260</v>
      </c>
      <c r="B10178" t="s">
        <v>2654</v>
      </c>
      <c r="C10178">
        <v>55.820605938783451</v>
      </c>
      <c r="D10178" t="s">
        <v>8</v>
      </c>
    </row>
    <row r="10179" spans="1:4">
      <c r="A10179" t="s">
        <v>261</v>
      </c>
      <c r="B10179" t="s">
        <v>2654</v>
      </c>
      <c r="C10179">
        <v>55.904283370648834</v>
      </c>
      <c r="D10179" t="s">
        <v>8</v>
      </c>
    </row>
    <row r="10180" spans="1:4">
      <c r="A10180" t="s">
        <v>262</v>
      </c>
      <c r="B10180" t="s">
        <v>2654</v>
      </c>
      <c r="C10180">
        <v>54.215523825970607</v>
      </c>
      <c r="D10180" t="s">
        <v>8</v>
      </c>
    </row>
    <row r="10181" spans="1:4">
      <c r="A10181" t="s">
        <v>263</v>
      </c>
      <c r="B10181" t="s">
        <v>2654</v>
      </c>
      <c r="C10181">
        <v>53.637382745757407</v>
      </c>
      <c r="D10181" t="s">
        <v>8</v>
      </c>
    </row>
    <row r="10182" spans="1:4">
      <c r="A10182" t="s">
        <v>264</v>
      </c>
      <c r="B10182" t="s">
        <v>2654</v>
      </c>
      <c r="C10182">
        <v>55.250067725962175</v>
      </c>
      <c r="D10182" t="s">
        <v>8</v>
      </c>
    </row>
    <row r="10183" spans="1:4">
      <c r="A10183" t="s">
        <v>265</v>
      </c>
      <c r="B10183" t="s">
        <v>2654</v>
      </c>
      <c r="C10183">
        <v>54.428502764194988</v>
      </c>
      <c r="D10183" t="s">
        <v>8</v>
      </c>
    </row>
    <row r="10184" spans="1:4">
      <c r="A10184" t="s">
        <v>266</v>
      </c>
      <c r="B10184" t="s">
        <v>2654</v>
      </c>
      <c r="C10184">
        <v>53.249409997854542</v>
      </c>
      <c r="D10184" t="s">
        <v>8</v>
      </c>
    </row>
    <row r="10185" spans="1:4">
      <c r="A10185" t="s">
        <v>267</v>
      </c>
      <c r="B10185" t="s">
        <v>2654</v>
      </c>
      <c r="C10185">
        <v>52.35937857771701</v>
      </c>
      <c r="D10185" t="s">
        <v>8</v>
      </c>
    </row>
    <row r="10186" spans="1:4">
      <c r="A10186" t="s">
        <v>268</v>
      </c>
      <c r="B10186" t="s">
        <v>2654</v>
      </c>
      <c r="C10186">
        <v>52.260509340497379</v>
      </c>
      <c r="D10186" t="s">
        <v>8</v>
      </c>
    </row>
    <row r="10187" spans="1:4">
      <c r="A10187" t="s">
        <v>269</v>
      </c>
      <c r="B10187" t="s">
        <v>2654</v>
      </c>
      <c r="C10187">
        <v>50.556526634147239</v>
      </c>
      <c r="D10187" t="s">
        <v>8</v>
      </c>
    </row>
    <row r="10188" spans="1:4">
      <c r="A10188" t="s">
        <v>270</v>
      </c>
      <c r="B10188" t="s">
        <v>2654</v>
      </c>
      <c r="C10188">
        <v>51.378083575414308</v>
      </c>
      <c r="D10188" t="s">
        <v>8</v>
      </c>
    </row>
    <row r="10189" spans="1:4">
      <c r="A10189" t="s">
        <v>271</v>
      </c>
      <c r="B10189" t="s">
        <v>2654</v>
      </c>
      <c r="C10189">
        <v>52.595215643879072</v>
      </c>
      <c r="D10189" t="s">
        <v>8</v>
      </c>
    </row>
    <row r="10190" spans="1:4">
      <c r="A10190" t="s">
        <v>272</v>
      </c>
      <c r="B10190" t="s">
        <v>2654</v>
      </c>
      <c r="C10190">
        <v>52.374603446315547</v>
      </c>
      <c r="D10190" t="s">
        <v>8</v>
      </c>
    </row>
    <row r="10191" spans="1:4">
      <c r="A10191" t="s">
        <v>273</v>
      </c>
      <c r="B10191" t="s">
        <v>2654</v>
      </c>
      <c r="C10191">
        <v>52.496312111062721</v>
      </c>
      <c r="D10191" t="s">
        <v>8</v>
      </c>
    </row>
    <row r="10192" spans="1:4">
      <c r="A10192" t="s">
        <v>274</v>
      </c>
      <c r="B10192" t="s">
        <v>2654</v>
      </c>
      <c r="C10192">
        <v>53.310276141746975</v>
      </c>
      <c r="D10192" t="s">
        <v>8</v>
      </c>
    </row>
    <row r="10193" spans="1:4">
      <c r="A10193" t="s">
        <v>275</v>
      </c>
      <c r="B10193" t="s">
        <v>2654</v>
      </c>
      <c r="C10193">
        <v>53.386336379477683</v>
      </c>
      <c r="D10193" t="s">
        <v>8</v>
      </c>
    </row>
    <row r="10194" spans="1:4">
      <c r="A10194" t="s">
        <v>276</v>
      </c>
      <c r="B10194" t="s">
        <v>2654</v>
      </c>
      <c r="C10194">
        <v>54.025338634746632</v>
      </c>
      <c r="D10194" t="s">
        <v>8</v>
      </c>
    </row>
    <row r="10195" spans="1:4">
      <c r="A10195" t="s">
        <v>277</v>
      </c>
      <c r="B10195" t="s">
        <v>2654</v>
      </c>
      <c r="C10195">
        <v>53.500441865495297</v>
      </c>
      <c r="D10195" t="s">
        <v>8</v>
      </c>
    </row>
    <row r="10196" spans="1:4">
      <c r="A10196" t="s">
        <v>278</v>
      </c>
      <c r="B10196" t="s">
        <v>2654</v>
      </c>
      <c r="C10196">
        <v>55.014248242804598</v>
      </c>
      <c r="D10196" t="s">
        <v>8</v>
      </c>
    </row>
    <row r="10197" spans="1:4">
      <c r="A10197" t="s">
        <v>279</v>
      </c>
      <c r="B10197" t="s">
        <v>2654</v>
      </c>
      <c r="C10197">
        <v>54.466547702546478</v>
      </c>
      <c r="D10197" t="s">
        <v>8</v>
      </c>
    </row>
    <row r="10198" spans="1:4">
      <c r="A10198" t="s">
        <v>280</v>
      </c>
      <c r="B10198" t="s">
        <v>2654</v>
      </c>
      <c r="C10198">
        <v>52.587604746417298</v>
      </c>
      <c r="D10198" t="s">
        <v>8</v>
      </c>
    </row>
    <row r="10199" spans="1:4">
      <c r="A10199" t="s">
        <v>281</v>
      </c>
      <c r="B10199" t="s">
        <v>2654</v>
      </c>
      <c r="C10199">
        <v>52.831032868709002</v>
      </c>
      <c r="D10199" t="s">
        <v>8</v>
      </c>
    </row>
    <row r="10200" spans="1:4">
      <c r="A10200" t="s">
        <v>282</v>
      </c>
      <c r="B10200" t="s">
        <v>2654</v>
      </c>
      <c r="C10200">
        <v>51.910561101659134</v>
      </c>
      <c r="D10200" t="s">
        <v>8</v>
      </c>
    </row>
    <row r="10201" spans="1:4">
      <c r="A10201" t="s">
        <v>283</v>
      </c>
      <c r="B10201" t="s">
        <v>2654</v>
      </c>
      <c r="C10201">
        <v>52.465893574301127</v>
      </c>
      <c r="D10201" t="s">
        <v>8</v>
      </c>
    </row>
    <row r="10202" spans="1:4">
      <c r="A10202" t="s">
        <v>284</v>
      </c>
      <c r="B10202" t="s">
        <v>2654</v>
      </c>
      <c r="C10202">
        <v>52.161604917070768</v>
      </c>
      <c r="D10202" t="s">
        <v>8</v>
      </c>
    </row>
    <row r="10203" spans="1:4">
      <c r="A10203" t="s">
        <v>285</v>
      </c>
      <c r="B10203" t="s">
        <v>2654</v>
      </c>
      <c r="C10203">
        <v>51.461757269585917</v>
      </c>
      <c r="D10203" t="s">
        <v>8</v>
      </c>
    </row>
    <row r="10204" spans="1:4">
      <c r="A10204" t="s">
        <v>286</v>
      </c>
      <c r="B10204" t="s">
        <v>2654</v>
      </c>
      <c r="C10204">
        <v>51.720025483609433</v>
      </c>
      <c r="D10204" t="s">
        <v>8</v>
      </c>
    </row>
    <row r="10205" spans="1:4">
      <c r="A10205" t="s">
        <v>287</v>
      </c>
      <c r="B10205" t="s">
        <v>2654</v>
      </c>
      <c r="C10205">
        <v>53.461150729656708</v>
      </c>
      <c r="D10205" t="s">
        <v>8</v>
      </c>
    </row>
    <row r="10206" spans="1:4">
      <c r="A10206" t="s">
        <v>288</v>
      </c>
      <c r="B10206" t="s">
        <v>2654</v>
      </c>
      <c r="C10206">
        <v>54.857118713817833</v>
      </c>
      <c r="D10206" t="s">
        <v>8</v>
      </c>
    </row>
    <row r="10207" spans="1:4">
      <c r="A10207" t="s">
        <v>289</v>
      </c>
      <c r="B10207" t="s">
        <v>2654</v>
      </c>
      <c r="C10207">
        <v>53.307745855218009</v>
      </c>
      <c r="D10207" t="s">
        <v>8</v>
      </c>
    </row>
    <row r="10208" spans="1:4">
      <c r="A10208" t="s">
        <v>290</v>
      </c>
      <c r="B10208" t="s">
        <v>2654</v>
      </c>
      <c r="C10208">
        <v>54.120780515902489</v>
      </c>
      <c r="D10208" t="s">
        <v>8</v>
      </c>
    </row>
    <row r="10209" spans="1:4">
      <c r="A10209" t="s">
        <v>291</v>
      </c>
      <c r="B10209" t="s">
        <v>2654</v>
      </c>
      <c r="C10209">
        <v>55.424719472002323</v>
      </c>
      <c r="D10209" t="s">
        <v>8</v>
      </c>
    </row>
    <row r="10210" spans="1:4">
      <c r="A10210" t="s">
        <v>292</v>
      </c>
      <c r="B10210" t="s">
        <v>2654</v>
      </c>
      <c r="C10210">
        <v>55.739207121373269</v>
      </c>
      <c r="D10210" t="s">
        <v>8</v>
      </c>
    </row>
    <row r="10211" spans="1:4">
      <c r="A10211" t="s">
        <v>293</v>
      </c>
      <c r="B10211" t="s">
        <v>2654</v>
      </c>
      <c r="C10211">
        <v>56.29910720051307</v>
      </c>
      <c r="D10211" t="s">
        <v>8</v>
      </c>
    </row>
    <row r="10212" spans="1:4">
      <c r="A10212" t="s">
        <v>294</v>
      </c>
      <c r="B10212" t="s">
        <v>2654</v>
      </c>
      <c r="C10212">
        <v>58.416079036516059</v>
      </c>
      <c r="D10212" t="s">
        <v>8</v>
      </c>
    </row>
    <row r="10213" spans="1:4">
      <c r="A10213" t="s">
        <v>295</v>
      </c>
      <c r="B10213" t="s">
        <v>2654</v>
      </c>
      <c r="C10213">
        <v>59.30583228870173</v>
      </c>
      <c r="D10213" t="s">
        <v>8</v>
      </c>
    </row>
    <row r="10214" spans="1:4">
      <c r="A10214" t="s">
        <v>296</v>
      </c>
      <c r="B10214" t="s">
        <v>2654</v>
      </c>
      <c r="C10214">
        <v>59.84274745488166</v>
      </c>
      <c r="D10214" t="s">
        <v>8</v>
      </c>
    </row>
    <row r="10215" spans="1:4">
      <c r="A10215" t="s">
        <v>297</v>
      </c>
      <c r="B10215" t="s">
        <v>2654</v>
      </c>
      <c r="C10215">
        <v>60.502383147782901</v>
      </c>
      <c r="D10215" t="s">
        <v>8</v>
      </c>
    </row>
    <row r="10216" spans="1:4">
      <c r="A10216" t="s">
        <v>298</v>
      </c>
      <c r="B10216" t="s">
        <v>2654</v>
      </c>
      <c r="C10216">
        <v>61.499499311163135</v>
      </c>
      <c r="D10216" t="s">
        <v>8</v>
      </c>
    </row>
    <row r="10217" spans="1:4">
      <c r="A10217" t="s">
        <v>299</v>
      </c>
      <c r="B10217" t="s">
        <v>2654</v>
      </c>
      <c r="C10217">
        <v>60.264599946308053</v>
      </c>
      <c r="D10217" t="s">
        <v>8</v>
      </c>
    </row>
    <row r="10218" spans="1:4">
      <c r="A10218" t="s">
        <v>300</v>
      </c>
      <c r="B10218" t="s">
        <v>2654</v>
      </c>
      <c r="C10218">
        <v>60.947246090592998</v>
      </c>
      <c r="D10218" t="s">
        <v>8</v>
      </c>
    </row>
    <row r="10219" spans="1:4">
      <c r="A10219" t="s">
        <v>301</v>
      </c>
      <c r="B10219" t="s">
        <v>2654</v>
      </c>
      <c r="C10219">
        <v>61.553202141479112</v>
      </c>
      <c r="D10219" t="s">
        <v>8</v>
      </c>
    </row>
    <row r="10220" spans="1:4">
      <c r="A10220" t="s">
        <v>302</v>
      </c>
      <c r="B10220" t="s">
        <v>2654</v>
      </c>
      <c r="C10220">
        <v>61.714260945177664</v>
      </c>
      <c r="D10220" t="s">
        <v>8</v>
      </c>
    </row>
    <row r="10221" spans="1:4">
      <c r="A10221" t="s">
        <v>303</v>
      </c>
      <c r="B10221" t="s">
        <v>2654</v>
      </c>
      <c r="C10221">
        <v>61.813982221849848</v>
      </c>
      <c r="D10221" t="s">
        <v>8</v>
      </c>
    </row>
    <row r="10222" spans="1:4">
      <c r="A10222" t="s">
        <v>304</v>
      </c>
      <c r="B10222" t="s">
        <v>2654</v>
      </c>
      <c r="C10222">
        <v>61.591547450414247</v>
      </c>
      <c r="D10222" t="s">
        <v>8</v>
      </c>
    </row>
    <row r="10223" spans="1:4">
      <c r="A10223" t="s">
        <v>305</v>
      </c>
      <c r="B10223" t="s">
        <v>2654</v>
      </c>
      <c r="C10223">
        <v>62.527300146806908</v>
      </c>
      <c r="D10223" t="s">
        <v>8</v>
      </c>
    </row>
    <row r="10224" spans="1:4">
      <c r="A10224" t="s">
        <v>306</v>
      </c>
      <c r="B10224" t="s">
        <v>2654</v>
      </c>
      <c r="C10224">
        <v>62.335549992280477</v>
      </c>
      <c r="D10224" t="s">
        <v>8</v>
      </c>
    </row>
    <row r="10225" spans="1:4">
      <c r="A10225" t="s">
        <v>307</v>
      </c>
      <c r="B10225" t="s">
        <v>2654</v>
      </c>
      <c r="C10225">
        <v>62.266529973435993</v>
      </c>
      <c r="D10225" t="s">
        <v>8</v>
      </c>
    </row>
    <row r="10226" spans="1:4">
      <c r="A10226" t="s">
        <v>308</v>
      </c>
      <c r="B10226" t="s">
        <v>2654</v>
      </c>
      <c r="C10226">
        <v>62.09777090709207</v>
      </c>
      <c r="D10226" t="s">
        <v>8</v>
      </c>
    </row>
    <row r="10227" spans="1:4">
      <c r="A10227" t="s">
        <v>309</v>
      </c>
      <c r="B10227" t="s">
        <v>2654</v>
      </c>
      <c r="C10227">
        <v>63.094907854039668</v>
      </c>
      <c r="D10227" t="s">
        <v>8</v>
      </c>
    </row>
    <row r="10228" spans="1:4">
      <c r="A10228" t="s">
        <v>310</v>
      </c>
      <c r="B10228" t="s">
        <v>2654</v>
      </c>
      <c r="C10228">
        <v>63.432372586202632</v>
      </c>
      <c r="D10228" t="s">
        <v>8</v>
      </c>
    </row>
    <row r="10229" spans="1:4">
      <c r="A10229" t="s">
        <v>311</v>
      </c>
      <c r="B10229" t="s">
        <v>2654</v>
      </c>
      <c r="C10229">
        <v>62.995179066853247</v>
      </c>
      <c r="D10229" t="s">
        <v>8</v>
      </c>
    </row>
    <row r="10230" spans="1:4">
      <c r="A10230" t="s">
        <v>312</v>
      </c>
      <c r="B10230" t="s">
        <v>2654</v>
      </c>
      <c r="C10230">
        <v>62.627012113561989</v>
      </c>
      <c r="D10230" t="s">
        <v>8</v>
      </c>
    </row>
    <row r="10231" spans="1:4">
      <c r="A10231" t="s">
        <v>313</v>
      </c>
      <c r="B10231" t="s">
        <v>2654</v>
      </c>
      <c r="C10231">
        <v>62.511966705322273</v>
      </c>
      <c r="D10231" t="s">
        <v>8</v>
      </c>
    </row>
    <row r="10232" spans="1:4">
      <c r="A10232" t="s">
        <v>314</v>
      </c>
      <c r="B10232" t="s">
        <v>2654</v>
      </c>
      <c r="C10232">
        <v>62.26652671604382</v>
      </c>
      <c r="D10232" t="s">
        <v>8</v>
      </c>
    </row>
    <row r="10233" spans="1:4">
      <c r="A10233" t="s">
        <v>315</v>
      </c>
      <c r="B10233" t="s">
        <v>2654</v>
      </c>
      <c r="C10233">
        <v>63.133236027574803</v>
      </c>
      <c r="D10233" t="s">
        <v>8</v>
      </c>
    </row>
    <row r="10234" spans="1:4">
      <c r="A10234" t="s">
        <v>316</v>
      </c>
      <c r="B10234" t="s">
        <v>2654</v>
      </c>
      <c r="C10234">
        <v>62.987520275799753</v>
      </c>
      <c r="D10234" t="s">
        <v>8</v>
      </c>
    </row>
    <row r="10235" spans="1:4">
      <c r="A10235" t="s">
        <v>317</v>
      </c>
      <c r="B10235" t="s">
        <v>2654</v>
      </c>
      <c r="C10235">
        <v>63.639476747606523</v>
      </c>
      <c r="D10235" t="s">
        <v>8</v>
      </c>
    </row>
    <row r="10236" spans="1:4">
      <c r="A10236" t="s">
        <v>318</v>
      </c>
      <c r="B10236" t="s">
        <v>2654</v>
      </c>
      <c r="C10236">
        <v>62.113113525401829</v>
      </c>
      <c r="D10236" t="s">
        <v>8</v>
      </c>
    </row>
    <row r="10237" spans="1:4">
      <c r="A10237" t="s">
        <v>319</v>
      </c>
      <c r="B10237" t="s">
        <v>2654</v>
      </c>
      <c r="C10237">
        <v>62.711398380952978</v>
      </c>
      <c r="D10237" t="s">
        <v>8</v>
      </c>
    </row>
    <row r="10238" spans="1:4">
      <c r="A10238" t="s">
        <v>320</v>
      </c>
      <c r="B10238" t="s">
        <v>2654</v>
      </c>
      <c r="C10238">
        <v>62.987512562099603</v>
      </c>
      <c r="D10238" t="s">
        <v>8</v>
      </c>
    </row>
    <row r="10239" spans="1:4">
      <c r="A10239" t="s">
        <v>321</v>
      </c>
      <c r="B10239" t="s">
        <v>2654</v>
      </c>
      <c r="C10239">
        <v>62.749743480784723</v>
      </c>
      <c r="D10239" t="s">
        <v>8</v>
      </c>
    </row>
    <row r="10240" spans="1:4">
      <c r="A10240" t="s">
        <v>322</v>
      </c>
      <c r="B10240" t="s">
        <v>2654</v>
      </c>
      <c r="C10240">
        <v>62.634688705693158</v>
      </c>
      <c r="D10240" t="s">
        <v>8</v>
      </c>
    </row>
    <row r="10241" spans="1:4">
      <c r="A10241" t="s">
        <v>323</v>
      </c>
      <c r="B10241" t="s">
        <v>2654</v>
      </c>
      <c r="C10241">
        <v>62.128447175491878</v>
      </c>
      <c r="D10241" t="s">
        <v>8</v>
      </c>
    </row>
    <row r="10242" spans="1:4">
      <c r="A10242" t="s">
        <v>324</v>
      </c>
      <c r="B10242" t="s">
        <v>2654</v>
      </c>
      <c r="C10242">
        <v>61.783292204552808</v>
      </c>
      <c r="D10242" t="s">
        <v>8</v>
      </c>
    </row>
    <row r="10243" spans="1:4">
      <c r="A10243" t="s">
        <v>325</v>
      </c>
      <c r="B10243" t="s">
        <v>2654</v>
      </c>
      <c r="C10243">
        <v>61.138997429686619</v>
      </c>
      <c r="D10243" t="s">
        <v>8</v>
      </c>
    </row>
    <row r="10244" spans="1:4">
      <c r="A10244" t="s">
        <v>326</v>
      </c>
      <c r="B10244" t="s">
        <v>2654</v>
      </c>
      <c r="C10244">
        <v>60.870552576406091</v>
      </c>
      <c r="D10244" t="s">
        <v>8</v>
      </c>
    </row>
    <row r="10245" spans="1:4">
      <c r="A10245" t="s">
        <v>327</v>
      </c>
      <c r="B10245" t="s">
        <v>2654</v>
      </c>
      <c r="C10245">
        <v>61.737266880060872</v>
      </c>
      <c r="D10245" t="s">
        <v>8</v>
      </c>
    </row>
    <row r="10246" spans="1:4">
      <c r="A10246" t="s">
        <v>328</v>
      </c>
      <c r="B10246" t="s">
        <v>2654</v>
      </c>
      <c r="C10246">
        <v>62.343225142682414</v>
      </c>
      <c r="D10246" t="s">
        <v>8</v>
      </c>
    </row>
    <row r="10247" spans="1:4">
      <c r="A10247" t="s">
        <v>329</v>
      </c>
      <c r="B10247" t="s">
        <v>2654</v>
      </c>
      <c r="C10247">
        <v>62.89547655406659</v>
      </c>
      <c r="D10247" t="s">
        <v>8</v>
      </c>
    </row>
    <row r="10248" spans="1:4">
      <c r="A10248" t="s">
        <v>330</v>
      </c>
      <c r="B10248" t="s">
        <v>2654</v>
      </c>
      <c r="C10248">
        <v>63.401716325041669</v>
      </c>
      <c r="D10248" t="s">
        <v>8</v>
      </c>
    </row>
    <row r="10249" spans="1:4">
      <c r="A10249" t="s">
        <v>331</v>
      </c>
      <c r="B10249" t="s">
        <v>2654</v>
      </c>
      <c r="C10249">
        <v>63.961602955610637</v>
      </c>
      <c r="D10249" t="s">
        <v>8</v>
      </c>
    </row>
    <row r="10250" spans="1:4">
      <c r="A10250" t="s">
        <v>332</v>
      </c>
      <c r="B10250" t="s">
        <v>2654</v>
      </c>
      <c r="C10250">
        <v>63.294313715166936</v>
      </c>
      <c r="D10250" t="s">
        <v>8</v>
      </c>
    </row>
    <row r="10251" spans="1:4">
      <c r="A10251" t="s">
        <v>333</v>
      </c>
      <c r="B10251" t="s">
        <v>2654</v>
      </c>
      <c r="C10251">
        <v>63.278982963446765</v>
      </c>
      <c r="D10251" t="s">
        <v>8</v>
      </c>
    </row>
    <row r="10252" spans="1:4">
      <c r="A10252" t="s">
        <v>334</v>
      </c>
      <c r="B10252" t="s">
        <v>2654</v>
      </c>
      <c r="C10252">
        <v>63.010534233649402</v>
      </c>
      <c r="D10252" t="s">
        <v>8</v>
      </c>
    </row>
    <row r="10253" spans="1:4">
      <c r="A10253" t="s">
        <v>335</v>
      </c>
      <c r="B10253" t="s">
        <v>2654</v>
      </c>
      <c r="C10253">
        <v>62.588668180987234</v>
      </c>
      <c r="D10253" t="s">
        <v>8</v>
      </c>
    </row>
    <row r="10254" spans="1:4">
      <c r="A10254" t="s">
        <v>336</v>
      </c>
      <c r="B10254" t="s">
        <v>2654</v>
      </c>
      <c r="C10254">
        <v>63.225294531047382</v>
      </c>
      <c r="D10254" t="s">
        <v>8</v>
      </c>
    </row>
    <row r="10255" spans="1:4">
      <c r="A10255" t="s">
        <v>337</v>
      </c>
      <c r="B10255" t="s">
        <v>2654</v>
      </c>
      <c r="C10255">
        <v>63.048865703149843</v>
      </c>
      <c r="D10255" t="s">
        <v>8</v>
      </c>
    </row>
    <row r="10256" spans="1:4">
      <c r="A10256" t="s">
        <v>338</v>
      </c>
      <c r="B10256" t="s">
        <v>2654</v>
      </c>
      <c r="C10256">
        <v>62.243513061368873</v>
      </c>
      <c r="D10256" t="s">
        <v>8</v>
      </c>
    </row>
    <row r="10257" spans="1:4">
      <c r="A10257" t="s">
        <v>339</v>
      </c>
      <c r="B10257" t="s">
        <v>2654</v>
      </c>
      <c r="C10257">
        <v>60.602083415271849</v>
      </c>
      <c r="D10257" t="s">
        <v>8</v>
      </c>
    </row>
    <row r="10258" spans="1:4">
      <c r="A10258" t="s">
        <v>340</v>
      </c>
      <c r="B10258" t="s">
        <v>2654</v>
      </c>
      <c r="C10258">
        <v>60.625095219774742</v>
      </c>
      <c r="D10258" t="s">
        <v>8</v>
      </c>
    </row>
    <row r="10259" spans="1:4">
      <c r="A10259" t="s">
        <v>341</v>
      </c>
      <c r="B10259" t="s">
        <v>2654</v>
      </c>
      <c r="C10259">
        <v>61.031628832936185</v>
      </c>
      <c r="D10259" t="s">
        <v>8</v>
      </c>
    </row>
    <row r="10260" spans="1:4">
      <c r="A10260" t="s">
        <v>342</v>
      </c>
      <c r="B10260" t="s">
        <v>2654</v>
      </c>
      <c r="C10260">
        <v>60.924235849804582</v>
      </c>
      <c r="D10260" t="s">
        <v>8</v>
      </c>
    </row>
    <row r="10261" spans="1:4">
      <c r="A10261" t="s">
        <v>343</v>
      </c>
      <c r="B10261" t="s">
        <v>2654</v>
      </c>
      <c r="C10261">
        <v>59.535930043904209</v>
      </c>
      <c r="D10261" t="s">
        <v>8</v>
      </c>
    </row>
    <row r="10262" spans="1:4">
      <c r="A10262" t="s">
        <v>344</v>
      </c>
      <c r="B10262" t="s">
        <v>2654</v>
      </c>
      <c r="C10262">
        <v>59.71235485192782</v>
      </c>
      <c r="D10262" t="s">
        <v>8</v>
      </c>
    </row>
    <row r="10263" spans="1:4">
      <c r="A10263" t="s">
        <v>345</v>
      </c>
      <c r="B10263" t="s">
        <v>2654</v>
      </c>
      <c r="C10263">
        <v>60.417991950582802</v>
      </c>
      <c r="D10263" t="s">
        <v>8</v>
      </c>
    </row>
    <row r="10264" spans="1:4">
      <c r="A10264" t="s">
        <v>346</v>
      </c>
      <c r="B10264" t="s">
        <v>2654</v>
      </c>
      <c r="C10264">
        <v>60.824539568671049</v>
      </c>
      <c r="D10264" t="s">
        <v>8</v>
      </c>
    </row>
    <row r="10265" spans="1:4">
      <c r="A10265" t="s">
        <v>347</v>
      </c>
      <c r="B10265" t="s">
        <v>2654</v>
      </c>
      <c r="C10265">
        <v>58.047913712504858</v>
      </c>
      <c r="D10265" t="s">
        <v>8</v>
      </c>
    </row>
    <row r="10266" spans="1:4">
      <c r="A10266" t="s">
        <v>348</v>
      </c>
      <c r="B10266" t="s">
        <v>2654</v>
      </c>
      <c r="C10266">
        <v>57.764117294606848</v>
      </c>
      <c r="D10266" t="s">
        <v>8</v>
      </c>
    </row>
    <row r="10267" spans="1:4">
      <c r="A10267" t="s">
        <v>349</v>
      </c>
      <c r="B10267" t="s">
        <v>2654</v>
      </c>
      <c r="C10267">
        <v>56.590566244351642</v>
      </c>
      <c r="D10267" t="s">
        <v>8</v>
      </c>
    </row>
    <row r="10268" spans="1:4">
      <c r="A10268" t="s">
        <v>350</v>
      </c>
      <c r="B10268" t="s">
        <v>2654</v>
      </c>
      <c r="C10268">
        <v>56.419967744053203</v>
      </c>
      <c r="D10268" t="s">
        <v>8</v>
      </c>
    </row>
    <row r="10269" spans="1:4">
      <c r="A10269" t="s">
        <v>351</v>
      </c>
      <c r="B10269" t="s">
        <v>2654</v>
      </c>
      <c r="C10269">
        <v>56.466349326428563</v>
      </c>
      <c r="D10269" t="s">
        <v>8</v>
      </c>
    </row>
    <row r="10270" spans="1:4">
      <c r="A10270" t="s">
        <v>352</v>
      </c>
      <c r="B10270" t="s">
        <v>2654</v>
      </c>
      <c r="C10270">
        <v>50.623397041769593</v>
      </c>
      <c r="D10270" t="s">
        <v>8</v>
      </c>
    </row>
    <row r="10271" spans="1:4">
      <c r="A10271" t="s">
        <v>353</v>
      </c>
      <c r="B10271" t="s">
        <v>2654</v>
      </c>
      <c r="C10271">
        <v>51.620408483724326</v>
      </c>
      <c r="D10271" t="s">
        <v>8</v>
      </c>
    </row>
    <row r="10272" spans="1:4">
      <c r="A10272" t="s">
        <v>354</v>
      </c>
      <c r="B10272" t="s">
        <v>2654</v>
      </c>
      <c r="C10272">
        <v>51.78269672080507</v>
      </c>
      <c r="D10272" t="s">
        <v>8</v>
      </c>
    </row>
    <row r="10273" spans="1:4">
      <c r="A10273" t="s">
        <v>355</v>
      </c>
      <c r="B10273" t="s">
        <v>2654</v>
      </c>
      <c r="C10273">
        <v>52.447386626346336</v>
      </c>
      <c r="D10273" t="s">
        <v>8</v>
      </c>
    </row>
    <row r="10274" spans="1:4">
      <c r="A10274" t="s">
        <v>356</v>
      </c>
      <c r="B10274" t="s">
        <v>2654</v>
      </c>
      <c r="C10274">
        <v>52.571039438147899</v>
      </c>
      <c r="D10274" t="s">
        <v>8</v>
      </c>
    </row>
    <row r="10275" spans="1:4">
      <c r="A10275" t="s">
        <v>357</v>
      </c>
      <c r="B10275" t="s">
        <v>2654</v>
      </c>
      <c r="C10275">
        <v>52.802904176014962</v>
      </c>
      <c r="D10275" t="s">
        <v>8</v>
      </c>
    </row>
    <row r="10276" spans="1:4">
      <c r="A10276" t="s">
        <v>358</v>
      </c>
      <c r="B10276" t="s">
        <v>2654</v>
      </c>
      <c r="C10276">
        <v>53.173890455536373</v>
      </c>
      <c r="D10276" t="s">
        <v>8</v>
      </c>
    </row>
    <row r="10277" spans="1:4">
      <c r="A10277" t="s">
        <v>359</v>
      </c>
      <c r="B10277" t="s">
        <v>2654</v>
      </c>
      <c r="C10277">
        <v>53.142972723235246</v>
      </c>
      <c r="D10277" t="s">
        <v>8</v>
      </c>
    </row>
    <row r="10278" spans="1:4">
      <c r="A10278" t="s">
        <v>360</v>
      </c>
      <c r="B10278" t="s">
        <v>2654</v>
      </c>
      <c r="C10278">
        <v>52.918834641062162</v>
      </c>
      <c r="D10278" t="s">
        <v>8</v>
      </c>
    </row>
    <row r="10279" spans="1:4">
      <c r="A10279" t="s">
        <v>361</v>
      </c>
      <c r="B10279" t="s">
        <v>2654</v>
      </c>
      <c r="C10279">
        <v>52.56330777721864</v>
      </c>
      <c r="D10279" t="s">
        <v>8</v>
      </c>
    </row>
    <row r="10280" spans="1:4">
      <c r="A10280" t="s">
        <v>362</v>
      </c>
      <c r="B10280" t="s">
        <v>2654</v>
      </c>
      <c r="C10280">
        <v>52.354632606480962</v>
      </c>
      <c r="D10280" t="s">
        <v>8</v>
      </c>
    </row>
    <row r="10281" spans="1:4">
      <c r="A10281" t="s">
        <v>363</v>
      </c>
      <c r="B10281" t="s">
        <v>2654</v>
      </c>
      <c r="C10281">
        <v>52.609687047320108</v>
      </c>
      <c r="D10281" t="s">
        <v>8</v>
      </c>
    </row>
    <row r="10282" spans="1:4">
      <c r="A10282" t="s">
        <v>364</v>
      </c>
      <c r="B10282" t="s">
        <v>2654</v>
      </c>
      <c r="C10282">
        <v>52.733357734784171</v>
      </c>
      <c r="D10282" t="s">
        <v>8</v>
      </c>
    </row>
    <row r="10283" spans="1:4">
      <c r="A10283" t="s">
        <v>365</v>
      </c>
      <c r="B10283" t="s">
        <v>2654</v>
      </c>
      <c r="C10283">
        <v>52.702437145777317</v>
      </c>
      <c r="D10283" t="s">
        <v>8</v>
      </c>
    </row>
    <row r="10284" spans="1:4">
      <c r="A10284" t="s">
        <v>366</v>
      </c>
      <c r="B10284" t="s">
        <v>2654</v>
      </c>
      <c r="C10284">
        <v>52.648317688833018</v>
      </c>
      <c r="D10284" t="s">
        <v>8</v>
      </c>
    </row>
    <row r="10285" spans="1:4">
      <c r="A10285" t="s">
        <v>367</v>
      </c>
      <c r="B10285" t="s">
        <v>2654</v>
      </c>
      <c r="C10285">
        <v>52.06094748592691</v>
      </c>
      <c r="D10285" t="s">
        <v>8</v>
      </c>
    </row>
    <row r="10286" spans="1:4">
      <c r="A10286" t="s">
        <v>368</v>
      </c>
      <c r="B10286" t="s">
        <v>2654</v>
      </c>
      <c r="C10286">
        <v>51.82136949156299</v>
      </c>
      <c r="D10286" t="s">
        <v>8</v>
      </c>
    </row>
    <row r="10287" spans="1:4">
      <c r="A10287" t="s">
        <v>369</v>
      </c>
      <c r="B10287" t="s">
        <v>2654</v>
      </c>
      <c r="C10287">
        <v>51.65904288738416</v>
      </c>
      <c r="D10287" t="s">
        <v>8</v>
      </c>
    </row>
    <row r="10288" spans="1:4">
      <c r="A10288" t="s">
        <v>370</v>
      </c>
      <c r="B10288" t="s">
        <v>2654</v>
      </c>
      <c r="C10288">
        <v>50.955721211954618</v>
      </c>
      <c r="D10288" t="s">
        <v>8</v>
      </c>
    </row>
    <row r="10289" spans="1:4">
      <c r="A10289" t="s">
        <v>371</v>
      </c>
      <c r="B10289" t="s">
        <v>2654</v>
      </c>
      <c r="C10289">
        <v>51.697703126905125</v>
      </c>
      <c r="D10289" t="s">
        <v>8</v>
      </c>
    </row>
    <row r="10290" spans="1:4">
      <c r="A10290" t="s">
        <v>372</v>
      </c>
      <c r="B10290" t="s">
        <v>2654</v>
      </c>
      <c r="C10290">
        <v>51.574038613481584</v>
      </c>
      <c r="D10290" t="s">
        <v>8</v>
      </c>
    </row>
    <row r="10291" spans="1:4">
      <c r="A10291" t="s">
        <v>373</v>
      </c>
      <c r="B10291" t="s">
        <v>2654</v>
      </c>
      <c r="C10291">
        <v>51.682245129156698</v>
      </c>
      <c r="D10291" t="s">
        <v>8</v>
      </c>
    </row>
    <row r="10292" spans="1:4">
      <c r="A10292" t="s">
        <v>374</v>
      </c>
      <c r="B10292" t="s">
        <v>2654</v>
      </c>
      <c r="C10292">
        <v>52.547843933105469</v>
      </c>
      <c r="D10292" t="s">
        <v>8</v>
      </c>
    </row>
    <row r="10293" spans="1:4">
      <c r="A10293" t="s">
        <v>375</v>
      </c>
      <c r="B10293" t="s">
        <v>2654</v>
      </c>
      <c r="C10293">
        <v>52.300544422735179</v>
      </c>
      <c r="D10293" t="s">
        <v>8</v>
      </c>
    </row>
    <row r="10294" spans="1:4">
      <c r="A10294" t="s">
        <v>376</v>
      </c>
      <c r="B10294" t="s">
        <v>2654</v>
      </c>
      <c r="C10294">
        <v>52.756539817181938</v>
      </c>
      <c r="D10294" t="s">
        <v>8</v>
      </c>
    </row>
    <row r="10295" spans="1:4">
      <c r="A10295" t="s">
        <v>377</v>
      </c>
      <c r="B10295" t="s">
        <v>2654</v>
      </c>
      <c r="C10295">
        <v>53.552589636285802</v>
      </c>
      <c r="D10295" t="s">
        <v>8</v>
      </c>
    </row>
    <row r="10296" spans="1:4">
      <c r="A10296" t="s">
        <v>378</v>
      </c>
      <c r="B10296" t="s">
        <v>2654</v>
      </c>
      <c r="C10296">
        <v>52.617421975687961</v>
      </c>
      <c r="D10296" t="s">
        <v>8</v>
      </c>
    </row>
    <row r="10297" spans="1:4">
      <c r="A10297" t="s">
        <v>379</v>
      </c>
      <c r="B10297" t="s">
        <v>2654</v>
      </c>
      <c r="C10297">
        <v>52.478314517299765</v>
      </c>
      <c r="D10297" t="s">
        <v>8</v>
      </c>
    </row>
    <row r="10298" spans="1:4">
      <c r="A10298" t="s">
        <v>380</v>
      </c>
      <c r="B10298" t="s">
        <v>2654</v>
      </c>
      <c r="C10298">
        <v>53.374819403767283</v>
      </c>
      <c r="D10298" t="s">
        <v>8</v>
      </c>
    </row>
    <row r="10299" spans="1:4">
      <c r="A10299" t="s">
        <v>381</v>
      </c>
      <c r="B10299" t="s">
        <v>2654</v>
      </c>
      <c r="C10299">
        <v>53.854009674514025</v>
      </c>
      <c r="D10299" t="s">
        <v>8</v>
      </c>
    </row>
    <row r="10300" spans="1:4">
      <c r="A10300" t="s">
        <v>382</v>
      </c>
      <c r="B10300" t="s">
        <v>2654</v>
      </c>
      <c r="C10300">
        <v>53.637616422019889</v>
      </c>
      <c r="D10300" t="s">
        <v>8</v>
      </c>
    </row>
    <row r="10301" spans="1:4">
      <c r="A10301" t="s">
        <v>383</v>
      </c>
      <c r="B10301" t="s">
        <v>2654</v>
      </c>
      <c r="C10301">
        <v>53.792186277459358</v>
      </c>
      <c r="D10301" t="s">
        <v>8</v>
      </c>
    </row>
    <row r="10302" spans="1:4">
      <c r="A10302" t="s">
        <v>384</v>
      </c>
      <c r="B10302" t="s">
        <v>2654</v>
      </c>
      <c r="C10302">
        <v>53.6221395098245</v>
      </c>
      <c r="D10302" t="s">
        <v>8</v>
      </c>
    </row>
    <row r="10303" spans="1:4">
      <c r="A10303" t="s">
        <v>385</v>
      </c>
      <c r="B10303" t="s">
        <v>2654</v>
      </c>
      <c r="C10303">
        <v>53.668528931219569</v>
      </c>
      <c r="D10303" t="s">
        <v>8</v>
      </c>
    </row>
    <row r="10304" spans="1:4">
      <c r="A10304" t="s">
        <v>386</v>
      </c>
      <c r="B10304" t="s">
        <v>2654</v>
      </c>
      <c r="C10304">
        <v>53.908119522869463</v>
      </c>
      <c r="D10304" t="s">
        <v>8</v>
      </c>
    </row>
    <row r="10305" spans="1:4">
      <c r="A10305" t="s">
        <v>387</v>
      </c>
      <c r="B10305" t="s">
        <v>2654</v>
      </c>
      <c r="C10305">
        <v>54.456863995241882</v>
      </c>
      <c r="D10305" t="s">
        <v>8</v>
      </c>
    </row>
    <row r="10306" spans="1:4">
      <c r="A10306" t="s">
        <v>388</v>
      </c>
      <c r="B10306" t="s">
        <v>2654</v>
      </c>
      <c r="C10306">
        <v>55.144705836267342</v>
      </c>
      <c r="D10306" t="s">
        <v>8</v>
      </c>
    </row>
    <row r="10307" spans="1:4">
      <c r="A10307" t="s">
        <v>389</v>
      </c>
      <c r="B10307" t="s">
        <v>2654</v>
      </c>
      <c r="C10307">
        <v>55.987151852353477</v>
      </c>
      <c r="D10307" t="s">
        <v>8</v>
      </c>
    </row>
    <row r="10308" spans="1:4">
      <c r="A10308" t="s">
        <v>390</v>
      </c>
      <c r="B10308" t="s">
        <v>2654</v>
      </c>
      <c r="C10308">
        <v>56.489533371365077</v>
      </c>
      <c r="D10308" t="s">
        <v>8</v>
      </c>
    </row>
    <row r="10309" spans="1:4">
      <c r="A10309" t="s">
        <v>391</v>
      </c>
      <c r="B10309" t="s">
        <v>2654</v>
      </c>
      <c r="C10309">
        <v>56.798675537109375</v>
      </c>
      <c r="D10309" t="s">
        <v>8</v>
      </c>
    </row>
    <row r="10310" spans="1:4">
      <c r="A10310" t="s">
        <v>392</v>
      </c>
      <c r="B10310" t="s">
        <v>2654</v>
      </c>
      <c r="C10310">
        <v>56.033539435268132</v>
      </c>
      <c r="D10310" t="s">
        <v>8</v>
      </c>
    </row>
    <row r="10311" spans="1:4">
      <c r="A10311" t="s">
        <v>393</v>
      </c>
      <c r="B10311" t="s">
        <v>2654</v>
      </c>
      <c r="C10311">
        <v>56.327214752264695</v>
      </c>
      <c r="D10311" t="s">
        <v>8</v>
      </c>
    </row>
    <row r="10312" spans="1:4">
      <c r="A10312" t="s">
        <v>394</v>
      </c>
      <c r="B10312" t="s">
        <v>2654</v>
      </c>
      <c r="C10312">
        <v>56.736845910057646</v>
      </c>
      <c r="D10312" t="s">
        <v>8</v>
      </c>
    </row>
    <row r="10313" spans="1:4">
      <c r="A10313" t="s">
        <v>395</v>
      </c>
      <c r="B10313" t="s">
        <v>2654</v>
      </c>
      <c r="C10313">
        <v>57.161932337920717</v>
      </c>
      <c r="D10313" t="s">
        <v>8</v>
      </c>
    </row>
    <row r="10314" spans="1:4">
      <c r="A10314" t="s">
        <v>396</v>
      </c>
      <c r="B10314" t="s">
        <v>2654</v>
      </c>
      <c r="C10314">
        <v>57.308788743361092</v>
      </c>
      <c r="D10314" t="s">
        <v>8</v>
      </c>
    </row>
    <row r="10315" spans="1:4">
      <c r="A10315" t="s">
        <v>397</v>
      </c>
      <c r="B10315" t="s">
        <v>2654</v>
      </c>
      <c r="C10315">
        <v>57.324257935768109</v>
      </c>
      <c r="D10315" t="s">
        <v>8</v>
      </c>
    </row>
    <row r="10316" spans="1:4">
      <c r="A10316" t="s">
        <v>398</v>
      </c>
      <c r="B10316" t="s">
        <v>2654</v>
      </c>
      <c r="C10316">
        <v>57.865260707236921</v>
      </c>
      <c r="D10316" t="s">
        <v>8</v>
      </c>
    </row>
    <row r="10317" spans="1:4">
      <c r="A10317" t="s">
        <v>399</v>
      </c>
      <c r="B10317" t="s">
        <v>2654</v>
      </c>
      <c r="C10317">
        <v>58.761778187381189</v>
      </c>
      <c r="D10317" t="s">
        <v>8</v>
      </c>
    </row>
    <row r="10318" spans="1:4">
      <c r="A10318" t="s">
        <v>400</v>
      </c>
      <c r="B10318" t="s">
        <v>2654</v>
      </c>
      <c r="C10318">
        <v>57.996605619925468</v>
      </c>
      <c r="D10318" t="s">
        <v>8</v>
      </c>
    </row>
    <row r="10319" spans="1:4">
      <c r="A10319" t="s">
        <v>401</v>
      </c>
      <c r="B10319" t="s">
        <v>2654</v>
      </c>
      <c r="C10319">
        <v>57.231486637477815</v>
      </c>
      <c r="D10319" t="s">
        <v>8</v>
      </c>
    </row>
    <row r="10320" spans="1:4">
      <c r="A10320" t="s">
        <v>402</v>
      </c>
      <c r="B10320" t="s">
        <v>2654</v>
      </c>
      <c r="C10320">
        <v>57.610195043951521</v>
      </c>
      <c r="D10320" t="s">
        <v>8</v>
      </c>
    </row>
    <row r="10321" spans="1:4">
      <c r="A10321" t="s">
        <v>403</v>
      </c>
      <c r="B10321" t="s">
        <v>2654</v>
      </c>
      <c r="C10321">
        <v>57.71066329340151</v>
      </c>
      <c r="D10321" t="s">
        <v>8</v>
      </c>
    </row>
    <row r="10322" spans="1:4">
      <c r="A10322" t="s">
        <v>404</v>
      </c>
      <c r="B10322" t="s">
        <v>2654</v>
      </c>
      <c r="C10322">
        <v>56.953238122450237</v>
      </c>
      <c r="D10322" t="s">
        <v>8</v>
      </c>
    </row>
    <row r="10323" spans="1:4">
      <c r="A10323" t="s">
        <v>405</v>
      </c>
      <c r="B10323" t="s">
        <v>2654</v>
      </c>
      <c r="C10323">
        <v>55.770735636290318</v>
      </c>
      <c r="D10323" t="s">
        <v>8</v>
      </c>
    </row>
    <row r="10324" spans="1:4">
      <c r="A10324" t="s">
        <v>406</v>
      </c>
      <c r="B10324" t="s">
        <v>2654</v>
      </c>
      <c r="C10324">
        <v>57.022800951197816</v>
      </c>
      <c r="D10324" t="s">
        <v>8</v>
      </c>
    </row>
    <row r="10325" spans="1:4">
      <c r="A10325" t="s">
        <v>407</v>
      </c>
      <c r="B10325" t="s">
        <v>2654</v>
      </c>
      <c r="C10325">
        <v>57.455622974424358</v>
      </c>
      <c r="D10325" t="s">
        <v>8</v>
      </c>
    </row>
    <row r="10326" spans="1:4">
      <c r="A10326" t="s">
        <v>408</v>
      </c>
      <c r="B10326" t="s">
        <v>2654</v>
      </c>
      <c r="C10326">
        <v>57.617910203173913</v>
      </c>
      <c r="D10326" t="s">
        <v>8</v>
      </c>
    </row>
    <row r="10327" spans="1:4">
      <c r="A10327" t="s">
        <v>409</v>
      </c>
      <c r="B10327" t="s">
        <v>2654</v>
      </c>
      <c r="C10327">
        <v>55.446133527412272</v>
      </c>
      <c r="D10327" t="s">
        <v>8</v>
      </c>
    </row>
    <row r="10328" spans="1:4">
      <c r="A10328" t="s">
        <v>410</v>
      </c>
      <c r="B10328" t="s">
        <v>2654</v>
      </c>
      <c r="C10328">
        <v>56.164913795671502</v>
      </c>
      <c r="D10328" t="s">
        <v>8</v>
      </c>
    </row>
    <row r="10329" spans="1:4">
      <c r="A10329" t="s">
        <v>411</v>
      </c>
      <c r="B10329" t="s">
        <v>2654</v>
      </c>
      <c r="C10329">
        <v>56.829578402815542</v>
      </c>
      <c r="D10329" t="s">
        <v>8</v>
      </c>
    </row>
    <row r="10330" spans="1:4">
      <c r="A10330" t="s">
        <v>412</v>
      </c>
      <c r="B10330" t="s">
        <v>2654</v>
      </c>
      <c r="C10330">
        <v>57.393807567732999</v>
      </c>
      <c r="D10330" t="s">
        <v>8</v>
      </c>
    </row>
    <row r="10331" spans="1:4">
      <c r="A10331" t="s">
        <v>413</v>
      </c>
      <c r="B10331" t="s">
        <v>2654</v>
      </c>
      <c r="C10331">
        <v>58.638477575150169</v>
      </c>
      <c r="D10331" t="s">
        <v>8</v>
      </c>
    </row>
    <row r="10332" spans="1:4">
      <c r="A10332" t="s">
        <v>414</v>
      </c>
      <c r="B10332" t="s">
        <v>2654</v>
      </c>
      <c r="C10332">
        <v>58.521645499891228</v>
      </c>
      <c r="D10332" t="s">
        <v>8</v>
      </c>
    </row>
    <row r="10333" spans="1:4">
      <c r="A10333" t="s">
        <v>415</v>
      </c>
      <c r="B10333" t="s">
        <v>2654</v>
      </c>
      <c r="C10333">
        <v>54.455037707308747</v>
      </c>
      <c r="D10333" t="s">
        <v>8</v>
      </c>
    </row>
    <row r="10334" spans="1:4">
      <c r="A10334" t="s">
        <v>416</v>
      </c>
      <c r="B10334" t="s">
        <v>2654</v>
      </c>
      <c r="C10334">
        <v>53.94086640673946</v>
      </c>
      <c r="D10334" t="s">
        <v>8</v>
      </c>
    </row>
    <row r="10335" spans="1:4">
      <c r="A10335" t="s">
        <v>417</v>
      </c>
      <c r="B10335" t="s">
        <v>2654</v>
      </c>
      <c r="C10335">
        <v>54.525139818507313</v>
      </c>
      <c r="D10335" t="s">
        <v>8</v>
      </c>
    </row>
    <row r="10336" spans="1:4">
      <c r="A10336" t="s">
        <v>418</v>
      </c>
      <c r="B10336" t="s">
        <v>2654</v>
      </c>
      <c r="C10336">
        <v>54.392719159646852</v>
      </c>
      <c r="D10336" t="s">
        <v>8</v>
      </c>
    </row>
    <row r="10337" spans="1:4">
      <c r="A10337" t="s">
        <v>419</v>
      </c>
      <c r="B10337" t="s">
        <v>2654</v>
      </c>
      <c r="C10337">
        <v>54.992568546595805</v>
      </c>
      <c r="D10337" t="s">
        <v>8</v>
      </c>
    </row>
    <row r="10338" spans="1:4">
      <c r="A10338" t="s">
        <v>420</v>
      </c>
      <c r="B10338" t="s">
        <v>2654</v>
      </c>
      <c r="C10338">
        <v>55.459996730073101</v>
      </c>
      <c r="D10338" t="s">
        <v>8</v>
      </c>
    </row>
    <row r="10339" spans="1:4">
      <c r="A10339" t="s">
        <v>421</v>
      </c>
      <c r="B10339" t="s">
        <v>2654</v>
      </c>
      <c r="C10339">
        <v>54.992588334545488</v>
      </c>
      <c r="D10339" t="s">
        <v>8</v>
      </c>
    </row>
    <row r="10340" spans="1:4">
      <c r="A10340" t="s">
        <v>422</v>
      </c>
      <c r="B10340" t="s">
        <v>2654</v>
      </c>
      <c r="C10340">
        <v>54.595264304393297</v>
      </c>
      <c r="D10340" t="s">
        <v>8</v>
      </c>
    </row>
    <row r="10341" spans="1:4">
      <c r="A10341" t="s">
        <v>423</v>
      </c>
      <c r="B10341" t="s">
        <v>2654</v>
      </c>
      <c r="C10341">
        <v>54.76665161086774</v>
      </c>
      <c r="D10341" t="s">
        <v>8</v>
      </c>
    </row>
    <row r="10342" spans="1:4">
      <c r="A10342" t="s">
        <v>424</v>
      </c>
      <c r="B10342" t="s">
        <v>2654</v>
      </c>
      <c r="C10342">
        <v>54.61864208177898</v>
      </c>
      <c r="D10342" t="s">
        <v>8</v>
      </c>
    </row>
    <row r="10343" spans="1:4">
      <c r="A10343" t="s">
        <v>425</v>
      </c>
      <c r="B10343" t="s">
        <v>2654</v>
      </c>
      <c r="C10343">
        <v>54.47840141714321</v>
      </c>
      <c r="D10343" t="s">
        <v>8</v>
      </c>
    </row>
    <row r="10344" spans="1:4">
      <c r="A10344" t="s">
        <v>426</v>
      </c>
      <c r="B10344" t="s">
        <v>2654</v>
      </c>
      <c r="C10344">
        <v>54.610836626437496</v>
      </c>
      <c r="D10344" t="s">
        <v>8</v>
      </c>
    </row>
    <row r="10345" spans="1:4">
      <c r="A10345" t="s">
        <v>427</v>
      </c>
      <c r="B10345" t="s">
        <v>2654</v>
      </c>
      <c r="C10345">
        <v>54.891314984032526</v>
      </c>
      <c r="D10345" t="s">
        <v>8</v>
      </c>
    </row>
    <row r="10346" spans="1:4">
      <c r="A10346" t="s">
        <v>428</v>
      </c>
      <c r="B10346" t="s">
        <v>2654</v>
      </c>
      <c r="C10346">
        <v>54.197952344533263</v>
      </c>
      <c r="D10346" t="s">
        <v>8</v>
      </c>
    </row>
    <row r="10347" spans="1:4">
      <c r="A10347" t="s">
        <v>429</v>
      </c>
      <c r="B10347" t="s">
        <v>2654</v>
      </c>
      <c r="C10347">
        <v>54.384920108920227</v>
      </c>
      <c r="D10347" t="s">
        <v>8</v>
      </c>
    </row>
    <row r="10348" spans="1:4">
      <c r="A10348" t="s">
        <v>430</v>
      </c>
      <c r="B10348" t="s">
        <v>2654</v>
      </c>
      <c r="C10348">
        <v>54.081081266569747</v>
      </c>
      <c r="D10348" t="s">
        <v>8</v>
      </c>
    </row>
    <row r="10349" spans="1:4">
      <c r="A10349" t="s">
        <v>431</v>
      </c>
      <c r="B10349" t="s">
        <v>2654</v>
      </c>
      <c r="C10349">
        <v>53.559141919232793</v>
      </c>
      <c r="D10349" t="s">
        <v>8</v>
      </c>
    </row>
    <row r="10350" spans="1:4">
      <c r="A10350" t="s">
        <v>432</v>
      </c>
      <c r="B10350" t="s">
        <v>2654</v>
      </c>
      <c r="C10350">
        <v>53.138454796278253</v>
      </c>
      <c r="D10350" t="s">
        <v>8</v>
      </c>
    </row>
    <row r="10351" spans="1:4">
      <c r="A10351" t="s">
        <v>433</v>
      </c>
      <c r="B10351" t="s">
        <v>2654</v>
      </c>
      <c r="C10351">
        <v>53.61366614767978</v>
      </c>
      <c r="D10351" t="s">
        <v>8</v>
      </c>
    </row>
    <row r="10352" spans="1:4">
      <c r="A10352" t="s">
        <v>434</v>
      </c>
      <c r="B10352" t="s">
        <v>2654</v>
      </c>
      <c r="C10352">
        <v>53.044962108340158</v>
      </c>
      <c r="D10352" t="s">
        <v>8</v>
      </c>
    </row>
    <row r="10353" spans="1:4">
      <c r="A10353" t="s">
        <v>435</v>
      </c>
      <c r="B10353" t="s">
        <v>2654</v>
      </c>
      <c r="C10353">
        <v>52.912538328563912</v>
      </c>
      <c r="D10353" t="s">
        <v>8</v>
      </c>
    </row>
    <row r="10354" spans="1:4">
      <c r="A10354" t="s">
        <v>436</v>
      </c>
      <c r="B10354" t="s">
        <v>2654</v>
      </c>
      <c r="C10354">
        <v>53.566931873936262</v>
      </c>
      <c r="D10354" t="s">
        <v>8</v>
      </c>
    </row>
    <row r="10355" spans="1:4">
      <c r="A10355" t="s">
        <v>437</v>
      </c>
      <c r="B10355" t="s">
        <v>2654</v>
      </c>
      <c r="C10355">
        <v>53.652646103688532</v>
      </c>
      <c r="D10355" t="s">
        <v>8</v>
      </c>
    </row>
    <row r="10356" spans="1:4">
      <c r="A10356" t="s">
        <v>438</v>
      </c>
      <c r="B10356" t="s">
        <v>2654</v>
      </c>
      <c r="C10356">
        <v>53.340993949102781</v>
      </c>
      <c r="D10356" t="s">
        <v>8</v>
      </c>
    </row>
    <row r="10357" spans="1:4">
      <c r="A10357" t="s">
        <v>439</v>
      </c>
      <c r="B10357" t="s">
        <v>2654</v>
      </c>
      <c r="C10357">
        <v>53.535774571790654</v>
      </c>
      <c r="D10357" t="s">
        <v>8</v>
      </c>
    </row>
    <row r="10358" spans="1:4">
      <c r="A10358" t="s">
        <v>440</v>
      </c>
      <c r="B10358" t="s">
        <v>2654</v>
      </c>
      <c r="C10358">
        <v>53.006014543626613</v>
      </c>
      <c r="D10358" t="s">
        <v>8</v>
      </c>
    </row>
    <row r="10359" spans="1:4">
      <c r="A10359" t="s">
        <v>441</v>
      </c>
      <c r="B10359" t="s">
        <v>2654</v>
      </c>
      <c r="C10359">
        <v>53.20857749781019</v>
      </c>
      <c r="D10359" t="s">
        <v>8</v>
      </c>
    </row>
    <row r="10360" spans="1:4">
      <c r="A10360" t="s">
        <v>442</v>
      </c>
      <c r="B10360" t="s">
        <v>2654</v>
      </c>
      <c r="C10360">
        <v>52.289303558665793</v>
      </c>
      <c r="D10360" t="s">
        <v>8</v>
      </c>
    </row>
    <row r="10361" spans="1:4">
      <c r="A10361" t="s">
        <v>443</v>
      </c>
      <c r="B10361" t="s">
        <v>2654</v>
      </c>
      <c r="C10361">
        <v>52.764517342582472</v>
      </c>
      <c r="D10361" t="s">
        <v>8</v>
      </c>
    </row>
    <row r="10362" spans="1:4">
      <c r="A10362" t="s">
        <v>444</v>
      </c>
      <c r="B10362" t="s">
        <v>2654</v>
      </c>
      <c r="C10362">
        <v>52.764525749908643</v>
      </c>
      <c r="D10362" t="s">
        <v>8</v>
      </c>
    </row>
    <row r="10363" spans="1:4">
      <c r="A10363" t="s">
        <v>445</v>
      </c>
      <c r="B10363" t="s">
        <v>2654</v>
      </c>
      <c r="C10363">
        <v>52.717774645623528</v>
      </c>
      <c r="D10363" t="s">
        <v>8</v>
      </c>
    </row>
    <row r="10364" spans="1:4">
      <c r="A10364" t="s">
        <v>446</v>
      </c>
      <c r="B10364" t="s">
        <v>2654</v>
      </c>
      <c r="C10364">
        <v>52.795680801038742</v>
      </c>
      <c r="D10364" t="s">
        <v>8</v>
      </c>
    </row>
    <row r="10365" spans="1:4">
      <c r="A10365" t="s">
        <v>447</v>
      </c>
      <c r="B10365" t="s">
        <v>2654</v>
      </c>
      <c r="C10365">
        <v>53.270896960221698</v>
      </c>
      <c r="D10365" t="s">
        <v>8</v>
      </c>
    </row>
    <row r="10366" spans="1:4">
      <c r="A10366" t="s">
        <v>448</v>
      </c>
      <c r="B10366" t="s">
        <v>2654</v>
      </c>
      <c r="C10366">
        <v>53.364370400483743</v>
      </c>
      <c r="D10366" t="s">
        <v>8</v>
      </c>
    </row>
    <row r="10367" spans="1:4">
      <c r="A10367" t="s">
        <v>449</v>
      </c>
      <c r="B10367" t="s">
        <v>2654</v>
      </c>
      <c r="C10367">
        <v>52.686609437605298</v>
      </c>
      <c r="D10367" t="s">
        <v>8</v>
      </c>
    </row>
    <row r="10368" spans="1:4">
      <c r="A10368" t="s">
        <v>450</v>
      </c>
      <c r="B10368" t="s">
        <v>2654</v>
      </c>
      <c r="C10368">
        <v>52.359396795486056</v>
      </c>
      <c r="D10368" t="s">
        <v>8</v>
      </c>
    </row>
    <row r="10369" spans="1:4">
      <c r="A10369" t="s">
        <v>451</v>
      </c>
      <c r="B10369" t="s">
        <v>2654</v>
      </c>
      <c r="C10369">
        <v>53.348799260557279</v>
      </c>
      <c r="D10369" t="s">
        <v>8</v>
      </c>
    </row>
    <row r="10370" spans="1:4">
      <c r="A10370" t="s">
        <v>452</v>
      </c>
      <c r="B10370" t="s">
        <v>2654</v>
      </c>
      <c r="C10370">
        <v>53.51238928695453</v>
      </c>
      <c r="D10370" t="s">
        <v>8</v>
      </c>
    </row>
    <row r="10371" spans="1:4">
      <c r="A10371" t="s">
        <v>453</v>
      </c>
      <c r="B10371" t="s">
        <v>2654</v>
      </c>
      <c r="C10371">
        <v>53.192979994834012</v>
      </c>
      <c r="D10371" t="s">
        <v>8</v>
      </c>
    </row>
    <row r="10372" spans="1:4">
      <c r="A10372" t="s">
        <v>454</v>
      </c>
      <c r="B10372" t="s">
        <v>2654</v>
      </c>
      <c r="C10372">
        <v>52.826829219046047</v>
      </c>
      <c r="D10372" t="s">
        <v>8</v>
      </c>
    </row>
    <row r="10373" spans="1:4">
      <c r="A10373" t="s">
        <v>455</v>
      </c>
      <c r="B10373" t="s">
        <v>2654</v>
      </c>
      <c r="C10373">
        <v>52.437314376174079</v>
      </c>
      <c r="D10373" t="s">
        <v>8</v>
      </c>
    </row>
    <row r="10374" spans="1:4">
      <c r="A10374" t="s">
        <v>456</v>
      </c>
      <c r="B10374" t="s">
        <v>2654</v>
      </c>
      <c r="C10374">
        <v>52.748932703356679</v>
      </c>
      <c r="D10374" t="s">
        <v>8</v>
      </c>
    </row>
    <row r="10375" spans="1:4">
      <c r="A10375" t="s">
        <v>457</v>
      </c>
      <c r="B10375" t="s">
        <v>2654</v>
      </c>
      <c r="C10375">
        <v>52.265928300852181</v>
      </c>
      <c r="D10375" t="s">
        <v>8</v>
      </c>
    </row>
    <row r="10376" spans="1:4">
      <c r="A10376" t="s">
        <v>458</v>
      </c>
      <c r="B10376" t="s">
        <v>2654</v>
      </c>
      <c r="C10376">
        <v>52.203605261332278</v>
      </c>
      <c r="D10376" t="s">
        <v>8</v>
      </c>
    </row>
    <row r="10377" spans="1:4">
      <c r="A10377" t="s">
        <v>459</v>
      </c>
      <c r="B10377" t="s">
        <v>2654</v>
      </c>
      <c r="C10377">
        <v>52.289299494258387</v>
      </c>
      <c r="D10377" t="s">
        <v>8</v>
      </c>
    </row>
    <row r="10378" spans="1:4">
      <c r="A10378" t="s">
        <v>460</v>
      </c>
      <c r="B10378" t="s">
        <v>2654</v>
      </c>
      <c r="C10378">
        <v>52.546383105293842</v>
      </c>
      <c r="D10378" t="s">
        <v>8</v>
      </c>
    </row>
    <row r="10379" spans="1:4">
      <c r="A10379" t="s">
        <v>461</v>
      </c>
      <c r="B10379" t="s">
        <v>2654</v>
      </c>
      <c r="C10379">
        <v>52.390562432160948</v>
      </c>
      <c r="D10379" t="s">
        <v>8</v>
      </c>
    </row>
    <row r="10380" spans="1:4">
      <c r="A10380" t="s">
        <v>462</v>
      </c>
      <c r="B10380" t="s">
        <v>2654</v>
      </c>
      <c r="C10380">
        <v>52.974857535647523</v>
      </c>
      <c r="D10380" t="s">
        <v>8</v>
      </c>
    </row>
    <row r="10381" spans="1:4">
      <c r="A10381" t="s">
        <v>463</v>
      </c>
      <c r="B10381" t="s">
        <v>2654</v>
      </c>
      <c r="C10381">
        <v>52.81905009647739</v>
      </c>
      <c r="D10381" t="s">
        <v>8</v>
      </c>
    </row>
    <row r="10382" spans="1:4">
      <c r="A10382" t="s">
        <v>464</v>
      </c>
      <c r="B10382" t="s">
        <v>2654</v>
      </c>
      <c r="C10382">
        <v>52.811260143473433</v>
      </c>
      <c r="D10382" t="s">
        <v>8</v>
      </c>
    </row>
    <row r="10383" spans="1:4">
      <c r="A10383" t="s">
        <v>465</v>
      </c>
      <c r="B10383" t="s">
        <v>2654</v>
      </c>
      <c r="C10383">
        <v>52.577546108352166</v>
      </c>
      <c r="D10383" t="s">
        <v>8</v>
      </c>
    </row>
    <row r="10384" spans="1:4">
      <c r="A10384" t="s">
        <v>466</v>
      </c>
      <c r="B10384" t="s">
        <v>2654</v>
      </c>
      <c r="C10384">
        <v>52.756719149772337</v>
      </c>
      <c r="D10384" t="s">
        <v>8</v>
      </c>
    </row>
    <row r="10385" spans="1:4">
      <c r="A10385" t="s">
        <v>467</v>
      </c>
      <c r="B10385" t="s">
        <v>2654</v>
      </c>
      <c r="C10385">
        <v>53.372181242147057</v>
      </c>
      <c r="D10385" t="s">
        <v>8</v>
      </c>
    </row>
    <row r="10386" spans="1:4">
      <c r="A10386" t="s">
        <v>468</v>
      </c>
      <c r="B10386" t="s">
        <v>2654</v>
      </c>
      <c r="C10386">
        <v>52.507440557661127</v>
      </c>
      <c r="D10386" t="s">
        <v>8</v>
      </c>
    </row>
    <row r="10387" spans="1:4">
      <c r="A10387" t="s">
        <v>469</v>
      </c>
      <c r="B10387" t="s">
        <v>2654</v>
      </c>
      <c r="C10387">
        <v>52.468479032244751</v>
      </c>
      <c r="D10387" t="s">
        <v>8</v>
      </c>
    </row>
    <row r="10388" spans="1:4">
      <c r="A10388" t="s">
        <v>470</v>
      </c>
      <c r="B10388" t="s">
        <v>2654</v>
      </c>
      <c r="C10388">
        <v>51.845250904952735</v>
      </c>
      <c r="D10388" t="s">
        <v>8</v>
      </c>
    </row>
    <row r="10389" spans="1:4">
      <c r="A10389" t="s">
        <v>471</v>
      </c>
      <c r="B10389" t="s">
        <v>2654</v>
      </c>
      <c r="C10389">
        <v>51.8218626106855</v>
      </c>
      <c r="D10389" t="s">
        <v>8</v>
      </c>
    </row>
    <row r="10390" spans="1:4">
      <c r="A10390" t="s">
        <v>472</v>
      </c>
      <c r="B10390" t="s">
        <v>2654</v>
      </c>
      <c r="C10390">
        <v>52.219182625836709</v>
      </c>
      <c r="D10390" t="s">
        <v>8</v>
      </c>
    </row>
    <row r="10391" spans="1:4">
      <c r="A10391" t="s">
        <v>473</v>
      </c>
      <c r="B10391" t="s">
        <v>2654</v>
      </c>
      <c r="C10391">
        <v>51.923157512336758</v>
      </c>
      <c r="D10391" t="s">
        <v>8</v>
      </c>
    </row>
    <row r="10392" spans="1:4">
      <c r="A10392" t="s">
        <v>474</v>
      </c>
      <c r="B10392" t="s">
        <v>2654</v>
      </c>
      <c r="C10392">
        <v>51.424577575306017</v>
      </c>
      <c r="D10392" t="s">
        <v>8</v>
      </c>
    </row>
    <row r="10393" spans="1:4">
      <c r="A10393" t="s">
        <v>475</v>
      </c>
      <c r="B10393" t="s">
        <v>2654</v>
      </c>
      <c r="C10393">
        <v>54.0577177098871</v>
      </c>
      <c r="D10393" t="s">
        <v>8</v>
      </c>
    </row>
    <row r="10394" spans="1:4">
      <c r="A10394" t="s">
        <v>476</v>
      </c>
      <c r="B10394" t="s">
        <v>2654</v>
      </c>
      <c r="C10394">
        <v>54.688748601355066</v>
      </c>
      <c r="D10394" t="s">
        <v>8</v>
      </c>
    </row>
    <row r="10395" spans="1:4">
      <c r="A10395" t="s">
        <v>477</v>
      </c>
      <c r="B10395" t="s">
        <v>2654</v>
      </c>
      <c r="C10395">
        <v>55.663211700845103</v>
      </c>
      <c r="D10395" t="s">
        <v>8</v>
      </c>
    </row>
    <row r="10396" spans="1:4">
      <c r="A10396" t="s">
        <v>478</v>
      </c>
      <c r="B10396" t="s">
        <v>2654</v>
      </c>
      <c r="C10396">
        <v>55.914614817533341</v>
      </c>
      <c r="D10396" t="s">
        <v>8</v>
      </c>
    </row>
    <row r="10397" spans="1:4">
      <c r="A10397" t="s">
        <v>479</v>
      </c>
      <c r="B10397" t="s">
        <v>2654</v>
      </c>
      <c r="C10397">
        <v>59.363619938085776</v>
      </c>
      <c r="D10397" t="s">
        <v>8</v>
      </c>
    </row>
    <row r="10398" spans="1:4">
      <c r="A10398" t="s">
        <v>480</v>
      </c>
      <c r="B10398" t="s">
        <v>2654</v>
      </c>
      <c r="C10398">
        <v>59.237911704690845</v>
      </c>
      <c r="D10398" t="s">
        <v>8</v>
      </c>
    </row>
    <row r="10399" spans="1:4">
      <c r="A10399" t="s">
        <v>481</v>
      </c>
      <c r="B10399" t="s">
        <v>2654</v>
      </c>
      <c r="C10399">
        <v>59.465757159028072</v>
      </c>
      <c r="D10399" t="s">
        <v>8</v>
      </c>
    </row>
    <row r="10400" spans="1:4">
      <c r="A10400" t="s">
        <v>482</v>
      </c>
      <c r="B10400" t="s">
        <v>2654</v>
      </c>
      <c r="C10400">
        <v>59.709291457521445</v>
      </c>
      <c r="D10400" t="s">
        <v>8</v>
      </c>
    </row>
    <row r="10401" spans="1:4">
      <c r="A10401" t="s">
        <v>483</v>
      </c>
      <c r="B10401" t="s">
        <v>2654</v>
      </c>
      <c r="C10401">
        <v>60.38495239631041</v>
      </c>
      <c r="D10401" t="s">
        <v>8</v>
      </c>
    </row>
    <row r="10402" spans="1:4">
      <c r="A10402" t="s">
        <v>484</v>
      </c>
      <c r="B10402" t="s">
        <v>2654</v>
      </c>
      <c r="C10402">
        <v>60.950629789367433</v>
      </c>
      <c r="D10402" t="s">
        <v>8</v>
      </c>
    </row>
    <row r="10403" spans="1:4">
      <c r="A10403" t="s">
        <v>485</v>
      </c>
      <c r="B10403" t="s">
        <v>2654</v>
      </c>
      <c r="C10403">
        <v>61.610589587650928</v>
      </c>
      <c r="D10403" t="s">
        <v>8</v>
      </c>
    </row>
    <row r="10404" spans="1:4">
      <c r="A10404" t="s">
        <v>486</v>
      </c>
      <c r="B10404" t="s">
        <v>2654</v>
      </c>
      <c r="C10404">
        <v>60.887779481051965</v>
      </c>
      <c r="D10404" t="s">
        <v>8</v>
      </c>
    </row>
    <row r="10405" spans="1:4">
      <c r="A10405" t="s">
        <v>487</v>
      </c>
      <c r="B10405" t="s">
        <v>2654</v>
      </c>
      <c r="C10405">
        <v>61.084198674250459</v>
      </c>
      <c r="D10405" t="s">
        <v>8</v>
      </c>
    </row>
    <row r="10406" spans="1:4">
      <c r="A10406" t="s">
        <v>488</v>
      </c>
      <c r="B10406" t="s">
        <v>2654</v>
      </c>
      <c r="C10406">
        <v>60.5420775838803</v>
      </c>
      <c r="D10406" t="s">
        <v>8</v>
      </c>
    </row>
    <row r="10407" spans="1:4">
      <c r="A10407" t="s">
        <v>489</v>
      </c>
      <c r="B10407" t="s">
        <v>2654</v>
      </c>
      <c r="C10407">
        <v>60.172828728738551</v>
      </c>
      <c r="D10407" t="s">
        <v>8</v>
      </c>
    </row>
    <row r="10408" spans="1:4">
      <c r="A10408" t="s">
        <v>490</v>
      </c>
      <c r="B10408" t="s">
        <v>2654</v>
      </c>
      <c r="C10408">
        <v>60.361392726745052</v>
      </c>
      <c r="D10408" t="s">
        <v>8</v>
      </c>
    </row>
    <row r="10409" spans="1:4">
      <c r="A10409" t="s">
        <v>491</v>
      </c>
      <c r="B10409" t="s">
        <v>2654</v>
      </c>
      <c r="C10409">
        <v>60.337831021277289</v>
      </c>
      <c r="D10409" t="s">
        <v>8</v>
      </c>
    </row>
    <row r="10410" spans="1:4">
      <c r="A10410" t="s">
        <v>492</v>
      </c>
      <c r="B10410" t="s">
        <v>2654</v>
      </c>
      <c r="C10410">
        <v>59.748585111052449</v>
      </c>
      <c r="D10410" t="s">
        <v>8</v>
      </c>
    </row>
    <row r="10411" spans="1:4">
      <c r="A10411" t="s">
        <v>493</v>
      </c>
      <c r="B10411" t="s">
        <v>2654</v>
      </c>
      <c r="C10411">
        <v>59.787865605865662</v>
      </c>
      <c r="D10411" t="s">
        <v>8</v>
      </c>
    </row>
    <row r="10412" spans="1:4">
      <c r="A10412" t="s">
        <v>494</v>
      </c>
      <c r="B10412" t="s">
        <v>2654</v>
      </c>
      <c r="C10412">
        <v>60.620667949832779</v>
      </c>
      <c r="D10412" t="s">
        <v>8</v>
      </c>
    </row>
    <row r="10413" spans="1:4">
      <c r="A10413" t="s">
        <v>495</v>
      </c>
      <c r="B10413" t="s">
        <v>2654</v>
      </c>
      <c r="C10413">
        <v>60.400670932402193</v>
      </c>
      <c r="D10413" t="s">
        <v>8</v>
      </c>
    </row>
    <row r="10414" spans="1:4">
      <c r="A10414" t="s">
        <v>496</v>
      </c>
      <c r="B10414" t="s">
        <v>2654</v>
      </c>
      <c r="C10414">
        <v>59.984277416272157</v>
      </c>
      <c r="D10414" t="s">
        <v>8</v>
      </c>
    </row>
    <row r="10415" spans="1:4">
      <c r="A10415" t="s">
        <v>497</v>
      </c>
      <c r="B10415" t="s">
        <v>2654</v>
      </c>
      <c r="C10415">
        <v>60.094281128119299</v>
      </c>
      <c r="D10415" t="s">
        <v>8</v>
      </c>
    </row>
    <row r="10416" spans="1:4">
      <c r="A10416" t="s">
        <v>498</v>
      </c>
      <c r="B10416" t="s">
        <v>2654</v>
      </c>
      <c r="C10416">
        <v>60.377098597013358</v>
      </c>
      <c r="D10416" t="s">
        <v>8</v>
      </c>
    </row>
    <row r="10417" spans="1:4">
      <c r="A10417" t="s">
        <v>499</v>
      </c>
      <c r="B10417" t="s">
        <v>2654</v>
      </c>
      <c r="C10417">
        <v>60.329972854848329</v>
      </c>
      <c r="D10417" t="s">
        <v>8</v>
      </c>
    </row>
    <row r="10418" spans="1:4">
      <c r="A10418" t="s">
        <v>500</v>
      </c>
      <c r="B10418" t="s">
        <v>2654</v>
      </c>
      <c r="C10418">
        <v>60.078553728509007</v>
      </c>
      <c r="D10418" t="s">
        <v>8</v>
      </c>
    </row>
    <row r="10419" spans="1:4">
      <c r="A10419" t="s">
        <v>501</v>
      </c>
      <c r="B10419" t="s">
        <v>2654</v>
      </c>
      <c r="C10419">
        <v>60.117834148055913</v>
      </c>
      <c r="D10419" t="s">
        <v>8</v>
      </c>
    </row>
    <row r="10420" spans="1:4">
      <c r="A10420" t="s">
        <v>502</v>
      </c>
      <c r="B10420" t="s">
        <v>2654</v>
      </c>
      <c r="C10420">
        <v>60.699216554201307</v>
      </c>
      <c r="D10420" t="s">
        <v>8</v>
      </c>
    </row>
    <row r="10421" spans="1:4">
      <c r="A10421" t="s">
        <v>503</v>
      </c>
      <c r="B10421" t="s">
        <v>2654</v>
      </c>
      <c r="C10421">
        <v>60.589239502257712</v>
      </c>
      <c r="D10421" t="s">
        <v>8</v>
      </c>
    </row>
    <row r="10422" spans="1:4">
      <c r="A10422" t="s">
        <v>504</v>
      </c>
      <c r="B10422" t="s">
        <v>2654</v>
      </c>
      <c r="C10422">
        <v>57.674494359969614</v>
      </c>
      <c r="D10422" t="s">
        <v>8</v>
      </c>
    </row>
    <row r="10423" spans="1:4">
      <c r="A10423" t="s">
        <v>505</v>
      </c>
      <c r="B10423" t="s">
        <v>2654</v>
      </c>
      <c r="C10423">
        <v>57.58017750325309</v>
      </c>
      <c r="D10423" t="s">
        <v>8</v>
      </c>
    </row>
    <row r="10424" spans="1:4">
      <c r="A10424" t="s">
        <v>506</v>
      </c>
      <c r="B10424" t="s">
        <v>2654</v>
      </c>
      <c r="C10424">
        <v>57.792334304063175</v>
      </c>
      <c r="D10424" t="s">
        <v>8</v>
      </c>
    </row>
    <row r="10425" spans="1:4">
      <c r="A10425" t="s">
        <v>507</v>
      </c>
      <c r="B10425" t="s">
        <v>2654</v>
      </c>
      <c r="C10425">
        <v>57.155957684359919</v>
      </c>
      <c r="D10425" t="s">
        <v>8</v>
      </c>
    </row>
    <row r="10426" spans="1:4">
      <c r="A10426" t="s">
        <v>508</v>
      </c>
      <c r="B10426" t="s">
        <v>2654</v>
      </c>
      <c r="C10426">
        <v>56.90453114547887</v>
      </c>
      <c r="D10426" t="s">
        <v>8</v>
      </c>
    </row>
    <row r="10427" spans="1:4">
      <c r="A10427" t="s">
        <v>509</v>
      </c>
      <c r="B10427" t="s">
        <v>2654</v>
      </c>
      <c r="C10427">
        <v>56.472424176458375</v>
      </c>
      <c r="D10427" t="s">
        <v>8</v>
      </c>
    </row>
    <row r="10428" spans="1:4">
      <c r="A10428" t="s">
        <v>510</v>
      </c>
      <c r="B10428" t="s">
        <v>2654</v>
      </c>
      <c r="C10428">
        <v>56.558846339205353</v>
      </c>
      <c r="D10428" t="s">
        <v>8</v>
      </c>
    </row>
    <row r="10429" spans="1:4">
      <c r="A10429" t="s">
        <v>511</v>
      </c>
      <c r="B10429" t="s">
        <v>2654</v>
      </c>
      <c r="C10429">
        <v>57.430910166047717</v>
      </c>
      <c r="D10429" t="s">
        <v>8</v>
      </c>
    </row>
    <row r="10430" spans="1:4">
      <c r="A10430" t="s">
        <v>512</v>
      </c>
      <c r="B10430" t="s">
        <v>2654</v>
      </c>
      <c r="C10430">
        <v>55.663213249960847</v>
      </c>
      <c r="D10430" t="s">
        <v>8</v>
      </c>
    </row>
    <row r="10431" spans="1:4">
      <c r="A10431" t="s">
        <v>513</v>
      </c>
      <c r="B10431" t="s">
        <v>2654</v>
      </c>
      <c r="C10431">
        <v>55.922472982617897</v>
      </c>
      <c r="D10431" t="s">
        <v>8</v>
      </c>
    </row>
    <row r="10432" spans="1:4">
      <c r="A10432" t="s">
        <v>514</v>
      </c>
      <c r="B10432" t="s">
        <v>2654</v>
      </c>
      <c r="C10432">
        <v>56.063901305724649</v>
      </c>
      <c r="D10432" t="s">
        <v>8</v>
      </c>
    </row>
    <row r="10433" spans="1:4">
      <c r="A10433" t="s">
        <v>515</v>
      </c>
      <c r="B10433" t="s">
        <v>2654</v>
      </c>
      <c r="C10433">
        <v>55.788925412472864</v>
      </c>
      <c r="D10433" t="s">
        <v>8</v>
      </c>
    </row>
    <row r="10434" spans="1:4">
      <c r="A10434" t="s">
        <v>516</v>
      </c>
      <c r="B10434" t="s">
        <v>2654</v>
      </c>
      <c r="C10434">
        <v>56.040341820788122</v>
      </c>
      <c r="D10434" t="s">
        <v>8</v>
      </c>
    </row>
    <row r="10435" spans="1:4">
      <c r="A10435" t="s">
        <v>517</v>
      </c>
      <c r="B10435" t="s">
        <v>2654</v>
      </c>
      <c r="C10435">
        <v>55.616091662201335</v>
      </c>
      <c r="D10435" t="s">
        <v>8</v>
      </c>
    </row>
    <row r="10436" spans="1:4">
      <c r="A10436" t="s">
        <v>518</v>
      </c>
      <c r="B10436" t="s">
        <v>2654</v>
      </c>
      <c r="C10436">
        <v>55.01896955751598</v>
      </c>
      <c r="D10436" t="s">
        <v>8</v>
      </c>
    </row>
    <row r="10437" spans="1:4">
      <c r="A10437" t="s">
        <v>519</v>
      </c>
      <c r="B10437" t="s">
        <v>2654</v>
      </c>
      <c r="C10437">
        <v>55.490377270619618</v>
      </c>
      <c r="D10437" t="s">
        <v>8</v>
      </c>
    </row>
    <row r="10438" spans="1:4">
      <c r="A10438" t="s">
        <v>520</v>
      </c>
      <c r="B10438" t="s">
        <v>2654</v>
      </c>
      <c r="C10438">
        <v>52.127782699988416</v>
      </c>
      <c r="D10438" t="s">
        <v>8</v>
      </c>
    </row>
    <row r="10439" spans="1:4">
      <c r="A10439" t="s">
        <v>521</v>
      </c>
      <c r="B10439" t="s">
        <v>2654</v>
      </c>
      <c r="C10439">
        <v>51.114303971515575</v>
      </c>
      <c r="D10439" t="s">
        <v>8</v>
      </c>
    </row>
    <row r="10440" spans="1:4">
      <c r="A10440" t="s">
        <v>522</v>
      </c>
      <c r="B10440" t="s">
        <v>2654</v>
      </c>
      <c r="C10440">
        <v>50.108677169171592</v>
      </c>
      <c r="D10440" t="s">
        <v>8</v>
      </c>
    </row>
    <row r="10441" spans="1:4">
      <c r="A10441" t="s">
        <v>523</v>
      </c>
      <c r="B10441" t="s">
        <v>2654</v>
      </c>
      <c r="C10441">
        <v>49.927986959844759</v>
      </c>
      <c r="D10441" t="s">
        <v>8</v>
      </c>
    </row>
    <row r="10442" spans="1:4">
      <c r="A10442" t="s">
        <v>524</v>
      </c>
      <c r="B10442" t="s">
        <v>2654</v>
      </c>
      <c r="C10442">
        <v>49.975112544909393</v>
      </c>
      <c r="D10442" t="s">
        <v>8</v>
      </c>
    </row>
    <row r="10443" spans="1:4">
      <c r="A10443" t="s">
        <v>525</v>
      </c>
      <c r="B10443" t="s">
        <v>2654</v>
      </c>
      <c r="C10443">
        <v>50.800051489286126</v>
      </c>
      <c r="D10443" t="s">
        <v>8</v>
      </c>
    </row>
    <row r="10444" spans="1:4">
      <c r="A10444" t="s">
        <v>526</v>
      </c>
      <c r="B10444" t="s">
        <v>2654</v>
      </c>
      <c r="C10444">
        <v>50.375798369664544</v>
      </c>
      <c r="D10444" t="s">
        <v>8</v>
      </c>
    </row>
    <row r="10445" spans="1:4">
      <c r="A10445" t="s">
        <v>527</v>
      </c>
      <c r="B10445" t="s">
        <v>2654</v>
      </c>
      <c r="C10445">
        <v>49.448738768486379</v>
      </c>
      <c r="D10445" t="s">
        <v>8</v>
      </c>
    </row>
    <row r="10446" spans="1:4">
      <c r="A10446" t="s">
        <v>528</v>
      </c>
      <c r="B10446" t="s">
        <v>2654</v>
      </c>
      <c r="C10446">
        <v>49.880841524164993</v>
      </c>
      <c r="D10446" t="s">
        <v>8</v>
      </c>
    </row>
    <row r="10447" spans="1:4">
      <c r="A10447" t="s">
        <v>529</v>
      </c>
      <c r="B10447" t="s">
        <v>2654</v>
      </c>
      <c r="C10447">
        <v>49.849410179190549</v>
      </c>
      <c r="D10447" t="s">
        <v>8</v>
      </c>
    </row>
    <row r="10448" spans="1:4">
      <c r="A10448" t="s">
        <v>530</v>
      </c>
      <c r="B10448" t="s">
        <v>2654</v>
      </c>
      <c r="C10448">
        <v>49.857258017734274</v>
      </c>
      <c r="D10448" t="s">
        <v>8</v>
      </c>
    </row>
    <row r="10449" spans="1:4">
      <c r="A10449" t="s">
        <v>531</v>
      </c>
      <c r="B10449" t="s">
        <v>2654</v>
      </c>
      <c r="C10449">
        <v>50.014399885391079</v>
      </c>
      <c r="D10449" t="s">
        <v>8</v>
      </c>
    </row>
    <row r="10450" spans="1:4">
      <c r="A10450" t="s">
        <v>532</v>
      </c>
      <c r="B10450" t="s">
        <v>2654</v>
      </c>
      <c r="C10450">
        <v>49.904410850986451</v>
      </c>
      <c r="D10450" t="s">
        <v>8</v>
      </c>
    </row>
    <row r="10451" spans="1:4">
      <c r="A10451" t="s">
        <v>533</v>
      </c>
      <c r="B10451" t="s">
        <v>2654</v>
      </c>
      <c r="C10451">
        <v>49.778706802680603</v>
      </c>
      <c r="D10451" t="s">
        <v>8</v>
      </c>
    </row>
    <row r="10452" spans="1:4">
      <c r="A10452" t="s">
        <v>534</v>
      </c>
      <c r="B10452" t="s">
        <v>2654</v>
      </c>
      <c r="C10452">
        <v>49.849418049461271</v>
      </c>
      <c r="D10452" t="s">
        <v>8</v>
      </c>
    </row>
    <row r="10453" spans="1:4">
      <c r="A10453" t="s">
        <v>535</v>
      </c>
      <c r="B10453" t="s">
        <v>2654</v>
      </c>
      <c r="C10453">
        <v>49.794407493804869</v>
      </c>
      <c r="D10453" t="s">
        <v>8</v>
      </c>
    </row>
    <row r="10454" spans="1:4">
      <c r="A10454" t="s">
        <v>536</v>
      </c>
      <c r="B10454" t="s">
        <v>2654</v>
      </c>
      <c r="C10454">
        <v>50.760771715798619</v>
      </c>
      <c r="D10454" t="s">
        <v>8</v>
      </c>
    </row>
    <row r="10455" spans="1:4">
      <c r="A10455" t="s">
        <v>537</v>
      </c>
      <c r="B10455" t="s">
        <v>2654</v>
      </c>
      <c r="C10455">
        <v>51.240011133890818</v>
      </c>
      <c r="D10455" t="s">
        <v>8</v>
      </c>
    </row>
    <row r="10456" spans="1:4">
      <c r="A10456" t="s">
        <v>538</v>
      </c>
      <c r="B10456" t="s">
        <v>2654</v>
      </c>
      <c r="C10456">
        <v>51.164959476634266</v>
      </c>
      <c r="D10456" t="s">
        <v>8</v>
      </c>
    </row>
    <row r="10457" spans="1:4">
      <c r="A10457" t="s">
        <v>539</v>
      </c>
      <c r="B10457" t="s">
        <v>2654</v>
      </c>
      <c r="C10457">
        <v>51.157035762007922</v>
      </c>
      <c r="D10457" t="s">
        <v>8</v>
      </c>
    </row>
    <row r="10458" spans="1:4">
      <c r="A10458" t="s">
        <v>540</v>
      </c>
      <c r="B10458" t="s">
        <v>2654</v>
      </c>
      <c r="C10458">
        <v>51.727900917774157</v>
      </c>
      <c r="D10458" t="s">
        <v>8</v>
      </c>
    </row>
    <row r="10459" spans="1:4">
      <c r="A10459" t="s">
        <v>541</v>
      </c>
      <c r="B10459" t="s">
        <v>2654</v>
      </c>
      <c r="C10459">
        <v>51.56138923249123</v>
      </c>
      <c r="D10459" t="s">
        <v>8</v>
      </c>
    </row>
    <row r="10460" spans="1:4">
      <c r="A10460" t="s">
        <v>542</v>
      </c>
      <c r="B10460" t="s">
        <v>2654</v>
      </c>
      <c r="C10460">
        <v>51.474169238574397</v>
      </c>
      <c r="D10460" t="s">
        <v>8</v>
      </c>
    </row>
    <row r="10461" spans="1:4">
      <c r="A10461" t="s">
        <v>543</v>
      </c>
      <c r="B10461" t="s">
        <v>2654</v>
      </c>
      <c r="C10461">
        <v>52.16399085090741</v>
      </c>
      <c r="D10461" t="s">
        <v>8</v>
      </c>
    </row>
    <row r="10462" spans="1:4">
      <c r="A10462" t="s">
        <v>544</v>
      </c>
      <c r="B10462" t="s">
        <v>2654</v>
      </c>
      <c r="C10462">
        <v>52.01335154909016</v>
      </c>
      <c r="D10462" t="s">
        <v>8</v>
      </c>
    </row>
    <row r="10463" spans="1:4">
      <c r="A10463" t="s">
        <v>545</v>
      </c>
      <c r="B10463" t="s">
        <v>2654</v>
      </c>
      <c r="C10463">
        <v>51.434537240241248</v>
      </c>
      <c r="D10463" t="s">
        <v>8</v>
      </c>
    </row>
    <row r="10464" spans="1:4">
      <c r="A10464" t="s">
        <v>546</v>
      </c>
      <c r="B10464" t="s">
        <v>2654</v>
      </c>
      <c r="C10464">
        <v>51.482131415931811</v>
      </c>
      <c r="D10464" t="s">
        <v>8</v>
      </c>
    </row>
    <row r="10465" spans="1:4">
      <c r="A10465" t="s">
        <v>547</v>
      </c>
      <c r="B10465" t="s">
        <v>2654</v>
      </c>
      <c r="C10465">
        <v>52.512869471214266</v>
      </c>
      <c r="D10465" t="s">
        <v>8</v>
      </c>
    </row>
    <row r="10466" spans="1:4">
      <c r="A10466" t="s">
        <v>548</v>
      </c>
      <c r="B10466" t="s">
        <v>2654</v>
      </c>
      <c r="C10466">
        <v>45.43239073121476</v>
      </c>
      <c r="D10466" t="s">
        <v>8</v>
      </c>
    </row>
    <row r="10467" spans="1:4">
      <c r="A10467" t="s">
        <v>549</v>
      </c>
      <c r="B10467" t="s">
        <v>2654</v>
      </c>
      <c r="C10467">
        <v>45.472031060655489</v>
      </c>
      <c r="D10467" t="s">
        <v>8</v>
      </c>
    </row>
    <row r="10468" spans="1:4">
      <c r="A10468" t="s">
        <v>550</v>
      </c>
      <c r="B10468" t="s">
        <v>2654</v>
      </c>
      <c r="C10468">
        <v>45.789187472784491</v>
      </c>
      <c r="D10468" t="s">
        <v>8</v>
      </c>
    </row>
    <row r="10469" spans="1:4">
      <c r="A10469" t="s">
        <v>551</v>
      </c>
      <c r="B10469" t="s">
        <v>2654</v>
      </c>
      <c r="C10469">
        <v>45.265892913155781</v>
      </c>
      <c r="D10469" t="s">
        <v>8</v>
      </c>
    </row>
    <row r="10470" spans="1:4">
      <c r="A10470" t="s">
        <v>552</v>
      </c>
      <c r="B10470" t="s">
        <v>2654</v>
      </c>
      <c r="C10470">
        <v>44.401631466507027</v>
      </c>
      <c r="D10470" t="s">
        <v>8</v>
      </c>
    </row>
    <row r="10471" spans="1:4">
      <c r="A10471" t="s">
        <v>553</v>
      </c>
      <c r="B10471" t="s">
        <v>2654</v>
      </c>
      <c r="C10471">
        <v>43.648397180697145</v>
      </c>
      <c r="D10471" t="s">
        <v>8</v>
      </c>
    </row>
    <row r="10472" spans="1:4">
      <c r="A10472" t="s">
        <v>554</v>
      </c>
      <c r="B10472" t="s">
        <v>2654</v>
      </c>
      <c r="C10472">
        <v>43.608764249561631</v>
      </c>
      <c r="D10472" t="s">
        <v>8</v>
      </c>
    </row>
    <row r="10473" spans="1:4">
      <c r="A10473" t="s">
        <v>555</v>
      </c>
      <c r="B10473" t="s">
        <v>2654</v>
      </c>
      <c r="C10473">
        <v>43.140949183693273</v>
      </c>
      <c r="D10473" t="s">
        <v>8</v>
      </c>
    </row>
    <row r="10474" spans="1:4">
      <c r="A10474" t="s">
        <v>556</v>
      </c>
      <c r="B10474" t="s">
        <v>2654</v>
      </c>
      <c r="C10474">
        <v>43.648403454889142</v>
      </c>
      <c r="D10474" t="s">
        <v>8</v>
      </c>
    </row>
    <row r="10475" spans="1:4">
      <c r="A10475" t="s">
        <v>557</v>
      </c>
      <c r="B10475" t="s">
        <v>2654</v>
      </c>
      <c r="C10475">
        <v>43.481894173865463</v>
      </c>
      <c r="D10475" t="s">
        <v>8</v>
      </c>
    </row>
    <row r="10476" spans="1:4">
      <c r="A10476" t="s">
        <v>558</v>
      </c>
      <c r="B10476" t="s">
        <v>2654</v>
      </c>
      <c r="C10476">
        <v>43.355024474877631</v>
      </c>
      <c r="D10476" t="s">
        <v>8</v>
      </c>
    </row>
    <row r="10477" spans="1:4">
      <c r="A10477" t="s">
        <v>559</v>
      </c>
      <c r="B10477" t="s">
        <v>2654</v>
      </c>
      <c r="C10477">
        <v>42.911011334831777</v>
      </c>
      <c r="D10477" t="s">
        <v>8</v>
      </c>
    </row>
    <row r="10478" spans="1:4">
      <c r="A10478" t="s">
        <v>560</v>
      </c>
      <c r="B10478" t="s">
        <v>2654</v>
      </c>
      <c r="C10478">
        <v>43.014083231257523</v>
      </c>
      <c r="D10478" t="s">
        <v>8</v>
      </c>
    </row>
    <row r="10479" spans="1:4">
      <c r="A10479" t="s">
        <v>561</v>
      </c>
      <c r="B10479" t="s">
        <v>2654</v>
      </c>
      <c r="C10479">
        <v>43.045803070068359</v>
      </c>
      <c r="D10479" t="s">
        <v>8</v>
      </c>
    </row>
    <row r="10480" spans="1:4">
      <c r="A10480" t="s">
        <v>562</v>
      </c>
      <c r="B10480" t="s">
        <v>2654</v>
      </c>
      <c r="C10480">
        <v>42.768288668726562</v>
      </c>
      <c r="D10480" t="s">
        <v>8</v>
      </c>
    </row>
    <row r="10481" spans="1:4">
      <c r="A10481" t="s">
        <v>563</v>
      </c>
      <c r="B10481" t="s">
        <v>2654</v>
      </c>
      <c r="C10481">
        <v>42.205341212859089</v>
      </c>
      <c r="D10481" t="s">
        <v>8</v>
      </c>
    </row>
    <row r="10482" spans="1:4">
      <c r="A10482" t="s">
        <v>564</v>
      </c>
      <c r="B10482" t="s">
        <v>2654</v>
      </c>
      <c r="C10482">
        <v>41.840610133534469</v>
      </c>
      <c r="D10482" t="s">
        <v>8</v>
      </c>
    </row>
    <row r="10483" spans="1:4">
      <c r="A10483" t="s">
        <v>565</v>
      </c>
      <c r="B10483" t="s">
        <v>2654</v>
      </c>
      <c r="C10483">
        <v>42.06261990548424</v>
      </c>
      <c r="D10483" t="s">
        <v>8</v>
      </c>
    </row>
    <row r="10484" spans="1:4">
      <c r="A10484" t="s">
        <v>566</v>
      </c>
      <c r="B10484" t="s">
        <v>2654</v>
      </c>
      <c r="C10484">
        <v>41.951620492714618</v>
      </c>
      <c r="D10484" t="s">
        <v>8</v>
      </c>
    </row>
    <row r="10485" spans="1:4">
      <c r="A10485" t="s">
        <v>567</v>
      </c>
      <c r="B10485" t="s">
        <v>2654</v>
      </c>
      <c r="C10485">
        <v>41.904053059278624</v>
      </c>
      <c r="D10485" t="s">
        <v>8</v>
      </c>
    </row>
    <row r="10486" spans="1:4">
      <c r="A10486" t="s">
        <v>568</v>
      </c>
      <c r="B10486" t="s">
        <v>2654</v>
      </c>
      <c r="C10486">
        <v>42.165699789856923</v>
      </c>
      <c r="D10486" t="s">
        <v>8</v>
      </c>
    </row>
    <row r="10487" spans="1:4">
      <c r="A10487" t="s">
        <v>569</v>
      </c>
      <c r="B10487" t="s">
        <v>2654</v>
      </c>
      <c r="C10487">
        <v>42.459060324539351</v>
      </c>
      <c r="D10487" t="s">
        <v>8</v>
      </c>
    </row>
    <row r="10488" spans="1:4">
      <c r="A10488" t="s">
        <v>570</v>
      </c>
      <c r="B10488" t="s">
        <v>2654</v>
      </c>
      <c r="C10488">
        <v>43.505671043848153</v>
      </c>
      <c r="D10488" t="s">
        <v>8</v>
      </c>
    </row>
    <row r="10489" spans="1:4">
      <c r="A10489" t="s">
        <v>571</v>
      </c>
      <c r="B10489" t="s">
        <v>2654</v>
      </c>
      <c r="C10489">
        <v>43.711831976276081</v>
      </c>
      <c r="D10489" t="s">
        <v>8</v>
      </c>
    </row>
    <row r="10490" spans="1:4">
      <c r="A10490" t="s">
        <v>572</v>
      </c>
      <c r="B10490" t="s">
        <v>2654</v>
      </c>
      <c r="C10490">
        <v>42.696933215200247</v>
      </c>
      <c r="D10490" t="s">
        <v>8</v>
      </c>
    </row>
    <row r="10491" spans="1:4">
      <c r="A10491" t="s">
        <v>573</v>
      </c>
      <c r="B10491" t="s">
        <v>2654</v>
      </c>
      <c r="C10491">
        <v>42.007115056233069</v>
      </c>
      <c r="D10491" t="s">
        <v>8</v>
      </c>
    </row>
    <row r="10492" spans="1:4">
      <c r="A10492" t="s">
        <v>574</v>
      </c>
      <c r="B10492" t="s">
        <v>2654</v>
      </c>
      <c r="C10492">
        <v>41.800978623805086</v>
      </c>
      <c r="D10492" t="s">
        <v>8</v>
      </c>
    </row>
    <row r="10493" spans="1:4">
      <c r="A10493" t="s">
        <v>575</v>
      </c>
      <c r="B10493" t="s">
        <v>2654</v>
      </c>
      <c r="C10493">
        <v>42.078475219991788</v>
      </c>
      <c r="D10493" t="s">
        <v>8</v>
      </c>
    </row>
    <row r="10494" spans="1:4">
      <c r="A10494" t="s">
        <v>576</v>
      </c>
      <c r="B10494" t="s">
        <v>2654</v>
      </c>
      <c r="C10494">
        <v>41.999188614364712</v>
      </c>
      <c r="D10494" t="s">
        <v>8</v>
      </c>
    </row>
    <row r="10495" spans="1:4">
      <c r="A10495" t="s">
        <v>577</v>
      </c>
      <c r="B10495" t="s">
        <v>2654</v>
      </c>
      <c r="C10495">
        <v>42.340135441235041</v>
      </c>
      <c r="D10495" t="s">
        <v>8</v>
      </c>
    </row>
    <row r="10496" spans="1:4">
      <c r="A10496" t="s">
        <v>578</v>
      </c>
      <c r="B10496" t="s">
        <v>2654</v>
      </c>
      <c r="C10496">
        <v>42.133973520151919</v>
      </c>
      <c r="D10496" t="s">
        <v>8</v>
      </c>
    </row>
    <row r="10497" spans="1:4">
      <c r="A10497" t="s">
        <v>579</v>
      </c>
      <c r="B10497" t="s">
        <v>2654</v>
      </c>
      <c r="C10497">
        <v>42.173621429708014</v>
      </c>
      <c r="D10497" t="s">
        <v>8</v>
      </c>
    </row>
    <row r="10498" spans="1:4">
      <c r="A10498" t="s">
        <v>580</v>
      </c>
      <c r="B10498" t="s">
        <v>2654</v>
      </c>
      <c r="C10498">
        <v>42.252915484036343</v>
      </c>
      <c r="D10498" t="s">
        <v>8</v>
      </c>
    </row>
    <row r="10499" spans="1:4">
      <c r="A10499" t="s">
        <v>581</v>
      </c>
      <c r="B10499" t="s">
        <v>2654</v>
      </c>
      <c r="C10499">
        <v>42.102265863017934</v>
      </c>
      <c r="D10499" t="s">
        <v>8</v>
      </c>
    </row>
    <row r="10500" spans="1:4">
      <c r="A10500" t="s">
        <v>582</v>
      </c>
      <c r="B10500" t="s">
        <v>2654</v>
      </c>
      <c r="C10500">
        <v>42.363921393598403</v>
      </c>
      <c r="D10500" t="s">
        <v>8</v>
      </c>
    </row>
    <row r="10501" spans="1:4">
      <c r="A10501" t="s">
        <v>583</v>
      </c>
      <c r="B10501" t="s">
        <v>2654</v>
      </c>
      <c r="C10501">
        <v>42.585929340333024</v>
      </c>
      <c r="D10501" t="s">
        <v>8</v>
      </c>
    </row>
    <row r="10502" spans="1:4">
      <c r="A10502" t="s">
        <v>584</v>
      </c>
      <c r="B10502" t="s">
        <v>2654</v>
      </c>
      <c r="C10502">
        <v>42.903093376147559</v>
      </c>
      <c r="D10502" t="s">
        <v>8</v>
      </c>
    </row>
    <row r="10503" spans="1:4">
      <c r="A10503" t="s">
        <v>585</v>
      </c>
      <c r="B10503" t="s">
        <v>2654</v>
      </c>
      <c r="C10503">
        <v>43.244008499312258</v>
      </c>
      <c r="D10503" t="s">
        <v>8</v>
      </c>
    </row>
    <row r="10504" spans="1:4">
      <c r="A10504" t="s">
        <v>586</v>
      </c>
      <c r="B10504" t="s">
        <v>2654</v>
      </c>
      <c r="C10504">
        <v>43.148878153078591</v>
      </c>
      <c r="D10504" t="s">
        <v>8</v>
      </c>
    </row>
    <row r="10505" spans="1:4">
      <c r="A10505" t="s">
        <v>587</v>
      </c>
      <c r="B10505" t="s">
        <v>2654</v>
      </c>
      <c r="C10505">
        <v>43.450168189372768</v>
      </c>
      <c r="D10505" t="s">
        <v>8</v>
      </c>
    </row>
    <row r="10506" spans="1:4">
      <c r="A10506" t="s">
        <v>588</v>
      </c>
      <c r="B10506" t="s">
        <v>2654</v>
      </c>
      <c r="C10506">
        <v>43.775253680941908</v>
      </c>
      <c r="D10506" t="s">
        <v>8</v>
      </c>
    </row>
    <row r="10507" spans="1:4">
      <c r="A10507" t="s">
        <v>589</v>
      </c>
      <c r="B10507" t="s">
        <v>2654</v>
      </c>
      <c r="C10507">
        <v>44.147908686787197</v>
      </c>
      <c r="D10507" t="s">
        <v>8</v>
      </c>
    </row>
    <row r="10508" spans="1:4">
      <c r="A10508" t="s">
        <v>590</v>
      </c>
      <c r="B10508" t="s">
        <v>2654</v>
      </c>
      <c r="C10508">
        <v>43.894194545961753</v>
      </c>
      <c r="D10508" t="s">
        <v>8</v>
      </c>
    </row>
    <row r="10509" spans="1:4">
      <c r="A10509" t="s">
        <v>591</v>
      </c>
      <c r="B10509" t="s">
        <v>2654</v>
      </c>
      <c r="C10509">
        <v>44.021047226137277</v>
      </c>
      <c r="D10509" t="s">
        <v>8</v>
      </c>
    </row>
    <row r="10510" spans="1:4">
      <c r="A10510" t="s">
        <v>592</v>
      </c>
      <c r="B10510" t="s">
        <v>2654</v>
      </c>
      <c r="C10510">
        <v>44.108282119957089</v>
      </c>
      <c r="D10510" t="s">
        <v>8</v>
      </c>
    </row>
    <row r="10511" spans="1:4">
      <c r="A10511" t="s">
        <v>593</v>
      </c>
      <c r="B10511" t="s">
        <v>2654</v>
      </c>
      <c r="C10511">
        <v>44.338207222499797</v>
      </c>
      <c r="D10511" t="s">
        <v>8</v>
      </c>
    </row>
    <row r="10512" spans="1:4">
      <c r="A10512" t="s">
        <v>594</v>
      </c>
      <c r="B10512" t="s">
        <v>2654</v>
      </c>
      <c r="C10512">
        <v>44.917010794200323</v>
      </c>
      <c r="D10512" t="s">
        <v>8</v>
      </c>
    </row>
    <row r="10513" spans="1:4">
      <c r="A10513" t="s">
        <v>595</v>
      </c>
      <c r="B10513" t="s">
        <v>2654</v>
      </c>
      <c r="C10513">
        <v>45.059729596737263</v>
      </c>
      <c r="D10513" t="s">
        <v>8</v>
      </c>
    </row>
    <row r="10514" spans="1:4">
      <c r="A10514" t="s">
        <v>596</v>
      </c>
      <c r="B10514" t="s">
        <v>2654</v>
      </c>
      <c r="C10514">
        <v>45.218312419957734</v>
      </c>
      <c r="D10514" t="s">
        <v>8</v>
      </c>
    </row>
    <row r="10515" spans="1:4">
      <c r="A10515" t="s">
        <v>597</v>
      </c>
      <c r="B10515" t="s">
        <v>2654</v>
      </c>
      <c r="C10515">
        <v>45.472036334311277</v>
      </c>
      <c r="D10515" t="s">
        <v>8</v>
      </c>
    </row>
    <row r="10516" spans="1:4">
      <c r="A10516" t="s">
        <v>598</v>
      </c>
      <c r="B10516" t="s">
        <v>2654</v>
      </c>
      <c r="C10516">
        <v>45.741613221012088</v>
      </c>
      <c r="D10516" t="s">
        <v>8</v>
      </c>
    </row>
    <row r="10517" spans="1:4">
      <c r="A10517" t="s">
        <v>599</v>
      </c>
      <c r="B10517" t="s">
        <v>2654</v>
      </c>
      <c r="C10517">
        <v>44.354066384732192</v>
      </c>
      <c r="D10517" t="s">
        <v>8</v>
      </c>
    </row>
    <row r="10518" spans="1:4">
      <c r="A10518" t="s">
        <v>600</v>
      </c>
      <c r="B10518" t="s">
        <v>2654</v>
      </c>
      <c r="C10518">
        <v>43.608752542704273</v>
      </c>
      <c r="D10518" t="s">
        <v>8</v>
      </c>
    </row>
    <row r="10519" spans="1:4">
      <c r="A10519" t="s">
        <v>601</v>
      </c>
      <c r="B10519" t="s">
        <v>2654</v>
      </c>
      <c r="C10519">
        <v>44.25107108795806</v>
      </c>
      <c r="D10519" t="s">
        <v>8</v>
      </c>
    </row>
    <row r="10520" spans="1:4">
      <c r="A10520" t="s">
        <v>602</v>
      </c>
      <c r="B10520" t="s">
        <v>2654</v>
      </c>
      <c r="C10520">
        <v>43.441563491535312</v>
      </c>
      <c r="D10520" t="s">
        <v>8</v>
      </c>
    </row>
    <row r="10521" spans="1:4">
      <c r="A10521" t="s">
        <v>603</v>
      </c>
      <c r="B10521" t="s">
        <v>2654</v>
      </c>
      <c r="C10521">
        <v>44.114818572998047</v>
      </c>
      <c r="D10521" t="s">
        <v>8</v>
      </c>
    </row>
    <row r="10522" spans="1:4">
      <c r="A10522" t="s">
        <v>604</v>
      </c>
      <c r="B10522" t="s">
        <v>2654</v>
      </c>
      <c r="C10522">
        <v>44.211006528651517</v>
      </c>
      <c r="D10522" t="s">
        <v>8</v>
      </c>
    </row>
    <row r="10523" spans="1:4">
      <c r="A10523" t="s">
        <v>605</v>
      </c>
      <c r="B10523" t="s">
        <v>2654</v>
      </c>
      <c r="C10523">
        <v>44.64381032004345</v>
      </c>
      <c r="D10523" t="s">
        <v>8</v>
      </c>
    </row>
    <row r="10524" spans="1:4">
      <c r="A10524" t="s">
        <v>606</v>
      </c>
      <c r="B10524" t="s">
        <v>2654</v>
      </c>
      <c r="C10524">
        <v>44.387327751999074</v>
      </c>
      <c r="D10524" t="s">
        <v>8</v>
      </c>
    </row>
    <row r="10525" spans="1:4">
      <c r="A10525" t="s">
        <v>607</v>
      </c>
      <c r="B10525" t="s">
        <v>2654</v>
      </c>
      <c r="C10525">
        <v>43.633925909841579</v>
      </c>
      <c r="D10525" t="s">
        <v>8</v>
      </c>
    </row>
    <row r="10526" spans="1:4">
      <c r="A10526" t="s">
        <v>608</v>
      </c>
      <c r="B10526" t="s">
        <v>2654</v>
      </c>
      <c r="C10526">
        <v>43.088889527793107</v>
      </c>
      <c r="D10526" t="s">
        <v>8</v>
      </c>
    </row>
    <row r="10527" spans="1:4">
      <c r="A10527" t="s">
        <v>609</v>
      </c>
      <c r="B10527" t="s">
        <v>2654</v>
      </c>
      <c r="C10527">
        <v>43.289278578519294</v>
      </c>
      <c r="D10527" t="s">
        <v>8</v>
      </c>
    </row>
    <row r="10528" spans="1:4">
      <c r="A10528" t="s">
        <v>610</v>
      </c>
      <c r="B10528" t="s">
        <v>2654</v>
      </c>
      <c r="C10528">
        <v>43.225159395308047</v>
      </c>
      <c r="D10528" t="s">
        <v>8</v>
      </c>
    </row>
    <row r="10529" spans="1:4">
      <c r="A10529" t="s">
        <v>611</v>
      </c>
      <c r="B10529" t="s">
        <v>2654</v>
      </c>
      <c r="C10529">
        <v>43.569804372511662</v>
      </c>
      <c r="D10529" t="s">
        <v>8</v>
      </c>
    </row>
    <row r="10530" spans="1:4">
      <c r="A10530" t="s">
        <v>612</v>
      </c>
      <c r="B10530" t="s">
        <v>2654</v>
      </c>
      <c r="C10530">
        <v>43.481620923963227</v>
      </c>
      <c r="D10530" t="s">
        <v>8</v>
      </c>
    </row>
    <row r="10531" spans="1:4">
      <c r="A10531" t="s">
        <v>613</v>
      </c>
      <c r="B10531" t="s">
        <v>2654</v>
      </c>
      <c r="C10531">
        <v>44.138863660283583</v>
      </c>
      <c r="D10531" t="s">
        <v>8</v>
      </c>
    </row>
    <row r="10532" spans="1:4">
      <c r="A10532" t="s">
        <v>614</v>
      </c>
      <c r="B10532" t="s">
        <v>2654</v>
      </c>
      <c r="C10532">
        <v>44.259095226911938</v>
      </c>
      <c r="D10532" t="s">
        <v>8</v>
      </c>
    </row>
    <row r="10533" spans="1:4">
      <c r="A10533" t="s">
        <v>615</v>
      </c>
      <c r="B10533" t="s">
        <v>2654</v>
      </c>
      <c r="C10533">
        <v>44.02666114887716</v>
      </c>
      <c r="D10533" t="s">
        <v>8</v>
      </c>
    </row>
    <row r="10534" spans="1:4">
      <c r="A10534" t="s">
        <v>616</v>
      </c>
      <c r="B10534" t="s">
        <v>2654</v>
      </c>
      <c r="C10534">
        <v>43.537742740704672</v>
      </c>
      <c r="D10534" t="s">
        <v>8</v>
      </c>
    </row>
    <row r="10535" spans="1:4">
      <c r="A10535" t="s">
        <v>617</v>
      </c>
      <c r="B10535" t="s">
        <v>2654</v>
      </c>
      <c r="C10535">
        <v>43.497657443901822</v>
      </c>
      <c r="D10535" t="s">
        <v>8</v>
      </c>
    </row>
    <row r="10536" spans="1:4">
      <c r="A10536" t="s">
        <v>618</v>
      </c>
      <c r="B10536" t="s">
        <v>2654</v>
      </c>
      <c r="C10536">
        <v>43.657960850689655</v>
      </c>
      <c r="D10536" t="s">
        <v>8</v>
      </c>
    </row>
    <row r="10537" spans="1:4">
      <c r="A10537" t="s">
        <v>619</v>
      </c>
      <c r="B10537" t="s">
        <v>2654</v>
      </c>
      <c r="C10537">
        <v>43.866358115813469</v>
      </c>
      <c r="D10537" t="s">
        <v>8</v>
      </c>
    </row>
    <row r="10538" spans="1:4">
      <c r="A10538" t="s">
        <v>620</v>
      </c>
      <c r="B10538" t="s">
        <v>2654</v>
      </c>
      <c r="C10538">
        <v>45.765924261664019</v>
      </c>
      <c r="D10538" t="s">
        <v>8</v>
      </c>
    </row>
    <row r="10539" spans="1:4">
      <c r="A10539" t="s">
        <v>621</v>
      </c>
      <c r="B10539" t="s">
        <v>2654</v>
      </c>
      <c r="C10539">
        <v>45.485388589534658</v>
      </c>
      <c r="D10539" t="s">
        <v>8</v>
      </c>
    </row>
    <row r="10540" spans="1:4">
      <c r="A10540" t="s">
        <v>622</v>
      </c>
      <c r="B10540" t="s">
        <v>2654</v>
      </c>
      <c r="C10540">
        <v>45.541491692319646</v>
      </c>
      <c r="D10540" t="s">
        <v>8</v>
      </c>
    </row>
    <row r="10541" spans="1:4">
      <c r="A10541" t="s">
        <v>623</v>
      </c>
      <c r="B10541" t="s">
        <v>2654</v>
      </c>
      <c r="C10541">
        <v>44.347253131559341</v>
      </c>
      <c r="D10541" t="s">
        <v>8</v>
      </c>
    </row>
    <row r="10542" spans="1:4">
      <c r="A10542" t="s">
        <v>624</v>
      </c>
      <c r="B10542" t="s">
        <v>2654</v>
      </c>
      <c r="C10542">
        <v>38.921073862296488</v>
      </c>
      <c r="D10542" t="s">
        <v>8</v>
      </c>
    </row>
    <row r="10543" spans="1:4">
      <c r="A10543" t="s">
        <v>625</v>
      </c>
      <c r="B10543" t="s">
        <v>2654</v>
      </c>
      <c r="C10543">
        <v>40.588209810615794</v>
      </c>
      <c r="D10543" t="s">
        <v>8</v>
      </c>
    </row>
    <row r="10544" spans="1:4">
      <c r="A10544" t="s">
        <v>626</v>
      </c>
      <c r="B10544" t="s">
        <v>2654</v>
      </c>
      <c r="C10544">
        <v>40.804615020751953</v>
      </c>
      <c r="D10544" t="s">
        <v>8</v>
      </c>
    </row>
    <row r="10545" spans="1:4">
      <c r="A10545" t="s">
        <v>627</v>
      </c>
      <c r="B10545" t="s">
        <v>2654</v>
      </c>
      <c r="C10545">
        <v>40.427901615460215</v>
      </c>
      <c r="D10545" t="s">
        <v>8</v>
      </c>
    </row>
    <row r="10546" spans="1:4">
      <c r="A10546" t="s">
        <v>628</v>
      </c>
      <c r="B10546" t="s">
        <v>2654</v>
      </c>
      <c r="C10546">
        <v>40.115310730100717</v>
      </c>
      <c r="D10546" t="s">
        <v>8</v>
      </c>
    </row>
    <row r="10547" spans="1:4">
      <c r="A10547" t="s">
        <v>629</v>
      </c>
      <c r="B10547" t="s">
        <v>2654</v>
      </c>
      <c r="C10547">
        <v>40.379809975435656</v>
      </c>
      <c r="D10547" t="s">
        <v>8</v>
      </c>
    </row>
    <row r="10548" spans="1:4">
      <c r="A10548" t="s">
        <v>630</v>
      </c>
      <c r="B10548" t="s">
        <v>2654</v>
      </c>
      <c r="C10548">
        <v>40.692399302430289</v>
      </c>
      <c r="D10548" t="s">
        <v>8</v>
      </c>
    </row>
    <row r="10549" spans="1:4">
      <c r="A10549" t="s">
        <v>631</v>
      </c>
      <c r="B10549" t="s">
        <v>2654</v>
      </c>
      <c r="C10549">
        <v>41.165288235471877</v>
      </c>
      <c r="D10549" t="s">
        <v>8</v>
      </c>
    </row>
    <row r="10550" spans="1:4">
      <c r="A10550" t="s">
        <v>632</v>
      </c>
      <c r="B10550" t="s">
        <v>2654</v>
      </c>
      <c r="C10550">
        <v>41.598104404036221</v>
      </c>
      <c r="D10550" t="s">
        <v>8</v>
      </c>
    </row>
    <row r="10551" spans="1:4">
      <c r="A10551" t="s">
        <v>633</v>
      </c>
      <c r="B10551" t="s">
        <v>2654</v>
      </c>
      <c r="C10551">
        <v>41.469848459351098</v>
      </c>
      <c r="D10551" t="s">
        <v>8</v>
      </c>
    </row>
    <row r="10552" spans="1:4">
      <c r="A10552" t="s">
        <v>634</v>
      </c>
      <c r="B10552" t="s">
        <v>2654</v>
      </c>
      <c r="C10552">
        <v>41.606117601487973</v>
      </c>
      <c r="D10552" t="s">
        <v>8</v>
      </c>
    </row>
    <row r="10553" spans="1:4">
      <c r="A10553" t="s">
        <v>635</v>
      </c>
      <c r="B10553" t="s">
        <v>2654</v>
      </c>
      <c r="C10553">
        <v>41.942745103575632</v>
      </c>
      <c r="D10553" t="s">
        <v>8</v>
      </c>
    </row>
    <row r="10554" spans="1:4">
      <c r="A10554" t="s">
        <v>636</v>
      </c>
      <c r="B10554" t="s">
        <v>2654</v>
      </c>
      <c r="C10554">
        <v>41.614125549972478</v>
      </c>
      <c r="D10554" t="s">
        <v>8</v>
      </c>
    </row>
    <row r="10555" spans="1:4">
      <c r="A10555" t="s">
        <v>637</v>
      </c>
      <c r="B10555" t="s">
        <v>2654</v>
      </c>
      <c r="C10555">
        <v>41.173299359915937</v>
      </c>
      <c r="D10555" t="s">
        <v>8</v>
      </c>
    </row>
    <row r="10556" spans="1:4">
      <c r="A10556" t="s">
        <v>638</v>
      </c>
      <c r="B10556" t="s">
        <v>2654</v>
      </c>
      <c r="C10556">
        <v>40.628273417675622</v>
      </c>
      <c r="D10556" t="s">
        <v>8</v>
      </c>
    </row>
    <row r="10557" spans="1:4">
      <c r="A10557" t="s">
        <v>639</v>
      </c>
      <c r="B10557" t="s">
        <v>2654</v>
      </c>
      <c r="C10557">
        <v>40.107291339381433</v>
      </c>
      <c r="D10557" t="s">
        <v>8</v>
      </c>
    </row>
    <row r="10558" spans="1:4">
      <c r="A10558" t="s">
        <v>640</v>
      </c>
      <c r="B10558" t="s">
        <v>2654</v>
      </c>
      <c r="C10558">
        <v>40.227526144570817</v>
      </c>
      <c r="D10558" t="s">
        <v>8</v>
      </c>
    </row>
    <row r="10559" spans="1:4">
      <c r="A10559" t="s">
        <v>641</v>
      </c>
      <c r="B10559" t="s">
        <v>2654</v>
      </c>
      <c r="C10559">
        <v>40.443935610922424</v>
      </c>
      <c r="D10559" t="s">
        <v>8</v>
      </c>
    </row>
    <row r="10560" spans="1:4">
      <c r="A10560" t="s">
        <v>642</v>
      </c>
      <c r="B10560" t="s">
        <v>2654</v>
      </c>
      <c r="C10560">
        <v>41.678245785997568</v>
      </c>
      <c r="D10560" t="s">
        <v>8</v>
      </c>
    </row>
    <row r="10561" spans="1:4">
      <c r="A10561" t="s">
        <v>643</v>
      </c>
      <c r="B10561" t="s">
        <v>2654</v>
      </c>
      <c r="C10561">
        <v>42.52783488940009</v>
      </c>
      <c r="D10561" t="s">
        <v>8</v>
      </c>
    </row>
    <row r="10562" spans="1:4">
      <c r="A10562" t="s">
        <v>644</v>
      </c>
      <c r="B10562" t="s">
        <v>2654</v>
      </c>
      <c r="C10562">
        <v>42.656083776287069</v>
      </c>
      <c r="D10562" t="s">
        <v>8</v>
      </c>
    </row>
    <row r="10563" spans="1:4">
      <c r="A10563" t="s">
        <v>645</v>
      </c>
      <c r="B10563" t="s">
        <v>2654</v>
      </c>
      <c r="C10563">
        <v>42.688141642590772</v>
      </c>
      <c r="D10563" t="s">
        <v>8</v>
      </c>
    </row>
    <row r="10564" spans="1:4">
      <c r="A10564" t="s">
        <v>646</v>
      </c>
      <c r="B10564" t="s">
        <v>2654</v>
      </c>
      <c r="C10564">
        <v>42.896533268135748</v>
      </c>
      <c r="D10564" t="s">
        <v>8</v>
      </c>
    </row>
    <row r="10565" spans="1:4">
      <c r="A10565" t="s">
        <v>647</v>
      </c>
      <c r="B10565" t="s">
        <v>2654</v>
      </c>
      <c r="C10565">
        <v>43.265230972325881</v>
      </c>
      <c r="D10565" t="s">
        <v>8</v>
      </c>
    </row>
    <row r="10566" spans="1:4">
      <c r="A10566" t="s">
        <v>648</v>
      </c>
      <c r="B10566" t="s">
        <v>2654</v>
      </c>
      <c r="C10566">
        <v>43.425520622101793</v>
      </c>
      <c r="D10566" t="s">
        <v>8</v>
      </c>
    </row>
    <row r="10567" spans="1:4">
      <c r="A10567" t="s">
        <v>649</v>
      </c>
      <c r="B10567" t="s">
        <v>2654</v>
      </c>
      <c r="C10567">
        <v>43.2972982978659</v>
      </c>
      <c r="D10567" t="s">
        <v>8</v>
      </c>
    </row>
    <row r="10568" spans="1:4">
      <c r="A10568" t="s">
        <v>650</v>
      </c>
      <c r="B10568" t="s">
        <v>2654</v>
      </c>
      <c r="C10568">
        <v>43.43354501359174</v>
      </c>
      <c r="D10568" t="s">
        <v>8</v>
      </c>
    </row>
    <row r="10569" spans="1:4">
      <c r="A10569" t="s">
        <v>651</v>
      </c>
      <c r="B10569" t="s">
        <v>2654</v>
      </c>
      <c r="C10569">
        <v>43.497667721128174</v>
      </c>
      <c r="D10569" t="s">
        <v>8</v>
      </c>
    </row>
    <row r="10570" spans="1:4">
      <c r="A10570" t="s">
        <v>652</v>
      </c>
      <c r="B10570" t="s">
        <v>2654</v>
      </c>
      <c r="C10570">
        <v>43.706044321148497</v>
      </c>
      <c r="D10570" t="s">
        <v>8</v>
      </c>
    </row>
    <row r="10571" spans="1:4">
      <c r="A10571" t="s">
        <v>653</v>
      </c>
      <c r="B10571" t="s">
        <v>2654</v>
      </c>
      <c r="C10571">
        <v>44.595726761648422</v>
      </c>
      <c r="D10571" t="s">
        <v>8</v>
      </c>
    </row>
    <row r="10572" spans="1:4">
      <c r="A10572" t="s">
        <v>654</v>
      </c>
      <c r="B10572" t="s">
        <v>2654</v>
      </c>
      <c r="C10572">
        <v>44.804120079734403</v>
      </c>
      <c r="D10572" t="s">
        <v>8</v>
      </c>
    </row>
    <row r="10573" spans="1:4">
      <c r="A10573" t="s">
        <v>655</v>
      </c>
      <c r="B10573" t="s">
        <v>2654</v>
      </c>
      <c r="C10573">
        <v>44.996470664953598</v>
      </c>
      <c r="D10573" t="s">
        <v>8</v>
      </c>
    </row>
    <row r="10574" spans="1:4">
      <c r="A10574" t="s">
        <v>656</v>
      </c>
      <c r="B10574" t="s">
        <v>2654</v>
      </c>
      <c r="C10574">
        <v>45.220882905500567</v>
      </c>
      <c r="D10574" t="s">
        <v>8</v>
      </c>
    </row>
    <row r="10575" spans="1:4">
      <c r="A10575" t="s">
        <v>657</v>
      </c>
      <c r="B10575" t="s">
        <v>2654</v>
      </c>
      <c r="C10575">
        <v>45.188826345338803</v>
      </c>
      <c r="D10575" t="s">
        <v>8</v>
      </c>
    </row>
    <row r="10576" spans="1:4">
      <c r="A10576" t="s">
        <v>658</v>
      </c>
      <c r="B10576" t="s">
        <v>2654</v>
      </c>
      <c r="C10576">
        <v>45.81401261579402</v>
      </c>
      <c r="D10576" t="s">
        <v>8</v>
      </c>
    </row>
    <row r="10577" spans="1:4">
      <c r="A10577" t="s">
        <v>659</v>
      </c>
      <c r="B10577" t="s">
        <v>2654</v>
      </c>
      <c r="C10577">
        <v>46.086529136331592</v>
      </c>
      <c r="D10577" t="s">
        <v>8</v>
      </c>
    </row>
    <row r="10578" spans="1:4">
      <c r="A10578" t="s">
        <v>660</v>
      </c>
      <c r="B10578" t="s">
        <v>2654</v>
      </c>
      <c r="C10578">
        <v>46.487276062697411</v>
      </c>
      <c r="D10578" t="s">
        <v>8</v>
      </c>
    </row>
    <row r="10579" spans="1:4">
      <c r="A10579" t="s">
        <v>661</v>
      </c>
      <c r="B10579" t="s">
        <v>2654</v>
      </c>
      <c r="C10579">
        <v>45.990347691650847</v>
      </c>
      <c r="D10579" t="s">
        <v>8</v>
      </c>
    </row>
    <row r="10580" spans="1:4">
      <c r="A10580" t="s">
        <v>662</v>
      </c>
      <c r="B10580" t="s">
        <v>2654</v>
      </c>
      <c r="C10580">
        <v>44.459464060438812</v>
      </c>
      <c r="D10580" t="s">
        <v>8</v>
      </c>
    </row>
    <row r="10581" spans="1:4">
      <c r="A10581" t="s">
        <v>663</v>
      </c>
      <c r="B10581" t="s">
        <v>2654</v>
      </c>
      <c r="C10581">
        <v>44.17092361438052</v>
      </c>
      <c r="D10581" t="s">
        <v>8</v>
      </c>
    </row>
    <row r="10582" spans="1:4">
      <c r="A10582" t="s">
        <v>664</v>
      </c>
      <c r="B10582" t="s">
        <v>2654</v>
      </c>
      <c r="C10582">
        <v>44.90364507602532</v>
      </c>
      <c r="D10582" t="s">
        <v>8</v>
      </c>
    </row>
    <row r="10583" spans="1:4">
      <c r="A10583" t="s">
        <v>665</v>
      </c>
      <c r="B10583" t="s">
        <v>2654</v>
      </c>
      <c r="C10583">
        <v>43.971518090228443</v>
      </c>
      <c r="D10583" t="s">
        <v>8</v>
      </c>
    </row>
    <row r="10584" spans="1:4">
      <c r="A10584" t="s">
        <v>666</v>
      </c>
      <c r="B10584" t="s">
        <v>2654</v>
      </c>
      <c r="C10584">
        <v>44.149839483639433</v>
      </c>
      <c r="D10584" t="s">
        <v>8</v>
      </c>
    </row>
    <row r="10585" spans="1:4">
      <c r="A10585" t="s">
        <v>667</v>
      </c>
      <c r="B10585" t="s">
        <v>2654</v>
      </c>
      <c r="C10585">
        <v>44.911741688742531</v>
      </c>
      <c r="D10585" t="s">
        <v>8</v>
      </c>
    </row>
    <row r="10586" spans="1:4">
      <c r="A10586" t="s">
        <v>668</v>
      </c>
      <c r="B10586" t="s">
        <v>2654</v>
      </c>
      <c r="C10586">
        <v>45.106266021728523</v>
      </c>
      <c r="D10586" t="s">
        <v>8</v>
      </c>
    </row>
    <row r="10587" spans="1:4">
      <c r="A10587" t="s">
        <v>669</v>
      </c>
      <c r="B10587" t="s">
        <v>2654</v>
      </c>
      <c r="C10587">
        <v>45.073855509915163</v>
      </c>
      <c r="D10587" t="s">
        <v>8</v>
      </c>
    </row>
    <row r="10588" spans="1:4">
      <c r="A10588" t="s">
        <v>670</v>
      </c>
      <c r="B10588" t="s">
        <v>2654</v>
      </c>
      <c r="C10588">
        <v>45.592584688099592</v>
      </c>
      <c r="D10588" t="s">
        <v>8</v>
      </c>
    </row>
    <row r="10589" spans="1:4">
      <c r="A10589" t="s">
        <v>671</v>
      </c>
      <c r="B10589" t="s">
        <v>2654</v>
      </c>
      <c r="C10589">
        <v>45.519646054023831</v>
      </c>
      <c r="D10589" t="s">
        <v>8</v>
      </c>
    </row>
    <row r="10590" spans="1:4">
      <c r="A10590" t="s">
        <v>672</v>
      </c>
      <c r="B10590" t="s">
        <v>2654</v>
      </c>
      <c r="C10590">
        <v>43.687838298466311</v>
      </c>
      <c r="D10590" t="s">
        <v>8</v>
      </c>
    </row>
    <row r="10591" spans="1:4">
      <c r="A10591" t="s">
        <v>673</v>
      </c>
      <c r="B10591" t="s">
        <v>2654</v>
      </c>
      <c r="C10591">
        <v>43.809411635977817</v>
      </c>
      <c r="D10591" t="s">
        <v>8</v>
      </c>
    </row>
    <row r="10592" spans="1:4">
      <c r="A10592" t="s">
        <v>674</v>
      </c>
      <c r="B10592" t="s">
        <v>2654</v>
      </c>
      <c r="C10592">
        <v>43.82562554064318</v>
      </c>
      <c r="D10592" t="s">
        <v>8</v>
      </c>
    </row>
    <row r="10593" spans="1:4">
      <c r="A10593" t="s">
        <v>675</v>
      </c>
      <c r="B10593" t="s">
        <v>2654</v>
      </c>
      <c r="C10593">
        <v>43.809408474157074</v>
      </c>
      <c r="D10593" t="s">
        <v>8</v>
      </c>
    </row>
    <row r="10594" spans="1:4">
      <c r="A10594" t="s">
        <v>676</v>
      </c>
      <c r="B10594" t="s">
        <v>2654</v>
      </c>
      <c r="C10594">
        <v>43.890473619479543</v>
      </c>
      <c r="D10594" t="s">
        <v>8</v>
      </c>
    </row>
    <row r="10595" spans="1:4">
      <c r="A10595" t="s">
        <v>677</v>
      </c>
      <c r="B10595" t="s">
        <v>2654</v>
      </c>
      <c r="C10595">
        <v>43.914796436324046</v>
      </c>
      <c r="D10595" t="s">
        <v>8</v>
      </c>
    </row>
    <row r="10596" spans="1:4">
      <c r="A10596" t="s">
        <v>678</v>
      </c>
      <c r="B10596" t="s">
        <v>2654</v>
      </c>
      <c r="C10596">
        <v>44.449743807510963</v>
      </c>
      <c r="D10596" t="s">
        <v>8</v>
      </c>
    </row>
    <row r="10597" spans="1:4">
      <c r="A10597" t="s">
        <v>679</v>
      </c>
      <c r="B10597" t="s">
        <v>2654</v>
      </c>
      <c r="C10597">
        <v>45.487222783543061</v>
      </c>
      <c r="D10597" t="s">
        <v>8</v>
      </c>
    </row>
    <row r="10598" spans="1:4">
      <c r="A10598" t="s">
        <v>680</v>
      </c>
      <c r="B10598" t="s">
        <v>2654</v>
      </c>
      <c r="C10598">
        <v>46.581435788968307</v>
      </c>
      <c r="D10598" t="s">
        <v>8</v>
      </c>
    </row>
    <row r="10599" spans="1:4">
      <c r="A10599" t="s">
        <v>681</v>
      </c>
      <c r="B10599" t="s">
        <v>2654</v>
      </c>
      <c r="C10599">
        <v>46.889454739184671</v>
      </c>
      <c r="D10599" t="s">
        <v>8</v>
      </c>
    </row>
    <row r="10600" spans="1:4">
      <c r="A10600" t="s">
        <v>682</v>
      </c>
      <c r="B10600" t="s">
        <v>2654</v>
      </c>
      <c r="C10600">
        <v>45.114383841351902</v>
      </c>
      <c r="D10600" t="s">
        <v>8</v>
      </c>
    </row>
    <row r="10601" spans="1:4">
      <c r="A10601" t="s">
        <v>683</v>
      </c>
      <c r="B10601" t="s">
        <v>2654</v>
      </c>
      <c r="C10601">
        <v>46.289650340265631</v>
      </c>
      <c r="D10601" t="s">
        <v>8</v>
      </c>
    </row>
    <row r="10602" spans="1:4">
      <c r="A10602" t="s">
        <v>684</v>
      </c>
      <c r="B10602" t="s">
        <v>2654</v>
      </c>
      <c r="C10602">
        <v>46.395021512653777</v>
      </c>
      <c r="D10602" t="s">
        <v>8</v>
      </c>
    </row>
    <row r="10603" spans="1:4">
      <c r="A10603" t="s">
        <v>685</v>
      </c>
      <c r="B10603" t="s">
        <v>2654</v>
      </c>
      <c r="C10603">
        <v>46.954284660832897</v>
      </c>
      <c r="D10603" t="s">
        <v>8</v>
      </c>
    </row>
    <row r="10604" spans="1:4">
      <c r="A10604" t="s">
        <v>686</v>
      </c>
      <c r="B10604" t="s">
        <v>2654</v>
      </c>
      <c r="C10604">
        <v>47.789132526916376</v>
      </c>
      <c r="D10604" t="s">
        <v>8</v>
      </c>
    </row>
    <row r="10605" spans="1:4">
      <c r="A10605" t="s">
        <v>687</v>
      </c>
      <c r="B10605" t="s">
        <v>2654</v>
      </c>
      <c r="C10605">
        <v>47.926928071064047</v>
      </c>
      <c r="D10605" t="s">
        <v>8</v>
      </c>
    </row>
    <row r="10606" spans="1:4">
      <c r="A10606" t="s">
        <v>688</v>
      </c>
      <c r="B10606" t="s">
        <v>2654</v>
      </c>
      <c r="C10606">
        <v>47.878301105851563</v>
      </c>
      <c r="D10606" t="s">
        <v>8</v>
      </c>
    </row>
    <row r="10607" spans="1:4">
      <c r="A10607" t="s">
        <v>689</v>
      </c>
      <c r="B10607" t="s">
        <v>2654</v>
      </c>
      <c r="C10607">
        <v>47.627027982054841</v>
      </c>
      <c r="D10607" t="s">
        <v>8</v>
      </c>
    </row>
    <row r="10608" spans="1:4">
      <c r="A10608" t="s">
        <v>690</v>
      </c>
      <c r="B10608" t="s">
        <v>2654</v>
      </c>
      <c r="C10608">
        <v>47.545983092039961</v>
      </c>
      <c r="D10608" t="s">
        <v>8</v>
      </c>
    </row>
    <row r="10609" spans="1:4">
      <c r="A10609" t="s">
        <v>691</v>
      </c>
      <c r="B10609" t="s">
        <v>2654</v>
      </c>
      <c r="C10609">
        <v>47.011029203066407</v>
      </c>
      <c r="D10609" t="s">
        <v>8</v>
      </c>
    </row>
    <row r="10610" spans="1:4">
      <c r="A10610" t="s">
        <v>692</v>
      </c>
      <c r="B10610" t="s">
        <v>2654</v>
      </c>
      <c r="C10610">
        <v>47.148819755044485</v>
      </c>
      <c r="D10610" t="s">
        <v>8</v>
      </c>
    </row>
    <row r="10611" spans="1:4">
      <c r="A10611" t="s">
        <v>693</v>
      </c>
      <c r="B10611" t="s">
        <v>2654</v>
      </c>
      <c r="C10611">
        <v>46.970501700870543</v>
      </c>
      <c r="D10611" t="s">
        <v>8</v>
      </c>
    </row>
    <row r="10612" spans="1:4">
      <c r="A10612" t="s">
        <v>694</v>
      </c>
      <c r="B10612" t="s">
        <v>2654</v>
      </c>
      <c r="C10612">
        <v>47.286601220609981</v>
      </c>
      <c r="D10612" t="s">
        <v>8</v>
      </c>
    </row>
    <row r="10613" spans="1:4">
      <c r="A10613" t="s">
        <v>695</v>
      </c>
      <c r="B10613" t="s">
        <v>2654</v>
      </c>
      <c r="C10613">
        <v>46.889448089273529</v>
      </c>
      <c r="D10613" t="s">
        <v>8</v>
      </c>
    </row>
    <row r="10614" spans="1:4">
      <c r="A10614" t="s">
        <v>696</v>
      </c>
      <c r="B10614" t="s">
        <v>2654</v>
      </c>
      <c r="C10614">
        <v>47.610825803243777</v>
      </c>
      <c r="D10614" t="s">
        <v>8</v>
      </c>
    </row>
    <row r="10615" spans="1:4">
      <c r="A10615" t="s">
        <v>697</v>
      </c>
      <c r="B10615" t="s">
        <v>2654</v>
      </c>
      <c r="C10615">
        <v>47.562187418090701</v>
      </c>
      <c r="D10615" t="s">
        <v>8</v>
      </c>
    </row>
    <row r="10616" spans="1:4">
      <c r="A10616" t="s">
        <v>698</v>
      </c>
      <c r="B10616" t="s">
        <v>2654</v>
      </c>
      <c r="C10616">
        <v>46.767878535120147</v>
      </c>
      <c r="D10616" t="s">
        <v>8</v>
      </c>
    </row>
    <row r="10617" spans="1:4">
      <c r="A10617" t="s">
        <v>699</v>
      </c>
      <c r="B10617" t="s">
        <v>2654</v>
      </c>
      <c r="C10617">
        <v>47.367670254582308</v>
      </c>
      <c r="D10617" t="s">
        <v>8</v>
      </c>
    </row>
    <row r="10618" spans="1:4">
      <c r="A10618" t="s">
        <v>700</v>
      </c>
      <c r="B10618" t="s">
        <v>2654</v>
      </c>
      <c r="C10618">
        <v>47.432523179392135</v>
      </c>
      <c r="D10618" t="s">
        <v>8</v>
      </c>
    </row>
    <row r="10619" spans="1:4">
      <c r="A10619" t="s">
        <v>701</v>
      </c>
      <c r="B10619" t="s">
        <v>2654</v>
      </c>
      <c r="C10619">
        <v>47.262297373279253</v>
      </c>
      <c r="D10619" t="s">
        <v>8</v>
      </c>
    </row>
    <row r="10620" spans="1:4">
      <c r="A10620" t="s">
        <v>702</v>
      </c>
      <c r="B10620" t="s">
        <v>2654</v>
      </c>
      <c r="C10620">
        <v>45.981655631688589</v>
      </c>
      <c r="D10620" t="s">
        <v>8</v>
      </c>
    </row>
    <row r="10621" spans="1:4">
      <c r="A10621" t="s">
        <v>703</v>
      </c>
      <c r="B10621" t="s">
        <v>2654</v>
      </c>
      <c r="C10621">
        <v>45.203530150086152</v>
      </c>
      <c r="D10621" t="s">
        <v>8</v>
      </c>
    </row>
    <row r="10622" spans="1:4">
      <c r="A10622" t="s">
        <v>704</v>
      </c>
      <c r="B10622" t="s">
        <v>2654</v>
      </c>
      <c r="C10622">
        <v>45.860074147496086</v>
      </c>
      <c r="D10622" t="s">
        <v>8</v>
      </c>
    </row>
    <row r="10623" spans="1:4">
      <c r="A10623" t="s">
        <v>705</v>
      </c>
      <c r="B10623" t="s">
        <v>2654</v>
      </c>
      <c r="C10623">
        <v>46.792184461782185</v>
      </c>
      <c r="D10623" t="s">
        <v>8</v>
      </c>
    </row>
    <row r="10624" spans="1:4">
      <c r="A10624" t="s">
        <v>706</v>
      </c>
      <c r="B10624" t="s">
        <v>2654</v>
      </c>
      <c r="C10624">
        <v>47.44871764177195</v>
      </c>
      <c r="D10624" t="s">
        <v>8</v>
      </c>
    </row>
    <row r="10625" spans="1:4">
      <c r="A10625" t="s">
        <v>707</v>
      </c>
      <c r="B10625" t="s">
        <v>2654</v>
      </c>
      <c r="C10625">
        <v>48.591572920664611</v>
      </c>
      <c r="D10625" t="s">
        <v>8</v>
      </c>
    </row>
    <row r="10626" spans="1:4">
      <c r="A10626" t="s">
        <v>708</v>
      </c>
      <c r="B10626" t="s">
        <v>2654</v>
      </c>
      <c r="C10626">
        <v>48.283565623744266</v>
      </c>
      <c r="D10626" t="s">
        <v>8</v>
      </c>
    </row>
    <row r="10627" spans="1:4">
      <c r="A10627" t="s">
        <v>709</v>
      </c>
      <c r="B10627" t="s">
        <v>2654</v>
      </c>
      <c r="C10627">
        <v>48.518641138679548</v>
      </c>
      <c r="D10627" t="s">
        <v>8</v>
      </c>
    </row>
    <row r="10628" spans="1:4">
      <c r="A10628" t="s">
        <v>710</v>
      </c>
      <c r="B10628" t="s">
        <v>2654</v>
      </c>
      <c r="C10628">
        <v>48.632091346337162</v>
      </c>
      <c r="D10628" t="s">
        <v>8</v>
      </c>
    </row>
    <row r="10629" spans="1:4">
      <c r="A10629" t="s">
        <v>711</v>
      </c>
      <c r="B10629" t="s">
        <v>2654</v>
      </c>
      <c r="C10629">
        <v>48.324098285578152</v>
      </c>
      <c r="D10629" t="s">
        <v>8</v>
      </c>
    </row>
    <row r="10630" spans="1:4">
      <c r="A10630" t="s">
        <v>712</v>
      </c>
      <c r="B10630" t="s">
        <v>2654</v>
      </c>
      <c r="C10630">
        <v>49.069796421662872</v>
      </c>
      <c r="D10630" t="s">
        <v>8</v>
      </c>
    </row>
    <row r="10631" spans="1:4">
      <c r="A10631" t="s">
        <v>713</v>
      </c>
      <c r="B10631" t="s">
        <v>2654</v>
      </c>
      <c r="C10631">
        <v>49.977588051419332</v>
      </c>
      <c r="D10631" t="s">
        <v>8</v>
      </c>
    </row>
    <row r="10632" spans="1:4">
      <c r="A10632" t="s">
        <v>714</v>
      </c>
      <c r="B10632" t="s">
        <v>2654</v>
      </c>
      <c r="C10632">
        <v>50.4963315195956</v>
      </c>
      <c r="D10632" t="s">
        <v>8</v>
      </c>
    </row>
    <row r="10633" spans="1:4">
      <c r="A10633" t="s">
        <v>715</v>
      </c>
      <c r="B10633" t="s">
        <v>2654</v>
      </c>
      <c r="C10633">
        <v>49.742526577651539</v>
      </c>
      <c r="D10633" t="s">
        <v>8</v>
      </c>
    </row>
    <row r="10634" spans="1:4">
      <c r="A10634" t="s">
        <v>716</v>
      </c>
      <c r="B10634" t="s">
        <v>2654</v>
      </c>
      <c r="C10634">
        <v>49.961375355467631</v>
      </c>
      <c r="D10634" t="s">
        <v>8</v>
      </c>
    </row>
    <row r="10635" spans="1:4">
      <c r="A10635" t="s">
        <v>717</v>
      </c>
      <c r="B10635" t="s">
        <v>2654</v>
      </c>
      <c r="C10635">
        <v>48.518618560132978</v>
      </c>
      <c r="D10635" t="s">
        <v>8</v>
      </c>
    </row>
    <row r="10636" spans="1:4">
      <c r="A10636" t="s">
        <v>718</v>
      </c>
      <c r="B10636" t="s">
        <v>2654</v>
      </c>
      <c r="C10636">
        <v>48.072834010460781</v>
      </c>
      <c r="D10636" t="s">
        <v>8</v>
      </c>
    </row>
    <row r="10637" spans="1:4">
      <c r="A10637" t="s">
        <v>719</v>
      </c>
      <c r="B10637" t="s">
        <v>2654</v>
      </c>
      <c r="C10637">
        <v>47.74860680950853</v>
      </c>
      <c r="D10637" t="s">
        <v>8</v>
      </c>
    </row>
    <row r="10638" spans="1:4">
      <c r="A10638" t="s">
        <v>720</v>
      </c>
      <c r="B10638" t="s">
        <v>2654</v>
      </c>
      <c r="C10638">
        <v>47.513554372445135</v>
      </c>
      <c r="D10638" t="s">
        <v>8</v>
      </c>
    </row>
    <row r="10639" spans="1:4">
      <c r="A10639" t="s">
        <v>721</v>
      </c>
      <c r="B10639" t="s">
        <v>2654</v>
      </c>
      <c r="C10639">
        <v>47.497356228869201</v>
      </c>
      <c r="D10639" t="s">
        <v>8</v>
      </c>
    </row>
    <row r="10640" spans="1:4">
      <c r="A10640" t="s">
        <v>722</v>
      </c>
      <c r="B10640" t="s">
        <v>2654</v>
      </c>
      <c r="C10640">
        <v>48.056620341950449</v>
      </c>
      <c r="D10640" t="s">
        <v>8</v>
      </c>
    </row>
    <row r="10641" spans="1:4">
      <c r="A10641" t="s">
        <v>723</v>
      </c>
      <c r="B10641" t="s">
        <v>2654</v>
      </c>
      <c r="C10641">
        <v>47.586505983548598</v>
      </c>
      <c r="D10641" t="s">
        <v>8</v>
      </c>
    </row>
    <row r="10642" spans="1:4">
      <c r="A10642" t="s">
        <v>724</v>
      </c>
      <c r="B10642" t="s">
        <v>2654</v>
      </c>
      <c r="C10642">
        <v>46.735444704689137</v>
      </c>
      <c r="D10642" t="s">
        <v>8</v>
      </c>
    </row>
    <row r="10643" spans="1:4">
      <c r="A10643" t="s">
        <v>725</v>
      </c>
      <c r="B10643" t="s">
        <v>2654</v>
      </c>
      <c r="C10643">
        <v>46.508500404837605</v>
      </c>
      <c r="D10643" t="s">
        <v>8</v>
      </c>
    </row>
    <row r="10644" spans="1:4">
      <c r="A10644" t="s">
        <v>726</v>
      </c>
      <c r="B10644" t="s">
        <v>2654</v>
      </c>
      <c r="C10644">
        <v>46.354503338631865</v>
      </c>
      <c r="D10644" t="s">
        <v>8</v>
      </c>
    </row>
    <row r="10645" spans="1:4">
      <c r="A10645" t="s">
        <v>727</v>
      </c>
      <c r="B10645" t="s">
        <v>2654</v>
      </c>
      <c r="C10645">
        <v>48.559151024813183</v>
      </c>
      <c r="D10645" t="s">
        <v>8</v>
      </c>
    </row>
    <row r="10646" spans="1:4">
      <c r="A10646" t="s">
        <v>728</v>
      </c>
      <c r="B10646" t="s">
        <v>2654</v>
      </c>
      <c r="C10646">
        <v>48.75368034167343</v>
      </c>
      <c r="D10646" t="s">
        <v>8</v>
      </c>
    </row>
    <row r="10647" spans="1:4">
      <c r="A10647" t="s">
        <v>729</v>
      </c>
      <c r="B10647" t="s">
        <v>2654</v>
      </c>
      <c r="C10647">
        <v>48.440386012832334</v>
      </c>
      <c r="D10647" t="s">
        <v>8</v>
      </c>
    </row>
    <row r="10648" spans="1:4">
      <c r="A10648" t="s">
        <v>730</v>
      </c>
      <c r="B10648" t="s">
        <v>2654</v>
      </c>
      <c r="C10648">
        <v>44.255598289058177</v>
      </c>
      <c r="D10648" t="s">
        <v>8</v>
      </c>
    </row>
    <row r="10649" spans="1:4">
      <c r="A10649" t="s">
        <v>731</v>
      </c>
      <c r="B10649" t="s">
        <v>2654</v>
      </c>
      <c r="C10649">
        <v>44.329282668287554</v>
      </c>
      <c r="D10649" t="s">
        <v>8</v>
      </c>
    </row>
    <row r="10650" spans="1:4">
      <c r="A10650" t="s">
        <v>732</v>
      </c>
      <c r="B10650" t="s">
        <v>2654</v>
      </c>
      <c r="C10650">
        <v>45.631414117361466</v>
      </c>
      <c r="D10650" t="s">
        <v>8</v>
      </c>
    </row>
    <row r="10651" spans="1:4">
      <c r="A10651" t="s">
        <v>733</v>
      </c>
      <c r="B10651" t="s">
        <v>2654</v>
      </c>
      <c r="C10651">
        <v>46.769736802637297</v>
      </c>
      <c r="D10651" t="s">
        <v>8</v>
      </c>
    </row>
    <row r="10652" spans="1:4">
      <c r="A10652" t="s">
        <v>734</v>
      </c>
      <c r="B10652" t="s">
        <v>2654</v>
      </c>
      <c r="C10652">
        <v>46.507683301517865</v>
      </c>
      <c r="D10652" t="s">
        <v>8</v>
      </c>
    </row>
    <row r="10653" spans="1:4">
      <c r="A10653" t="s">
        <v>735</v>
      </c>
      <c r="B10653" t="s">
        <v>2654</v>
      </c>
      <c r="C10653">
        <v>46.736990823926426</v>
      </c>
      <c r="D10653" t="s">
        <v>8</v>
      </c>
    </row>
    <row r="10654" spans="1:4">
      <c r="A10654" t="s">
        <v>736</v>
      </c>
      <c r="B10654" t="s">
        <v>2654</v>
      </c>
      <c r="C10654">
        <v>45.721489477188463</v>
      </c>
      <c r="D10654" t="s">
        <v>8</v>
      </c>
    </row>
    <row r="10655" spans="1:4">
      <c r="A10655" t="s">
        <v>737</v>
      </c>
      <c r="B10655" t="s">
        <v>2654</v>
      </c>
      <c r="C10655">
        <v>45.246511198397663</v>
      </c>
      <c r="D10655" t="s">
        <v>8</v>
      </c>
    </row>
    <row r="10656" spans="1:4">
      <c r="A10656" t="s">
        <v>738</v>
      </c>
      <c r="B10656" t="s">
        <v>2654</v>
      </c>
      <c r="C10656">
        <v>45.385723827577976</v>
      </c>
      <c r="D10656" t="s">
        <v>8</v>
      </c>
    </row>
    <row r="10657" spans="1:4">
      <c r="A10657" t="s">
        <v>739</v>
      </c>
      <c r="B10657" t="s">
        <v>2654</v>
      </c>
      <c r="C10657">
        <v>46.53223642062509</v>
      </c>
      <c r="D10657" t="s">
        <v>8</v>
      </c>
    </row>
    <row r="10658" spans="1:4">
      <c r="A10658" t="s">
        <v>740</v>
      </c>
      <c r="B10658" t="s">
        <v>2654</v>
      </c>
      <c r="C10658">
        <v>49.005454522898802</v>
      </c>
      <c r="D10658" t="s">
        <v>8</v>
      </c>
    </row>
    <row r="10659" spans="1:4">
      <c r="A10659" t="s">
        <v>741</v>
      </c>
      <c r="B10659" t="s">
        <v>2654</v>
      </c>
      <c r="C10659">
        <v>48.235643593425571</v>
      </c>
      <c r="D10659" t="s">
        <v>8</v>
      </c>
    </row>
    <row r="10660" spans="1:4">
      <c r="A10660" t="s">
        <v>742</v>
      </c>
      <c r="B10660" t="s">
        <v>2654</v>
      </c>
      <c r="C10660">
        <v>49.578701931959444</v>
      </c>
      <c r="D10660" t="s">
        <v>8</v>
      </c>
    </row>
    <row r="10661" spans="1:4">
      <c r="A10661" t="s">
        <v>743</v>
      </c>
      <c r="B10661" t="s">
        <v>2654</v>
      </c>
      <c r="C10661">
        <v>49.504993836542688</v>
      </c>
      <c r="D10661" t="s">
        <v>8</v>
      </c>
    </row>
    <row r="10662" spans="1:4">
      <c r="A10662" t="s">
        <v>744</v>
      </c>
      <c r="B10662" t="s">
        <v>2654</v>
      </c>
      <c r="C10662">
        <v>49.586898340504696</v>
      </c>
      <c r="D10662" t="s">
        <v>8</v>
      </c>
    </row>
    <row r="10663" spans="1:4">
      <c r="A10663" t="s">
        <v>745</v>
      </c>
      <c r="B10663" t="s">
        <v>2654</v>
      </c>
      <c r="C10663">
        <v>49.545957267023248</v>
      </c>
      <c r="D10663" t="s">
        <v>8</v>
      </c>
    </row>
    <row r="10664" spans="1:4">
      <c r="A10664" t="s">
        <v>746</v>
      </c>
      <c r="B10664" t="s">
        <v>2654</v>
      </c>
      <c r="C10664">
        <v>49.668794825001129</v>
      </c>
      <c r="D10664" t="s">
        <v>8</v>
      </c>
    </row>
    <row r="10665" spans="1:4">
      <c r="A10665" t="s">
        <v>747</v>
      </c>
      <c r="B10665" t="s">
        <v>2654</v>
      </c>
      <c r="C10665">
        <v>50.078256860023728</v>
      </c>
      <c r="D10665" t="s">
        <v>8</v>
      </c>
    </row>
    <row r="10666" spans="1:4">
      <c r="A10666" t="s">
        <v>748</v>
      </c>
      <c r="B10666" t="s">
        <v>2654</v>
      </c>
      <c r="C10666">
        <v>49.857142856291901</v>
      </c>
      <c r="D10666" t="s">
        <v>8</v>
      </c>
    </row>
    <row r="10667" spans="1:4">
      <c r="A10667" t="s">
        <v>749</v>
      </c>
      <c r="B10667" t="s">
        <v>2654</v>
      </c>
      <c r="C10667">
        <v>49.791635747067673</v>
      </c>
      <c r="D10667" t="s">
        <v>8</v>
      </c>
    </row>
    <row r="10668" spans="1:4">
      <c r="A10668" t="s">
        <v>750</v>
      </c>
      <c r="B10668" t="s">
        <v>2654</v>
      </c>
      <c r="C10668">
        <v>50.684269477387417</v>
      </c>
      <c r="D10668" t="s">
        <v>8</v>
      </c>
    </row>
    <row r="10669" spans="1:4">
      <c r="A10669" t="s">
        <v>751</v>
      </c>
      <c r="B10669" t="s">
        <v>2654</v>
      </c>
      <c r="C10669">
        <v>51.060991652535407</v>
      </c>
      <c r="D10669" t="s">
        <v>8</v>
      </c>
    </row>
    <row r="10670" spans="1:4">
      <c r="A10670" t="s">
        <v>752</v>
      </c>
      <c r="B10670" t="s">
        <v>2654</v>
      </c>
      <c r="C10670">
        <v>51.879926642022191</v>
      </c>
      <c r="D10670" t="s">
        <v>8</v>
      </c>
    </row>
    <row r="10671" spans="1:4">
      <c r="A10671" t="s">
        <v>753</v>
      </c>
      <c r="B10671" t="s">
        <v>2654</v>
      </c>
      <c r="C10671">
        <v>52.305774668861865</v>
      </c>
      <c r="D10671" t="s">
        <v>8</v>
      </c>
    </row>
    <row r="10672" spans="1:4">
      <c r="A10672" t="s">
        <v>754</v>
      </c>
      <c r="B10672" t="s">
        <v>2654</v>
      </c>
      <c r="C10672">
        <v>52.551459955409143</v>
      </c>
      <c r="D10672" t="s">
        <v>8</v>
      </c>
    </row>
    <row r="10673" spans="1:4">
      <c r="A10673" t="s">
        <v>755</v>
      </c>
      <c r="B10673" t="s">
        <v>2654</v>
      </c>
      <c r="C10673">
        <v>52.838091390248813</v>
      </c>
      <c r="D10673" t="s">
        <v>8</v>
      </c>
    </row>
    <row r="10674" spans="1:4">
      <c r="A10674" t="s">
        <v>756</v>
      </c>
      <c r="B10674" t="s">
        <v>2654</v>
      </c>
      <c r="C10674">
        <v>52.960940247671338</v>
      </c>
      <c r="D10674" t="s">
        <v>8</v>
      </c>
    </row>
    <row r="10675" spans="1:4">
      <c r="A10675" t="s">
        <v>757</v>
      </c>
      <c r="B10675" t="s">
        <v>2654</v>
      </c>
      <c r="C10675">
        <v>53.435917504824012</v>
      </c>
      <c r="D10675" t="s">
        <v>8</v>
      </c>
    </row>
    <row r="10676" spans="1:4">
      <c r="A10676" t="s">
        <v>758</v>
      </c>
      <c r="B10676" t="s">
        <v>2654</v>
      </c>
      <c r="C10676">
        <v>53.288495755012242</v>
      </c>
      <c r="D10676" t="s">
        <v>8</v>
      </c>
    </row>
    <row r="10677" spans="1:4">
      <c r="A10677" t="s">
        <v>759</v>
      </c>
      <c r="B10677" t="s">
        <v>2654</v>
      </c>
      <c r="C10677">
        <v>52.903606481812758</v>
      </c>
      <c r="D10677" t="s">
        <v>8</v>
      </c>
    </row>
    <row r="10678" spans="1:4">
      <c r="A10678" t="s">
        <v>760</v>
      </c>
      <c r="B10678" t="s">
        <v>2654</v>
      </c>
      <c r="C10678">
        <v>53.141097548927121</v>
      </c>
      <c r="D10678" t="s">
        <v>8</v>
      </c>
    </row>
    <row r="10679" spans="1:4">
      <c r="A10679" t="s">
        <v>761</v>
      </c>
      <c r="B10679" t="s">
        <v>2654</v>
      </c>
      <c r="C10679">
        <v>54.009184116260741</v>
      </c>
      <c r="D10679" t="s">
        <v>8</v>
      </c>
    </row>
    <row r="10680" spans="1:4">
      <c r="A10680" t="s">
        <v>762</v>
      </c>
      <c r="B10680" t="s">
        <v>2654</v>
      </c>
      <c r="C10680">
        <v>54.95096369220704</v>
      </c>
      <c r="D10680" t="s">
        <v>8</v>
      </c>
    </row>
    <row r="10681" spans="1:4">
      <c r="A10681" t="s">
        <v>763</v>
      </c>
      <c r="B10681" t="s">
        <v>2654</v>
      </c>
      <c r="C10681">
        <v>53.280312315473381</v>
      </c>
      <c r="D10681" t="s">
        <v>8</v>
      </c>
    </row>
    <row r="10682" spans="1:4">
      <c r="A10682" t="s">
        <v>764</v>
      </c>
      <c r="B10682" t="s">
        <v>2654</v>
      </c>
      <c r="C10682">
        <v>54.009179508213066</v>
      </c>
      <c r="D10682" t="s">
        <v>8</v>
      </c>
    </row>
    <row r="10683" spans="1:4">
      <c r="A10683" t="s">
        <v>765</v>
      </c>
      <c r="B10683" t="s">
        <v>2654</v>
      </c>
      <c r="C10683">
        <v>54.254875081441348</v>
      </c>
      <c r="D10683" t="s">
        <v>8</v>
      </c>
    </row>
    <row r="10684" spans="1:4">
      <c r="A10684" t="s">
        <v>766</v>
      </c>
      <c r="B10684" t="s">
        <v>2654</v>
      </c>
      <c r="C10684">
        <v>56.097467833285037</v>
      </c>
      <c r="D10684" t="s">
        <v>8</v>
      </c>
    </row>
    <row r="10685" spans="1:4">
      <c r="A10685" t="s">
        <v>767</v>
      </c>
      <c r="B10685" t="s">
        <v>2654</v>
      </c>
      <c r="C10685">
        <v>56.752657421594598</v>
      </c>
      <c r="D10685" t="s">
        <v>8</v>
      </c>
    </row>
    <row r="10686" spans="1:4">
      <c r="A10686" t="s">
        <v>768</v>
      </c>
      <c r="B10686" t="s">
        <v>2654</v>
      </c>
      <c r="C10686">
        <v>57.735348701477051</v>
      </c>
      <c r="D10686" t="s">
        <v>8</v>
      </c>
    </row>
    <row r="10687" spans="1:4">
      <c r="A10687" t="s">
        <v>769</v>
      </c>
      <c r="B10687" t="s">
        <v>2654</v>
      </c>
      <c r="C10687">
        <v>60.970185595655899</v>
      </c>
      <c r="D10687" t="s">
        <v>8</v>
      </c>
    </row>
    <row r="10688" spans="1:4">
      <c r="A10688" t="s">
        <v>770</v>
      </c>
      <c r="B10688" t="s">
        <v>2654</v>
      </c>
      <c r="C10688">
        <v>61.125775501498161</v>
      </c>
      <c r="D10688" t="s">
        <v>8</v>
      </c>
    </row>
    <row r="10689" spans="1:4">
      <c r="A10689" t="s">
        <v>771</v>
      </c>
      <c r="B10689" t="s">
        <v>2654</v>
      </c>
      <c r="C10689">
        <v>61.281380304527971</v>
      </c>
      <c r="D10689" t="s">
        <v>8</v>
      </c>
    </row>
    <row r="10690" spans="1:4">
      <c r="A10690" t="s">
        <v>772</v>
      </c>
      <c r="B10690" t="s">
        <v>2654</v>
      </c>
      <c r="C10690">
        <v>62.452461447587673</v>
      </c>
      <c r="D10690" t="s">
        <v>8</v>
      </c>
    </row>
    <row r="10691" spans="1:4">
      <c r="A10691" t="s">
        <v>773</v>
      </c>
      <c r="B10691" t="s">
        <v>2654</v>
      </c>
      <c r="C10691">
        <v>62.968394244257169</v>
      </c>
      <c r="D10691" t="s">
        <v>8</v>
      </c>
    </row>
    <row r="10692" spans="1:4">
      <c r="A10692" t="s">
        <v>774</v>
      </c>
      <c r="B10692" t="s">
        <v>2654</v>
      </c>
      <c r="C10692">
        <v>63.525269362467299</v>
      </c>
      <c r="D10692" t="s">
        <v>8</v>
      </c>
    </row>
    <row r="10693" spans="1:4">
      <c r="A10693" t="s">
        <v>775</v>
      </c>
      <c r="B10693" t="s">
        <v>2654</v>
      </c>
      <c r="C10693">
        <v>63.74640295562444</v>
      </c>
      <c r="D10693" t="s">
        <v>8</v>
      </c>
    </row>
    <row r="10694" spans="1:4">
      <c r="A10694" t="s">
        <v>776</v>
      </c>
      <c r="B10694" t="s">
        <v>2654</v>
      </c>
      <c r="C10694">
        <v>62.54257124525239</v>
      </c>
      <c r="D10694" t="s">
        <v>8</v>
      </c>
    </row>
    <row r="10695" spans="1:4">
      <c r="A10695" t="s">
        <v>777</v>
      </c>
      <c r="B10695" t="s">
        <v>2654</v>
      </c>
      <c r="C10695">
        <v>62.042989036256628</v>
      </c>
      <c r="D10695" t="s">
        <v>8</v>
      </c>
    </row>
    <row r="10696" spans="1:4">
      <c r="A10696" t="s">
        <v>778</v>
      </c>
      <c r="B10696" t="s">
        <v>2654</v>
      </c>
      <c r="C10696">
        <v>62.092130902300987</v>
      </c>
      <c r="D10696" t="s">
        <v>8</v>
      </c>
    </row>
    <row r="10697" spans="1:4">
      <c r="A10697" t="s">
        <v>779</v>
      </c>
      <c r="B10697" t="s">
        <v>2654</v>
      </c>
      <c r="C10697">
        <v>62.550742769997306</v>
      </c>
      <c r="D10697" t="s">
        <v>8</v>
      </c>
    </row>
    <row r="10698" spans="1:4">
      <c r="A10698" t="s">
        <v>780</v>
      </c>
      <c r="B10698" t="s">
        <v>2654</v>
      </c>
      <c r="C10698">
        <v>61.273192231173319</v>
      </c>
      <c r="D10698" t="s">
        <v>8</v>
      </c>
    </row>
    <row r="10699" spans="1:4">
      <c r="A10699" t="s">
        <v>781</v>
      </c>
      <c r="B10699" t="s">
        <v>2654</v>
      </c>
      <c r="C10699">
        <v>61.093030725691591</v>
      </c>
      <c r="D10699" t="s">
        <v>8</v>
      </c>
    </row>
    <row r="10700" spans="1:4">
      <c r="A10700" t="s">
        <v>782</v>
      </c>
      <c r="B10700" t="s">
        <v>2654</v>
      </c>
      <c r="C10700">
        <v>60.724495035164757</v>
      </c>
      <c r="D10700" t="s">
        <v>8</v>
      </c>
    </row>
    <row r="10701" spans="1:4">
      <c r="A10701" t="s">
        <v>783</v>
      </c>
      <c r="B10701" t="s">
        <v>2654</v>
      </c>
      <c r="C10701">
        <v>59.553411072493397</v>
      </c>
      <c r="D10701" t="s">
        <v>8</v>
      </c>
    </row>
    <row r="10702" spans="1:4">
      <c r="A10702" t="s">
        <v>784</v>
      </c>
      <c r="B10702" t="s">
        <v>2654</v>
      </c>
      <c r="C10702">
        <v>57.743557860860179</v>
      </c>
      <c r="D10702" t="s">
        <v>8</v>
      </c>
    </row>
    <row r="10703" spans="1:4">
      <c r="A10703" t="s">
        <v>785</v>
      </c>
      <c r="B10703" t="s">
        <v>2654</v>
      </c>
      <c r="C10703">
        <v>56.007407711594112</v>
      </c>
      <c r="D10703" t="s">
        <v>8</v>
      </c>
    </row>
    <row r="10704" spans="1:4">
      <c r="A10704" t="s">
        <v>786</v>
      </c>
      <c r="B10704" t="s">
        <v>2654</v>
      </c>
      <c r="C10704">
        <v>59.242202536524005</v>
      </c>
      <c r="D10704" t="s">
        <v>8</v>
      </c>
    </row>
    <row r="10705" spans="1:4">
      <c r="A10705" t="s">
        <v>787</v>
      </c>
      <c r="B10705" t="s">
        <v>2654</v>
      </c>
      <c r="C10705">
        <v>58.202158285054963</v>
      </c>
      <c r="D10705" t="s">
        <v>8</v>
      </c>
    </row>
    <row r="10706" spans="1:4">
      <c r="A10706" t="s">
        <v>788</v>
      </c>
      <c r="B10706" t="s">
        <v>2654</v>
      </c>
      <c r="C10706">
        <v>56.433244142899305</v>
      </c>
      <c r="D10706" t="s">
        <v>8</v>
      </c>
    </row>
    <row r="10707" spans="1:4">
      <c r="A10707" t="s">
        <v>789</v>
      </c>
      <c r="B10707" t="s">
        <v>2654</v>
      </c>
      <c r="C10707">
        <v>58.5788845721301</v>
      </c>
      <c r="D10707" t="s">
        <v>8</v>
      </c>
    </row>
    <row r="10708" spans="1:4">
      <c r="A10708" t="s">
        <v>790</v>
      </c>
      <c r="B10708" t="s">
        <v>2654</v>
      </c>
      <c r="C10708">
        <v>58.701700392605552</v>
      </c>
      <c r="D10708" t="s">
        <v>8</v>
      </c>
    </row>
    <row r="10709" spans="1:4">
      <c r="A10709" t="s">
        <v>791</v>
      </c>
      <c r="B10709" t="s">
        <v>2654</v>
      </c>
      <c r="C10709">
        <v>60.650805768742046</v>
      </c>
      <c r="D10709" t="s">
        <v>8</v>
      </c>
    </row>
    <row r="10710" spans="1:4">
      <c r="A10710" t="s">
        <v>792</v>
      </c>
      <c r="B10710" t="s">
        <v>2654</v>
      </c>
      <c r="C10710">
        <v>61.518876181171855</v>
      </c>
      <c r="D10710" t="s">
        <v>8</v>
      </c>
    </row>
    <row r="10711" spans="1:4">
      <c r="A10711" t="s">
        <v>793</v>
      </c>
      <c r="B10711" t="s">
        <v>2654</v>
      </c>
      <c r="C10711">
        <v>61.674467912394647</v>
      </c>
      <c r="D10711" t="s">
        <v>8</v>
      </c>
    </row>
    <row r="10712" spans="1:4">
      <c r="A10712" t="s">
        <v>794</v>
      </c>
      <c r="B10712" t="s">
        <v>2654</v>
      </c>
      <c r="C10712">
        <v>59.186473601565517</v>
      </c>
      <c r="D10712" t="s">
        <v>8</v>
      </c>
    </row>
    <row r="10713" spans="1:4">
      <c r="A10713" t="s">
        <v>795</v>
      </c>
      <c r="B10713" t="s">
        <v>2654</v>
      </c>
      <c r="C10713">
        <v>60.210337323769416</v>
      </c>
      <c r="D10713" t="s">
        <v>8</v>
      </c>
    </row>
    <row r="10714" spans="1:4">
      <c r="A10714" t="s">
        <v>796</v>
      </c>
      <c r="B10714" t="s">
        <v>2654</v>
      </c>
      <c r="C10714">
        <v>60.664475608247869</v>
      </c>
      <c r="D10714" t="s">
        <v>8</v>
      </c>
    </row>
    <row r="10715" spans="1:4">
      <c r="A10715" t="s">
        <v>797</v>
      </c>
      <c r="B10715" t="s">
        <v>2654</v>
      </c>
      <c r="C10715">
        <v>61.341547649766255</v>
      </c>
      <c r="D10715" t="s">
        <v>8</v>
      </c>
    </row>
    <row r="10716" spans="1:4">
      <c r="A10716" t="s">
        <v>798</v>
      </c>
      <c r="B10716" t="s">
        <v>2654</v>
      </c>
      <c r="C10716">
        <v>62.076401249381739</v>
      </c>
      <c r="D10716" t="s">
        <v>8</v>
      </c>
    </row>
    <row r="10717" spans="1:4">
      <c r="A10717" t="s">
        <v>799</v>
      </c>
      <c r="B10717" t="s">
        <v>2654</v>
      </c>
      <c r="C10717">
        <v>62.15075043072973</v>
      </c>
      <c r="D10717" t="s">
        <v>8</v>
      </c>
    </row>
    <row r="10718" spans="1:4">
      <c r="A10718" t="s">
        <v>800</v>
      </c>
      <c r="B10718" t="s">
        <v>2654</v>
      </c>
      <c r="C10718">
        <v>62.266338348388672</v>
      </c>
      <c r="D10718" t="s">
        <v>8</v>
      </c>
    </row>
    <row r="10719" spans="1:4">
      <c r="A10719" t="s">
        <v>801</v>
      </c>
      <c r="B10719" t="s">
        <v>2654</v>
      </c>
      <c r="C10719">
        <v>60.276398781561049</v>
      </c>
      <c r="D10719" t="s">
        <v>8</v>
      </c>
    </row>
    <row r="10720" spans="1:4">
      <c r="A10720" t="s">
        <v>802</v>
      </c>
      <c r="B10720" t="s">
        <v>2654</v>
      </c>
      <c r="C10720">
        <v>60.524122329868767</v>
      </c>
      <c r="D10720" t="s">
        <v>8</v>
      </c>
    </row>
    <row r="10721" spans="1:4">
      <c r="A10721" t="s">
        <v>803</v>
      </c>
      <c r="B10721" t="s">
        <v>2654</v>
      </c>
      <c r="C10721">
        <v>61.060802498554963</v>
      </c>
      <c r="D10721" t="s">
        <v>8</v>
      </c>
    </row>
    <row r="10722" spans="1:4">
      <c r="A10722" t="s">
        <v>804</v>
      </c>
      <c r="B10722" t="s">
        <v>2654</v>
      </c>
      <c r="C10722">
        <v>57.74972063692497</v>
      </c>
      <c r="D10722" t="s">
        <v>8</v>
      </c>
    </row>
    <row r="10723" spans="1:4">
      <c r="A10723" t="s">
        <v>805</v>
      </c>
      <c r="B10723" t="s">
        <v>2654</v>
      </c>
      <c r="C10723">
        <v>58.278183001991806</v>
      </c>
      <c r="D10723" t="s">
        <v>8</v>
      </c>
    </row>
    <row r="10724" spans="1:4">
      <c r="A10724" t="s">
        <v>806</v>
      </c>
      <c r="B10724" t="s">
        <v>2654</v>
      </c>
      <c r="C10724">
        <v>57.097436191853788</v>
      </c>
      <c r="D10724" t="s">
        <v>8</v>
      </c>
    </row>
    <row r="10725" spans="1:4">
      <c r="A10725" t="s">
        <v>807</v>
      </c>
      <c r="B10725" t="s">
        <v>2654</v>
      </c>
      <c r="C10725">
        <v>57.246066828793339</v>
      </c>
      <c r="D10725" t="s">
        <v>8</v>
      </c>
    </row>
    <row r="10726" spans="1:4">
      <c r="A10726" t="s">
        <v>808</v>
      </c>
      <c r="B10726" t="s">
        <v>2654</v>
      </c>
      <c r="C10726">
        <v>57.642379889360782</v>
      </c>
      <c r="D10726" t="s">
        <v>8</v>
      </c>
    </row>
    <row r="10727" spans="1:4">
      <c r="A10727" t="s">
        <v>809</v>
      </c>
      <c r="B10727" t="s">
        <v>2654</v>
      </c>
      <c r="C10727">
        <v>58.525906830743828</v>
      </c>
      <c r="D10727" t="s">
        <v>8</v>
      </c>
    </row>
    <row r="10728" spans="1:4">
      <c r="A10728" t="s">
        <v>810</v>
      </c>
      <c r="B10728" t="s">
        <v>2654</v>
      </c>
      <c r="C10728">
        <v>58.113035889799299</v>
      </c>
      <c r="D10728" t="s">
        <v>8</v>
      </c>
    </row>
    <row r="10729" spans="1:4">
      <c r="A10729" t="s">
        <v>811</v>
      </c>
      <c r="B10729" t="s">
        <v>2654</v>
      </c>
      <c r="C10729">
        <v>58.030478116543442</v>
      </c>
      <c r="D10729" t="s">
        <v>8</v>
      </c>
    </row>
    <row r="10730" spans="1:4">
      <c r="A10730" t="s">
        <v>812</v>
      </c>
      <c r="B10730" t="s">
        <v>2654</v>
      </c>
      <c r="C10730">
        <v>58.137833734008282</v>
      </c>
      <c r="D10730" t="s">
        <v>8</v>
      </c>
    </row>
    <row r="10731" spans="1:4">
      <c r="A10731" t="s">
        <v>813</v>
      </c>
      <c r="B10731" t="s">
        <v>2654</v>
      </c>
      <c r="C10731">
        <v>57.890104892943455</v>
      </c>
      <c r="D10731" t="s">
        <v>8</v>
      </c>
    </row>
    <row r="10732" spans="1:4">
      <c r="A10732" t="s">
        <v>814</v>
      </c>
      <c r="B10732" t="s">
        <v>2654</v>
      </c>
      <c r="C10732">
        <v>58.220390229200106</v>
      </c>
      <c r="D10732" t="s">
        <v>8</v>
      </c>
    </row>
    <row r="10733" spans="1:4">
      <c r="A10733" t="s">
        <v>815</v>
      </c>
      <c r="B10733" t="s">
        <v>2654</v>
      </c>
      <c r="C10733">
        <v>57.914871215820313</v>
      </c>
      <c r="D10733" t="s">
        <v>8</v>
      </c>
    </row>
    <row r="10734" spans="1:4">
      <c r="A10734" t="s">
        <v>816</v>
      </c>
      <c r="B10734" t="s">
        <v>2654</v>
      </c>
      <c r="C10734">
        <v>56.816678387906862</v>
      </c>
      <c r="D10734" t="s">
        <v>8</v>
      </c>
    </row>
    <row r="10735" spans="1:4">
      <c r="A10735" t="s">
        <v>817</v>
      </c>
      <c r="B10735" t="s">
        <v>2654</v>
      </c>
      <c r="C10735">
        <v>55.957954409368256</v>
      </c>
      <c r="D10735" t="s">
        <v>8</v>
      </c>
    </row>
    <row r="10736" spans="1:4">
      <c r="A10736" t="s">
        <v>818</v>
      </c>
      <c r="B10736" t="s">
        <v>2654</v>
      </c>
      <c r="C10736">
        <v>56.684576649590014</v>
      </c>
      <c r="D10736" t="s">
        <v>8</v>
      </c>
    </row>
    <row r="10737" spans="1:4">
      <c r="A10737" t="s">
        <v>819</v>
      </c>
      <c r="B10737" t="s">
        <v>2654</v>
      </c>
      <c r="C10737">
        <v>56.337785065268761</v>
      </c>
      <c r="D10737" t="s">
        <v>8</v>
      </c>
    </row>
    <row r="10738" spans="1:4">
      <c r="A10738" t="s">
        <v>820</v>
      </c>
      <c r="B10738" t="s">
        <v>2654</v>
      </c>
      <c r="C10738">
        <v>56.758895836022702</v>
      </c>
      <c r="D10738" t="s">
        <v>8</v>
      </c>
    </row>
    <row r="10739" spans="1:4">
      <c r="A10739" t="s">
        <v>821</v>
      </c>
      <c r="B10739" t="s">
        <v>2654</v>
      </c>
      <c r="C10739">
        <v>56.857985082329535</v>
      </c>
      <c r="D10739" t="s">
        <v>8</v>
      </c>
    </row>
    <row r="10740" spans="1:4">
      <c r="A10740" t="s">
        <v>822</v>
      </c>
      <c r="B10740" t="s">
        <v>2654</v>
      </c>
      <c r="C10740">
        <v>55.685480646441398</v>
      </c>
      <c r="D10740" t="s">
        <v>8</v>
      </c>
    </row>
    <row r="10741" spans="1:4">
      <c r="A10741" t="s">
        <v>823</v>
      </c>
      <c r="B10741" t="s">
        <v>2654</v>
      </c>
      <c r="C10741">
        <v>56.981838143718392</v>
      </c>
      <c r="D10741" t="s">
        <v>8</v>
      </c>
    </row>
    <row r="10742" spans="1:4">
      <c r="A10742" t="s">
        <v>824</v>
      </c>
      <c r="B10742" t="s">
        <v>2654</v>
      </c>
      <c r="C10742">
        <v>56.849712494453499</v>
      </c>
      <c r="D10742" t="s">
        <v>8</v>
      </c>
    </row>
    <row r="10743" spans="1:4">
      <c r="A10743" t="s">
        <v>825</v>
      </c>
      <c r="B10743" t="s">
        <v>2654</v>
      </c>
      <c r="C10743">
        <v>58.410298610329647</v>
      </c>
      <c r="D10743" t="s">
        <v>8</v>
      </c>
    </row>
    <row r="10744" spans="1:4">
      <c r="A10744" t="s">
        <v>826</v>
      </c>
      <c r="B10744" t="s">
        <v>2654</v>
      </c>
      <c r="C10744">
        <v>59.054344196223774</v>
      </c>
      <c r="D10744" t="s">
        <v>8</v>
      </c>
    </row>
    <row r="10745" spans="1:4">
      <c r="A10745" t="s">
        <v>827</v>
      </c>
      <c r="B10745" t="s">
        <v>2654</v>
      </c>
      <c r="C10745">
        <v>58.96352513022277</v>
      </c>
      <c r="D10745" t="s">
        <v>8</v>
      </c>
    </row>
    <row r="10746" spans="1:4">
      <c r="A10746" t="s">
        <v>828</v>
      </c>
      <c r="B10746" t="s">
        <v>2654</v>
      </c>
      <c r="C10746">
        <v>59.310314188159943</v>
      </c>
      <c r="D10746" t="s">
        <v>8</v>
      </c>
    </row>
    <row r="10747" spans="1:4">
      <c r="A10747" t="s">
        <v>829</v>
      </c>
      <c r="B10747" t="s">
        <v>2654</v>
      </c>
      <c r="C10747">
        <v>59.566275340447291</v>
      </c>
      <c r="D10747" t="s">
        <v>8</v>
      </c>
    </row>
    <row r="10748" spans="1:4">
      <c r="A10748" t="s">
        <v>830</v>
      </c>
      <c r="B10748" t="s">
        <v>2654</v>
      </c>
      <c r="C10748">
        <v>59.541511533305943</v>
      </c>
      <c r="D10748" t="s">
        <v>8</v>
      </c>
    </row>
    <row r="10749" spans="1:4">
      <c r="A10749" t="s">
        <v>831</v>
      </c>
      <c r="B10749" t="s">
        <v>2654</v>
      </c>
      <c r="C10749">
        <v>58.740586530603281</v>
      </c>
      <c r="D10749" t="s">
        <v>8</v>
      </c>
    </row>
    <row r="10750" spans="1:4">
      <c r="A10750" t="s">
        <v>832</v>
      </c>
      <c r="B10750" t="s">
        <v>2654</v>
      </c>
      <c r="C10750">
        <v>59.013076660591949</v>
      </c>
      <c r="D10750" t="s">
        <v>8</v>
      </c>
    </row>
    <row r="10751" spans="1:4">
      <c r="A10751" t="s">
        <v>833</v>
      </c>
      <c r="B10751" t="s">
        <v>2654</v>
      </c>
      <c r="C10751">
        <v>59.7727063321366</v>
      </c>
      <c r="D10751" t="s">
        <v>8</v>
      </c>
    </row>
    <row r="10752" spans="1:4">
      <c r="A10752" t="s">
        <v>834</v>
      </c>
      <c r="B10752" t="s">
        <v>2654</v>
      </c>
      <c r="C10752">
        <v>59.797477726838707</v>
      </c>
      <c r="D10752" t="s">
        <v>8</v>
      </c>
    </row>
    <row r="10753" spans="1:4">
      <c r="A10753" t="s">
        <v>835</v>
      </c>
      <c r="B10753" t="s">
        <v>2654</v>
      </c>
      <c r="C10753">
        <v>57.947920303716039</v>
      </c>
      <c r="D10753" t="s">
        <v>8</v>
      </c>
    </row>
    <row r="10754" spans="1:4">
      <c r="A10754" t="s">
        <v>836</v>
      </c>
      <c r="B10754" t="s">
        <v>2654</v>
      </c>
      <c r="C10754">
        <v>57.89837640178628</v>
      </c>
      <c r="D10754" t="s">
        <v>8</v>
      </c>
    </row>
    <row r="10755" spans="1:4">
      <c r="A10755" t="s">
        <v>837</v>
      </c>
      <c r="B10755" t="s">
        <v>2654</v>
      </c>
      <c r="C10755">
        <v>57.601111012312032</v>
      </c>
      <c r="D10755" t="s">
        <v>8</v>
      </c>
    </row>
    <row r="10756" spans="1:4">
      <c r="A10756" t="s">
        <v>838</v>
      </c>
      <c r="B10756" t="s">
        <v>2654</v>
      </c>
      <c r="C10756">
        <v>57.964427896566839</v>
      </c>
      <c r="D10756" t="s">
        <v>8</v>
      </c>
    </row>
    <row r="10757" spans="1:4">
      <c r="A10757" t="s">
        <v>839</v>
      </c>
      <c r="B10757" t="s">
        <v>2654</v>
      </c>
      <c r="C10757">
        <v>57.716721570436832</v>
      </c>
      <c r="D10757" t="s">
        <v>8</v>
      </c>
    </row>
    <row r="10758" spans="1:4">
      <c r="A10758" t="s">
        <v>840</v>
      </c>
      <c r="B10758" t="s">
        <v>2654</v>
      </c>
      <c r="C10758">
        <v>58.699297510440793</v>
      </c>
      <c r="D10758" t="s">
        <v>8</v>
      </c>
    </row>
    <row r="10759" spans="1:4">
      <c r="A10759" t="s">
        <v>841</v>
      </c>
      <c r="B10759" t="s">
        <v>2654</v>
      </c>
      <c r="C10759">
        <v>58.947003675702817</v>
      </c>
      <c r="D10759" t="s">
        <v>8</v>
      </c>
    </row>
    <row r="10760" spans="1:4">
      <c r="A10760" t="s">
        <v>842</v>
      </c>
      <c r="B10760" t="s">
        <v>2654</v>
      </c>
      <c r="C10760">
        <v>59.855289444636512</v>
      </c>
      <c r="D10760" t="s">
        <v>8</v>
      </c>
    </row>
    <row r="10761" spans="1:4">
      <c r="A10761" t="s">
        <v>843</v>
      </c>
      <c r="B10761" t="s">
        <v>2654</v>
      </c>
      <c r="C10761">
        <v>58.682777404785163</v>
      </c>
      <c r="D10761" t="s">
        <v>8</v>
      </c>
    </row>
    <row r="10762" spans="1:4">
      <c r="A10762" t="s">
        <v>844</v>
      </c>
      <c r="B10762" t="s">
        <v>2654</v>
      </c>
      <c r="C10762">
        <v>57.336876088899011</v>
      </c>
      <c r="D10762" t="s">
        <v>8</v>
      </c>
    </row>
    <row r="10763" spans="1:4">
      <c r="A10763" t="s">
        <v>845</v>
      </c>
      <c r="B10763" t="s">
        <v>2654</v>
      </c>
      <c r="C10763">
        <v>58.269930504425353</v>
      </c>
      <c r="D10763" t="s">
        <v>8</v>
      </c>
    </row>
    <row r="10764" spans="1:4">
      <c r="A10764" t="s">
        <v>846</v>
      </c>
      <c r="B10764" t="s">
        <v>2654</v>
      </c>
      <c r="C10764">
        <v>57.74147671533057</v>
      </c>
      <c r="D10764" t="s">
        <v>8</v>
      </c>
    </row>
    <row r="10765" spans="1:4">
      <c r="A10765" t="s">
        <v>847</v>
      </c>
      <c r="B10765" t="s">
        <v>2654</v>
      </c>
      <c r="C10765">
        <v>56.89100265727096</v>
      </c>
      <c r="D10765" t="s">
        <v>8</v>
      </c>
    </row>
    <row r="10766" spans="1:4">
      <c r="A10766" t="s">
        <v>848</v>
      </c>
      <c r="B10766" t="s">
        <v>2654</v>
      </c>
      <c r="C10766">
        <v>57.006604470773041</v>
      </c>
      <c r="D10766" t="s">
        <v>8</v>
      </c>
    </row>
    <row r="10767" spans="1:4">
      <c r="A10767" t="s">
        <v>849</v>
      </c>
      <c r="B10767" t="s">
        <v>2654</v>
      </c>
      <c r="C10767">
        <v>56.420364077253751</v>
      </c>
      <c r="D10767" t="s">
        <v>8</v>
      </c>
    </row>
    <row r="10768" spans="1:4">
      <c r="A10768" t="s">
        <v>850</v>
      </c>
      <c r="B10768" t="s">
        <v>2654</v>
      </c>
      <c r="C10768">
        <v>57.113952440934987</v>
      </c>
      <c r="D10768" t="s">
        <v>8</v>
      </c>
    </row>
    <row r="10769" spans="1:4">
      <c r="A10769" t="s">
        <v>851</v>
      </c>
      <c r="B10769" t="s">
        <v>2654</v>
      </c>
      <c r="C10769">
        <v>57.221279206981528</v>
      </c>
      <c r="D10769" t="s">
        <v>8</v>
      </c>
    </row>
    <row r="10770" spans="1:4">
      <c r="A10770" t="s">
        <v>852</v>
      </c>
      <c r="B10770" t="s">
        <v>2654</v>
      </c>
      <c r="C10770">
        <v>58.286451571499363</v>
      </c>
      <c r="D10770" t="s">
        <v>8</v>
      </c>
    </row>
    <row r="10771" spans="1:4">
      <c r="A10771" t="s">
        <v>853</v>
      </c>
      <c r="B10771" t="s">
        <v>2654</v>
      </c>
      <c r="C10771">
        <v>60.135531063660871</v>
      </c>
      <c r="D10771" t="s">
        <v>8</v>
      </c>
    </row>
    <row r="10772" spans="1:4">
      <c r="A10772" t="s">
        <v>854</v>
      </c>
      <c r="B10772" t="s">
        <v>2654</v>
      </c>
      <c r="C10772">
        <v>61.576247659300627</v>
      </c>
      <c r="D10772" t="s">
        <v>8</v>
      </c>
    </row>
    <row r="10773" spans="1:4">
      <c r="A10773" t="s">
        <v>855</v>
      </c>
      <c r="B10773" t="s">
        <v>2654</v>
      </c>
      <c r="C10773">
        <v>62.542289413921523</v>
      </c>
      <c r="D10773" t="s">
        <v>8</v>
      </c>
    </row>
    <row r="10774" spans="1:4">
      <c r="A10774" t="s">
        <v>856</v>
      </c>
      <c r="B10774" t="s">
        <v>2654</v>
      </c>
      <c r="C10774">
        <v>62.958674317055177</v>
      </c>
      <c r="D10774" t="s">
        <v>8</v>
      </c>
    </row>
    <row r="10775" spans="1:4">
      <c r="A10775" t="s">
        <v>857</v>
      </c>
      <c r="B10775" t="s">
        <v>2654</v>
      </c>
      <c r="C10775">
        <v>63.541631085144388</v>
      </c>
      <c r="D10775" t="s">
        <v>8</v>
      </c>
    </row>
    <row r="10776" spans="1:4">
      <c r="A10776" t="s">
        <v>858</v>
      </c>
      <c r="B10776" t="s">
        <v>2654</v>
      </c>
      <c r="C10776">
        <v>62.617238813503697</v>
      </c>
      <c r="D10776" t="s">
        <v>8</v>
      </c>
    </row>
    <row r="10777" spans="1:4">
      <c r="A10777" t="s">
        <v>859</v>
      </c>
      <c r="B10777" t="s">
        <v>2654</v>
      </c>
      <c r="C10777">
        <v>59.011266407867673</v>
      </c>
      <c r="D10777" t="s">
        <v>8</v>
      </c>
    </row>
    <row r="10778" spans="1:4">
      <c r="A10778" t="s">
        <v>860</v>
      </c>
      <c r="B10778" t="s">
        <v>2654</v>
      </c>
      <c r="C10778">
        <v>58.361695211688712</v>
      </c>
      <c r="D10778" t="s">
        <v>8</v>
      </c>
    </row>
    <row r="10779" spans="1:4">
      <c r="A10779" t="s">
        <v>861</v>
      </c>
      <c r="B10779" t="s">
        <v>2654</v>
      </c>
      <c r="C10779">
        <v>59.069547538875689</v>
      </c>
      <c r="D10779" t="s">
        <v>8</v>
      </c>
    </row>
    <row r="10780" spans="1:4">
      <c r="A10780" t="s">
        <v>862</v>
      </c>
      <c r="B10780" t="s">
        <v>2654</v>
      </c>
      <c r="C10780">
        <v>58.877998476215765</v>
      </c>
      <c r="D10780" t="s">
        <v>8</v>
      </c>
    </row>
    <row r="10781" spans="1:4">
      <c r="A10781" t="s">
        <v>863</v>
      </c>
      <c r="B10781" t="s">
        <v>2654</v>
      </c>
      <c r="C10781">
        <v>59.635868507412169</v>
      </c>
      <c r="D10781" t="s">
        <v>8</v>
      </c>
    </row>
    <row r="10782" spans="1:4">
      <c r="A10782" t="s">
        <v>864</v>
      </c>
      <c r="B10782" t="s">
        <v>2654</v>
      </c>
      <c r="C10782">
        <v>60.268785459588017</v>
      </c>
      <c r="D10782" t="s">
        <v>8</v>
      </c>
    </row>
    <row r="10783" spans="1:4">
      <c r="A10783" t="s">
        <v>865</v>
      </c>
      <c r="B10783" t="s">
        <v>2654</v>
      </c>
      <c r="C10783">
        <v>60.443655126486412</v>
      </c>
      <c r="D10783" t="s">
        <v>8</v>
      </c>
    </row>
    <row r="10784" spans="1:4">
      <c r="A10784" t="s">
        <v>866</v>
      </c>
      <c r="B10784" t="s">
        <v>2654</v>
      </c>
      <c r="C10784">
        <v>60.993292587604621</v>
      </c>
      <c r="D10784" t="s">
        <v>8</v>
      </c>
    </row>
    <row r="10785" spans="1:4">
      <c r="A10785" t="s">
        <v>867</v>
      </c>
      <c r="B10785" t="s">
        <v>2654</v>
      </c>
      <c r="C10785">
        <v>63.100245906129793</v>
      </c>
      <c r="D10785" t="s">
        <v>8</v>
      </c>
    </row>
    <row r="10786" spans="1:4">
      <c r="A10786" t="s">
        <v>868</v>
      </c>
      <c r="B10786" t="s">
        <v>2654</v>
      </c>
      <c r="C10786">
        <v>64.657558154061988</v>
      </c>
      <c r="D10786" t="s">
        <v>8</v>
      </c>
    </row>
    <row r="10787" spans="1:4">
      <c r="A10787" t="s">
        <v>869</v>
      </c>
      <c r="B10787" t="s">
        <v>2654</v>
      </c>
      <c r="C10787">
        <v>65.023975499829348</v>
      </c>
      <c r="D10787" t="s">
        <v>8</v>
      </c>
    </row>
    <row r="10788" spans="1:4">
      <c r="A10788" t="s">
        <v>870</v>
      </c>
      <c r="B10788" t="s">
        <v>2654</v>
      </c>
      <c r="C10788">
        <v>64.840779330453785</v>
      </c>
      <c r="D10788" t="s">
        <v>8</v>
      </c>
    </row>
    <row r="10789" spans="1:4">
      <c r="A10789" t="s">
        <v>871</v>
      </c>
      <c r="B10789" t="s">
        <v>2654</v>
      </c>
      <c r="C10789">
        <v>64.857422273737214</v>
      </c>
      <c r="D10789" t="s">
        <v>8</v>
      </c>
    </row>
    <row r="10790" spans="1:4">
      <c r="A10790" t="s">
        <v>872</v>
      </c>
      <c r="B10790" t="s">
        <v>2654</v>
      </c>
      <c r="C10790">
        <v>65.257149179593952</v>
      </c>
      <c r="D10790" t="s">
        <v>8</v>
      </c>
    </row>
    <row r="10791" spans="1:4">
      <c r="A10791" t="s">
        <v>873</v>
      </c>
      <c r="B10791" t="s">
        <v>2654</v>
      </c>
      <c r="C10791">
        <v>64.957368971597276</v>
      </c>
      <c r="D10791" t="s">
        <v>8</v>
      </c>
    </row>
    <row r="10792" spans="1:4">
      <c r="A10792" t="s">
        <v>874</v>
      </c>
      <c r="B10792" t="s">
        <v>2654</v>
      </c>
      <c r="C10792">
        <v>64.14123150445603</v>
      </c>
      <c r="D10792" t="s">
        <v>8</v>
      </c>
    </row>
    <row r="10793" spans="1:4">
      <c r="A10793" t="s">
        <v>875</v>
      </c>
      <c r="B10793" t="s">
        <v>2654</v>
      </c>
      <c r="C10793">
        <v>63.574932369518073</v>
      </c>
      <c r="D10793" t="s">
        <v>8</v>
      </c>
    </row>
    <row r="10794" spans="1:4">
      <c r="A10794" t="s">
        <v>876</v>
      </c>
      <c r="B10794" t="s">
        <v>2654</v>
      </c>
      <c r="C10794">
        <v>63.450025874038602</v>
      </c>
      <c r="D10794" t="s">
        <v>8</v>
      </c>
    </row>
    <row r="10795" spans="1:4">
      <c r="A10795" t="s">
        <v>877</v>
      </c>
      <c r="B10795" t="s">
        <v>2654</v>
      </c>
      <c r="C10795">
        <v>63.225144154510772</v>
      </c>
      <c r="D10795" t="s">
        <v>8</v>
      </c>
    </row>
    <row r="10796" spans="1:4">
      <c r="A10796" t="s">
        <v>878</v>
      </c>
      <c r="B10796" t="s">
        <v>2654</v>
      </c>
      <c r="C10796">
        <v>62.042622221606031</v>
      </c>
      <c r="D10796" t="s">
        <v>8</v>
      </c>
    </row>
    <row r="10797" spans="1:4">
      <c r="A10797" t="s">
        <v>879</v>
      </c>
      <c r="B10797" t="s">
        <v>2654</v>
      </c>
      <c r="C10797">
        <v>62.658884381469896</v>
      </c>
      <c r="D10797" t="s">
        <v>8</v>
      </c>
    </row>
    <row r="10798" spans="1:4">
      <c r="A10798" t="s">
        <v>880</v>
      </c>
      <c r="B10798" t="s">
        <v>2654</v>
      </c>
      <c r="C10798">
        <v>62.942041584216007</v>
      </c>
      <c r="D10798" t="s">
        <v>8</v>
      </c>
    </row>
    <row r="10799" spans="1:4">
      <c r="A10799" t="s">
        <v>881</v>
      </c>
      <c r="B10799" t="s">
        <v>2654</v>
      </c>
      <c r="C10799">
        <v>63.366742923960643</v>
      </c>
      <c r="D10799" t="s">
        <v>8</v>
      </c>
    </row>
    <row r="10800" spans="1:4">
      <c r="A10800" t="s">
        <v>882</v>
      </c>
      <c r="B10800" t="s">
        <v>2654</v>
      </c>
      <c r="C10800">
        <v>63.491646703902923</v>
      </c>
      <c r="D10800" t="s">
        <v>8</v>
      </c>
    </row>
    <row r="10801" spans="1:4">
      <c r="A10801" t="s">
        <v>883</v>
      </c>
      <c r="B10801" t="s">
        <v>2654</v>
      </c>
      <c r="C10801">
        <v>63.591596256595132</v>
      </c>
      <c r="D10801" t="s">
        <v>8</v>
      </c>
    </row>
    <row r="10802" spans="1:4">
      <c r="A10802" t="s">
        <v>884</v>
      </c>
      <c r="B10802" t="s">
        <v>2654</v>
      </c>
      <c r="C10802">
        <v>62.458993265040839</v>
      </c>
      <c r="D10802" t="s">
        <v>8</v>
      </c>
    </row>
    <row r="10803" spans="1:4">
      <c r="A10803" t="s">
        <v>885</v>
      </c>
      <c r="B10803" t="s">
        <v>2654</v>
      </c>
      <c r="C10803">
        <v>63.325099174308193</v>
      </c>
      <c r="D10803" t="s">
        <v>8</v>
      </c>
    </row>
    <row r="10804" spans="1:4">
      <c r="A10804" t="s">
        <v>886</v>
      </c>
      <c r="B10804" t="s">
        <v>2654</v>
      </c>
      <c r="C10804">
        <v>62.275793127700481</v>
      </c>
      <c r="D10804" t="s">
        <v>8</v>
      </c>
    </row>
    <row r="10805" spans="1:4">
      <c r="A10805" t="s">
        <v>887</v>
      </c>
      <c r="B10805" t="s">
        <v>2654</v>
      </c>
      <c r="C10805">
        <v>63.258482597903637</v>
      </c>
      <c r="D10805" t="s">
        <v>8</v>
      </c>
    </row>
    <row r="10806" spans="1:4">
      <c r="A10806" t="s">
        <v>888</v>
      </c>
      <c r="B10806" t="s">
        <v>2654</v>
      </c>
      <c r="C10806">
        <v>62.950355000056682</v>
      </c>
      <c r="D10806" t="s">
        <v>8</v>
      </c>
    </row>
    <row r="10807" spans="1:4">
      <c r="A10807" t="s">
        <v>889</v>
      </c>
      <c r="B10807" t="s">
        <v>2654</v>
      </c>
      <c r="C10807">
        <v>62.833746788766753</v>
      </c>
      <c r="D10807" t="s">
        <v>8</v>
      </c>
    </row>
    <row r="10808" spans="1:4">
      <c r="A10808" t="s">
        <v>890</v>
      </c>
      <c r="B10808" t="s">
        <v>2654</v>
      </c>
      <c r="C10808">
        <v>64.207872517343674</v>
      </c>
      <c r="D10808" t="s">
        <v>8</v>
      </c>
    </row>
    <row r="10809" spans="1:4">
      <c r="A10809" t="s">
        <v>891</v>
      </c>
      <c r="B10809" t="s">
        <v>2654</v>
      </c>
      <c r="C10809">
        <v>64.749156308846452</v>
      </c>
      <c r="D10809" t="s">
        <v>8</v>
      </c>
    </row>
    <row r="10810" spans="1:4">
      <c r="A10810" t="s">
        <v>892</v>
      </c>
      <c r="B10810" t="s">
        <v>2654</v>
      </c>
      <c r="C10810">
        <v>64.091244575399429</v>
      </c>
      <c r="D10810" t="s">
        <v>8</v>
      </c>
    </row>
    <row r="10811" spans="1:4">
      <c r="A10811" t="s">
        <v>893</v>
      </c>
      <c r="B10811" t="s">
        <v>2654</v>
      </c>
      <c r="C10811">
        <v>63.275110473791273</v>
      </c>
      <c r="D10811" t="s">
        <v>8</v>
      </c>
    </row>
    <row r="10812" spans="1:4">
      <c r="A10812" t="s">
        <v>894</v>
      </c>
      <c r="B10812" t="s">
        <v>2654</v>
      </c>
      <c r="C10812">
        <v>64.091262469730594</v>
      </c>
      <c r="D10812" t="s">
        <v>8</v>
      </c>
    </row>
    <row r="10813" spans="1:4">
      <c r="A10813" t="s">
        <v>895</v>
      </c>
      <c r="B10813" t="s">
        <v>2654</v>
      </c>
      <c r="C10813">
        <v>63.450014184273357</v>
      </c>
      <c r="D10813" t="s">
        <v>8</v>
      </c>
    </row>
    <row r="10814" spans="1:4">
      <c r="A10814" t="s">
        <v>896</v>
      </c>
      <c r="B10814" t="s">
        <v>2654</v>
      </c>
      <c r="C10814">
        <v>64.016324258444072</v>
      </c>
      <c r="D10814" t="s">
        <v>8</v>
      </c>
    </row>
    <row r="10815" spans="1:4">
      <c r="A10815" t="s">
        <v>897</v>
      </c>
      <c r="B10815" t="s">
        <v>2654</v>
      </c>
      <c r="C10815">
        <v>63.808138310539618</v>
      </c>
      <c r="D10815" t="s">
        <v>8</v>
      </c>
    </row>
    <row r="10816" spans="1:4">
      <c r="A10816" t="s">
        <v>898</v>
      </c>
      <c r="B10816" t="s">
        <v>2654</v>
      </c>
      <c r="C10816">
        <v>64.157883341913333</v>
      </c>
      <c r="D10816" t="s">
        <v>8</v>
      </c>
    </row>
    <row r="10817" spans="1:4">
      <c r="A10817" t="s">
        <v>899</v>
      </c>
      <c r="B10817" t="s">
        <v>2654</v>
      </c>
      <c r="C10817">
        <v>64.649248583866736</v>
      </c>
      <c r="D10817" t="s">
        <v>8</v>
      </c>
    </row>
    <row r="10818" spans="1:4">
      <c r="A10818" t="s">
        <v>900</v>
      </c>
      <c r="B10818" t="s">
        <v>2654</v>
      </c>
      <c r="C10818">
        <v>64.857420926208505</v>
      </c>
      <c r="D10818" t="s">
        <v>8</v>
      </c>
    </row>
    <row r="10819" spans="1:4">
      <c r="A10819" t="s">
        <v>901</v>
      </c>
      <c r="B10819" t="s">
        <v>2654</v>
      </c>
      <c r="C10819">
        <v>65.665220000935548</v>
      </c>
      <c r="D10819" t="s">
        <v>8</v>
      </c>
    </row>
    <row r="10820" spans="1:4">
      <c r="A10820" t="s">
        <v>902</v>
      </c>
      <c r="B10820" t="s">
        <v>2654</v>
      </c>
      <c r="C10820">
        <v>65.923385506954617</v>
      </c>
      <c r="D10820" t="s">
        <v>8</v>
      </c>
    </row>
    <row r="10821" spans="1:4">
      <c r="A10821" t="s">
        <v>903</v>
      </c>
      <c r="B10821" t="s">
        <v>2654</v>
      </c>
      <c r="C10821">
        <v>66.239848562420008</v>
      </c>
      <c r="D10821" t="s">
        <v>8</v>
      </c>
    </row>
    <row r="10822" spans="1:4">
      <c r="A10822" t="s">
        <v>904</v>
      </c>
      <c r="B10822" t="s">
        <v>2654</v>
      </c>
      <c r="C10822">
        <v>66.339781560226868</v>
      </c>
      <c r="D10822" t="s">
        <v>8</v>
      </c>
    </row>
    <row r="10823" spans="1:4">
      <c r="A10823" t="s">
        <v>905</v>
      </c>
      <c r="B10823" t="s">
        <v>2654</v>
      </c>
      <c r="C10823">
        <v>66.78119056151553</v>
      </c>
      <c r="D10823" t="s">
        <v>8</v>
      </c>
    </row>
    <row r="10824" spans="1:4">
      <c r="A10824" t="s">
        <v>906</v>
      </c>
      <c r="B10824" t="s">
        <v>2654</v>
      </c>
      <c r="C10824">
        <v>67.064304980385529</v>
      </c>
      <c r="D10824" t="s">
        <v>8</v>
      </c>
    </row>
    <row r="10825" spans="1:4">
      <c r="A10825" t="s">
        <v>907</v>
      </c>
      <c r="B10825" t="s">
        <v>2654</v>
      </c>
      <c r="C10825">
        <v>65.240519405789527</v>
      </c>
      <c r="D10825" t="s">
        <v>8</v>
      </c>
    </row>
    <row r="10826" spans="1:4">
      <c r="A10826" t="s">
        <v>908</v>
      </c>
      <c r="B10826" t="s">
        <v>2654</v>
      </c>
      <c r="C10826">
        <v>65.631921408370033</v>
      </c>
      <c r="D10826" t="s">
        <v>8</v>
      </c>
    </row>
    <row r="10827" spans="1:4">
      <c r="A10827" t="s">
        <v>909</v>
      </c>
      <c r="B10827" t="s">
        <v>2654</v>
      </c>
      <c r="C10827">
        <v>67.464053022330006</v>
      </c>
      <c r="D10827" t="s">
        <v>8</v>
      </c>
    </row>
    <row r="10828" spans="1:4">
      <c r="A10828" t="s">
        <v>910</v>
      </c>
      <c r="B10828" t="s">
        <v>2654</v>
      </c>
      <c r="C10828">
        <v>67.522353880062212</v>
      </c>
      <c r="D10828" t="s">
        <v>8</v>
      </c>
    </row>
    <row r="10829" spans="1:4">
      <c r="A10829" t="s">
        <v>911</v>
      </c>
      <c r="B10829" t="s">
        <v>2654</v>
      </c>
      <c r="C10829">
        <v>68.121958583199159</v>
      </c>
      <c r="D10829" t="s">
        <v>8</v>
      </c>
    </row>
    <row r="10830" spans="1:4">
      <c r="A10830" t="s">
        <v>912</v>
      </c>
      <c r="B10830" t="s">
        <v>2654</v>
      </c>
      <c r="C10830">
        <v>68.022003580003002</v>
      </c>
      <c r="D10830" t="s">
        <v>8</v>
      </c>
    </row>
    <row r="10831" spans="1:4">
      <c r="A10831" t="s">
        <v>913</v>
      </c>
      <c r="B10831" t="s">
        <v>2654</v>
      </c>
      <c r="C10831">
        <v>68.480046186750457</v>
      </c>
      <c r="D10831" t="s">
        <v>8</v>
      </c>
    </row>
    <row r="10832" spans="1:4">
      <c r="A10832" t="s">
        <v>914</v>
      </c>
      <c r="B10832" t="s">
        <v>2654</v>
      </c>
      <c r="C10832">
        <v>68.480072348459288</v>
      </c>
      <c r="D10832" t="s">
        <v>8</v>
      </c>
    </row>
    <row r="10833" spans="1:4">
      <c r="A10833" t="s">
        <v>915</v>
      </c>
      <c r="B10833" t="s">
        <v>2654</v>
      </c>
      <c r="C10833">
        <v>67.997016053869046</v>
      </c>
      <c r="D10833" t="s">
        <v>8</v>
      </c>
    </row>
    <row r="10834" spans="1:4">
      <c r="A10834" t="s">
        <v>916</v>
      </c>
      <c r="B10834" t="s">
        <v>2654</v>
      </c>
      <c r="C10834">
        <v>68.833667682001646</v>
      </c>
      <c r="D10834" t="s">
        <v>8</v>
      </c>
    </row>
    <row r="10835" spans="1:4">
      <c r="A10835" t="s">
        <v>917</v>
      </c>
      <c r="B10835" t="s">
        <v>2654</v>
      </c>
      <c r="C10835">
        <v>66.617842443531146</v>
      </c>
      <c r="D10835" t="s">
        <v>8</v>
      </c>
    </row>
    <row r="10836" spans="1:4">
      <c r="A10836" t="s">
        <v>918</v>
      </c>
      <c r="B10836" t="s">
        <v>2654</v>
      </c>
      <c r="C10836">
        <v>68.07826705379054</v>
      </c>
      <c r="D10836" t="s">
        <v>8</v>
      </c>
    </row>
    <row r="10837" spans="1:4">
      <c r="A10837" t="s">
        <v>919</v>
      </c>
      <c r="B10837" t="s">
        <v>2654</v>
      </c>
      <c r="C10837">
        <v>69.1190547305563</v>
      </c>
      <c r="D10837" t="s">
        <v>8</v>
      </c>
    </row>
    <row r="10838" spans="1:4">
      <c r="A10838" t="s">
        <v>920</v>
      </c>
      <c r="B10838" t="s">
        <v>2654</v>
      </c>
      <c r="C10838">
        <v>69.270138565324586</v>
      </c>
      <c r="D10838" t="s">
        <v>8</v>
      </c>
    </row>
    <row r="10839" spans="1:4">
      <c r="A10839" t="s">
        <v>921</v>
      </c>
      <c r="B10839" t="s">
        <v>2654</v>
      </c>
      <c r="C10839">
        <v>69.194578928338061</v>
      </c>
      <c r="D10839" t="s">
        <v>8</v>
      </c>
    </row>
    <row r="10840" spans="1:4">
      <c r="A10840" t="s">
        <v>922</v>
      </c>
      <c r="B10840" t="s">
        <v>2654</v>
      </c>
      <c r="C10840">
        <v>70.906845558669744</v>
      </c>
      <c r="D10840" t="s">
        <v>8</v>
      </c>
    </row>
    <row r="10841" spans="1:4">
      <c r="A10841" t="s">
        <v>923</v>
      </c>
      <c r="B10841" t="s">
        <v>2654</v>
      </c>
      <c r="C10841">
        <v>72.056722445535542</v>
      </c>
      <c r="D10841" t="s">
        <v>8</v>
      </c>
    </row>
    <row r="10842" spans="1:4">
      <c r="A10842" t="s">
        <v>924</v>
      </c>
      <c r="B10842" t="s">
        <v>2654</v>
      </c>
      <c r="C10842">
        <v>72.300124827893285</v>
      </c>
      <c r="D10842" t="s">
        <v>8</v>
      </c>
    </row>
    <row r="10843" spans="1:4">
      <c r="A10843" t="s">
        <v>925</v>
      </c>
      <c r="B10843" t="s">
        <v>2654</v>
      </c>
      <c r="C10843">
        <v>72.367266511212065</v>
      </c>
      <c r="D10843" t="s">
        <v>8</v>
      </c>
    </row>
    <row r="10844" spans="1:4">
      <c r="A10844" t="s">
        <v>926</v>
      </c>
      <c r="B10844" t="s">
        <v>2654</v>
      </c>
      <c r="C10844">
        <v>72.560308429235505</v>
      </c>
      <c r="D10844" t="s">
        <v>8</v>
      </c>
    </row>
    <row r="10845" spans="1:4">
      <c r="A10845" t="s">
        <v>927</v>
      </c>
      <c r="B10845" t="s">
        <v>2654</v>
      </c>
      <c r="C10845">
        <v>72.358884361335015</v>
      </c>
      <c r="D10845" t="s">
        <v>8</v>
      </c>
    </row>
    <row r="10846" spans="1:4">
      <c r="A10846" t="s">
        <v>928</v>
      </c>
      <c r="B10846" t="s">
        <v>2654</v>
      </c>
      <c r="C10846">
        <v>72.828902171590627</v>
      </c>
      <c r="D10846" t="s">
        <v>8</v>
      </c>
    </row>
    <row r="10847" spans="1:4">
      <c r="A10847" t="s">
        <v>929</v>
      </c>
      <c r="B10847" t="s">
        <v>2654</v>
      </c>
      <c r="C10847">
        <v>72.854074338783647</v>
      </c>
      <c r="D10847" t="s">
        <v>8</v>
      </c>
    </row>
    <row r="10848" spans="1:4">
      <c r="A10848" t="s">
        <v>930</v>
      </c>
      <c r="B10848" t="s">
        <v>2654</v>
      </c>
      <c r="C10848">
        <v>73.366078828686753</v>
      </c>
      <c r="D10848" t="s">
        <v>8</v>
      </c>
    </row>
    <row r="10849" spans="1:4">
      <c r="A10849" t="s">
        <v>931</v>
      </c>
      <c r="B10849" t="s">
        <v>2654</v>
      </c>
      <c r="C10849">
        <v>73.987193821927889</v>
      </c>
      <c r="D10849" t="s">
        <v>8</v>
      </c>
    </row>
    <row r="10850" spans="1:4">
      <c r="A10850" t="s">
        <v>932</v>
      </c>
      <c r="B10850" t="s">
        <v>2654</v>
      </c>
      <c r="C10850">
        <v>74.532742287573214</v>
      </c>
      <c r="D10850" t="s">
        <v>8</v>
      </c>
    </row>
    <row r="10851" spans="1:4">
      <c r="A10851" t="s">
        <v>933</v>
      </c>
      <c r="B10851" t="s">
        <v>2654</v>
      </c>
      <c r="C10851">
        <v>74.037530827484531</v>
      </c>
      <c r="D10851" t="s">
        <v>8</v>
      </c>
    </row>
    <row r="10852" spans="1:4">
      <c r="A10852" t="s">
        <v>934</v>
      </c>
      <c r="B10852" t="s">
        <v>2654</v>
      </c>
      <c r="C10852">
        <v>74.633477254128749</v>
      </c>
      <c r="D10852" t="s">
        <v>8</v>
      </c>
    </row>
    <row r="10853" spans="1:4">
      <c r="A10853" t="s">
        <v>935</v>
      </c>
      <c r="B10853" t="s">
        <v>2654</v>
      </c>
      <c r="C10853">
        <v>74.473992329228977</v>
      </c>
      <c r="D10853" t="s">
        <v>8</v>
      </c>
    </row>
    <row r="10854" spans="1:4">
      <c r="A10854" t="s">
        <v>936</v>
      </c>
      <c r="B10854" t="s">
        <v>2654</v>
      </c>
      <c r="C10854">
        <v>74.087879375272209</v>
      </c>
      <c r="D10854" t="s">
        <v>8</v>
      </c>
    </row>
    <row r="10855" spans="1:4">
      <c r="A10855" t="s">
        <v>937</v>
      </c>
      <c r="B10855" t="s">
        <v>2654</v>
      </c>
      <c r="C10855">
        <v>73.819326532589443</v>
      </c>
      <c r="D10855" t="s">
        <v>8</v>
      </c>
    </row>
    <row r="10856" spans="1:4">
      <c r="A10856" t="s">
        <v>938</v>
      </c>
      <c r="B10856" t="s">
        <v>2654</v>
      </c>
      <c r="C10856">
        <v>73.475186349935214</v>
      </c>
      <c r="D10856" t="s">
        <v>8</v>
      </c>
    </row>
    <row r="10857" spans="1:4">
      <c r="A10857" t="s">
        <v>939</v>
      </c>
      <c r="B10857" t="s">
        <v>2654</v>
      </c>
      <c r="C10857">
        <v>73.139444323377589</v>
      </c>
      <c r="D10857" t="s">
        <v>8</v>
      </c>
    </row>
    <row r="10858" spans="1:4">
      <c r="A10858" t="s">
        <v>940</v>
      </c>
      <c r="B10858" t="s">
        <v>2654</v>
      </c>
      <c r="C10858">
        <v>72.728177879797357</v>
      </c>
      <c r="D10858" t="s">
        <v>8</v>
      </c>
    </row>
    <row r="10859" spans="1:4">
      <c r="A10859" t="s">
        <v>941</v>
      </c>
      <c r="B10859" t="s">
        <v>2654</v>
      </c>
      <c r="C10859">
        <v>72.501587719628844</v>
      </c>
      <c r="D10859" t="s">
        <v>8</v>
      </c>
    </row>
    <row r="10860" spans="1:4">
      <c r="A10860" t="s">
        <v>942</v>
      </c>
      <c r="B10860" t="s">
        <v>2654</v>
      </c>
      <c r="C10860">
        <v>72.786932725252669</v>
      </c>
      <c r="D10860" t="s">
        <v>8</v>
      </c>
    </row>
    <row r="10861" spans="1:4">
      <c r="A10861" t="s">
        <v>943</v>
      </c>
      <c r="B10861" t="s">
        <v>2654</v>
      </c>
      <c r="C10861">
        <v>73.072309445115053</v>
      </c>
      <c r="D10861" t="s">
        <v>8</v>
      </c>
    </row>
    <row r="10862" spans="1:4">
      <c r="A10862" t="s">
        <v>944</v>
      </c>
      <c r="B10862" t="s">
        <v>2654</v>
      </c>
      <c r="C10862">
        <v>73.055509456400799</v>
      </c>
      <c r="D10862" t="s">
        <v>8</v>
      </c>
    </row>
    <row r="10863" spans="1:4">
      <c r="A10863" t="s">
        <v>945</v>
      </c>
      <c r="B10863" t="s">
        <v>2654</v>
      </c>
      <c r="C10863">
        <v>72.904445451319319</v>
      </c>
      <c r="D10863" t="s">
        <v>8</v>
      </c>
    </row>
    <row r="10864" spans="1:4">
      <c r="A10864" t="s">
        <v>946</v>
      </c>
      <c r="B10864" t="s">
        <v>2654</v>
      </c>
      <c r="C10864">
        <v>73.240166538972261</v>
      </c>
      <c r="D10864" t="s">
        <v>8</v>
      </c>
    </row>
    <row r="10865" spans="1:4">
      <c r="A10865" t="s">
        <v>947</v>
      </c>
      <c r="B10865" t="s">
        <v>2654</v>
      </c>
      <c r="C10865">
        <v>73.340910085176162</v>
      </c>
      <c r="D10865" t="s">
        <v>8</v>
      </c>
    </row>
    <row r="10866" spans="1:4">
      <c r="A10866" t="s">
        <v>948</v>
      </c>
      <c r="B10866" t="s">
        <v>2654</v>
      </c>
      <c r="C10866">
        <v>73.424834903007351</v>
      </c>
      <c r="D10866" t="s">
        <v>8</v>
      </c>
    </row>
    <row r="10867" spans="1:4">
      <c r="A10867" t="s">
        <v>949</v>
      </c>
      <c r="B10867" t="s">
        <v>2654</v>
      </c>
      <c r="C10867">
        <v>74.037539518944371</v>
      </c>
      <c r="D10867" t="s">
        <v>8</v>
      </c>
    </row>
    <row r="10868" spans="1:4">
      <c r="A10868" t="s">
        <v>950</v>
      </c>
      <c r="B10868" t="s">
        <v>2654</v>
      </c>
      <c r="C10868">
        <v>72.535132542562081</v>
      </c>
      <c r="D10868" t="s">
        <v>8</v>
      </c>
    </row>
    <row r="10869" spans="1:4">
      <c r="A10869" t="s">
        <v>951</v>
      </c>
      <c r="B10869" t="s">
        <v>2654</v>
      </c>
      <c r="C10869">
        <v>71.888838749858905</v>
      </c>
      <c r="D10869" t="s">
        <v>8</v>
      </c>
    </row>
    <row r="10870" spans="1:4">
      <c r="A10870" t="s">
        <v>952</v>
      </c>
      <c r="B10870" t="s">
        <v>2654</v>
      </c>
      <c r="C10870">
        <v>70.856458580393493</v>
      </c>
      <c r="D10870" t="s">
        <v>8</v>
      </c>
    </row>
    <row r="10871" spans="1:4">
      <c r="A10871" t="s">
        <v>953</v>
      </c>
      <c r="B10871" t="s">
        <v>2654</v>
      </c>
      <c r="C10871">
        <v>70.344496398926083</v>
      </c>
      <c r="D10871" t="s">
        <v>8</v>
      </c>
    </row>
    <row r="10872" spans="1:4">
      <c r="A10872" t="s">
        <v>954</v>
      </c>
      <c r="B10872" t="s">
        <v>2654</v>
      </c>
      <c r="C10872">
        <v>70.646649081272841</v>
      </c>
      <c r="D10872" t="s">
        <v>8</v>
      </c>
    </row>
    <row r="10873" spans="1:4">
      <c r="A10873" t="s">
        <v>955</v>
      </c>
      <c r="B10873" t="s">
        <v>2654</v>
      </c>
      <c r="C10873">
        <v>71.754571106984173</v>
      </c>
      <c r="D10873" t="s">
        <v>8</v>
      </c>
    </row>
    <row r="10874" spans="1:4">
      <c r="A10874" t="s">
        <v>956</v>
      </c>
      <c r="B10874" t="s">
        <v>2654</v>
      </c>
      <c r="C10874">
        <v>71.402050830534264</v>
      </c>
      <c r="D10874" t="s">
        <v>8</v>
      </c>
    </row>
    <row r="10875" spans="1:4">
      <c r="A10875" t="s">
        <v>957</v>
      </c>
      <c r="B10875" t="s">
        <v>2654</v>
      </c>
      <c r="C10875">
        <v>69.412819105523283</v>
      </c>
      <c r="D10875" t="s">
        <v>8</v>
      </c>
    </row>
    <row r="10876" spans="1:4">
      <c r="A10876" t="s">
        <v>958</v>
      </c>
      <c r="B10876" t="s">
        <v>2654</v>
      </c>
      <c r="C10876">
        <v>70.310902585318189</v>
      </c>
      <c r="D10876" t="s">
        <v>8</v>
      </c>
    </row>
    <row r="10877" spans="1:4">
      <c r="A10877" t="s">
        <v>959</v>
      </c>
      <c r="B10877" t="s">
        <v>2654</v>
      </c>
      <c r="C10877">
        <v>70.772548546956315</v>
      </c>
      <c r="D10877" t="s">
        <v>8</v>
      </c>
    </row>
    <row r="10878" spans="1:4">
      <c r="A10878" t="s">
        <v>960</v>
      </c>
      <c r="B10878" t="s">
        <v>2654</v>
      </c>
      <c r="C10878">
        <v>70.965592835291403</v>
      </c>
      <c r="D10878" t="s">
        <v>8</v>
      </c>
    </row>
    <row r="10879" spans="1:4">
      <c r="A10879" t="s">
        <v>961</v>
      </c>
      <c r="B10879" t="s">
        <v>2654</v>
      </c>
      <c r="C10879">
        <v>70.117850146720372</v>
      </c>
      <c r="D10879" t="s">
        <v>8</v>
      </c>
    </row>
    <row r="10880" spans="1:4">
      <c r="A10880" t="s">
        <v>962</v>
      </c>
      <c r="B10880" t="s">
        <v>2654</v>
      </c>
      <c r="C10880">
        <v>68.82528100901304</v>
      </c>
      <c r="D10880" t="s">
        <v>8</v>
      </c>
    </row>
    <row r="10881" spans="1:4">
      <c r="A10881" t="s">
        <v>963</v>
      </c>
      <c r="B10881" t="s">
        <v>2654</v>
      </c>
      <c r="C10881">
        <v>68.758139536246162</v>
      </c>
      <c r="D10881" t="s">
        <v>8</v>
      </c>
    </row>
    <row r="10882" spans="1:4">
      <c r="A10882" t="s">
        <v>964</v>
      </c>
      <c r="B10882" t="s">
        <v>2654</v>
      </c>
      <c r="C10882">
        <v>69.24495030443785</v>
      </c>
      <c r="D10882" t="s">
        <v>8</v>
      </c>
    </row>
    <row r="10883" spans="1:4">
      <c r="A10883" t="s">
        <v>965</v>
      </c>
      <c r="B10883" t="s">
        <v>2654</v>
      </c>
      <c r="C10883">
        <v>68.044718172401801</v>
      </c>
      <c r="D10883" t="s">
        <v>8</v>
      </c>
    </row>
    <row r="10884" spans="1:4">
      <c r="A10884" t="s">
        <v>966</v>
      </c>
      <c r="B10884" t="s">
        <v>2654</v>
      </c>
      <c r="C10884">
        <v>68.91761286038988</v>
      </c>
      <c r="D10884" t="s">
        <v>8</v>
      </c>
    </row>
    <row r="10885" spans="1:4">
      <c r="A10885" t="s">
        <v>967</v>
      </c>
      <c r="B10885" t="s">
        <v>2654</v>
      </c>
      <c r="C10885">
        <v>69.370854172927721</v>
      </c>
      <c r="D10885" t="s">
        <v>8</v>
      </c>
    </row>
    <row r="10886" spans="1:4">
      <c r="A10886" t="s">
        <v>968</v>
      </c>
      <c r="B10886" t="s">
        <v>2654</v>
      </c>
      <c r="C10886">
        <v>68.66580026257131</v>
      </c>
      <c r="D10886" t="s">
        <v>8</v>
      </c>
    </row>
    <row r="10887" spans="1:4">
      <c r="A10887" t="s">
        <v>969</v>
      </c>
      <c r="B10887" t="s">
        <v>2654</v>
      </c>
      <c r="C10887">
        <v>69.253369452267862</v>
      </c>
      <c r="D10887" t="s">
        <v>8</v>
      </c>
    </row>
    <row r="10888" spans="1:4">
      <c r="A10888" t="s">
        <v>970</v>
      </c>
      <c r="B10888" t="s">
        <v>2654</v>
      </c>
      <c r="C10888">
        <v>70.965597513248824</v>
      </c>
      <c r="D10888" t="s">
        <v>8</v>
      </c>
    </row>
    <row r="10889" spans="1:4">
      <c r="A10889" t="s">
        <v>971</v>
      </c>
      <c r="B10889" t="s">
        <v>2654</v>
      </c>
      <c r="C10889">
        <v>70.101085643345399</v>
      </c>
      <c r="D10889" t="s">
        <v>8</v>
      </c>
    </row>
    <row r="10890" spans="1:4">
      <c r="A10890" t="s">
        <v>972</v>
      </c>
      <c r="B10890" t="s">
        <v>2654</v>
      </c>
      <c r="C10890">
        <v>69.647840200891622</v>
      </c>
      <c r="D10890" t="s">
        <v>8</v>
      </c>
    </row>
    <row r="10891" spans="1:4">
      <c r="A10891" t="s">
        <v>973</v>
      </c>
      <c r="B10891" t="s">
        <v>2654</v>
      </c>
      <c r="C10891">
        <v>70.050705964198784</v>
      </c>
      <c r="D10891" t="s">
        <v>8</v>
      </c>
    </row>
    <row r="10892" spans="1:4">
      <c r="A10892" t="s">
        <v>974</v>
      </c>
      <c r="B10892" t="s">
        <v>2654</v>
      </c>
      <c r="C10892">
        <v>70.596276027741482</v>
      </c>
      <c r="D10892" t="s">
        <v>8</v>
      </c>
    </row>
    <row r="10893" spans="1:4">
      <c r="A10893" t="s">
        <v>975</v>
      </c>
      <c r="B10893" t="s">
        <v>2654</v>
      </c>
      <c r="C10893">
        <v>71.284514301397266</v>
      </c>
      <c r="D10893" t="s">
        <v>8</v>
      </c>
    </row>
    <row r="10894" spans="1:4">
      <c r="A10894" t="s">
        <v>976</v>
      </c>
      <c r="B10894" t="s">
        <v>2654</v>
      </c>
      <c r="C10894">
        <v>71.98120074230502</v>
      </c>
      <c r="D10894" t="s">
        <v>8</v>
      </c>
    </row>
    <row r="10895" spans="1:4">
      <c r="A10895" t="s">
        <v>977</v>
      </c>
      <c r="B10895" t="s">
        <v>2654</v>
      </c>
      <c r="C10895">
        <v>72.845700892984667</v>
      </c>
      <c r="D10895" t="s">
        <v>8</v>
      </c>
    </row>
    <row r="10896" spans="1:4">
      <c r="A10896" t="s">
        <v>978</v>
      </c>
      <c r="B10896" t="s">
        <v>2654</v>
      </c>
      <c r="C10896">
        <v>72.744979927586158</v>
      </c>
      <c r="D10896" t="s">
        <v>8</v>
      </c>
    </row>
    <row r="10897" spans="1:4">
      <c r="A10897" t="s">
        <v>979</v>
      </c>
      <c r="B10897" t="s">
        <v>2654</v>
      </c>
      <c r="C10897">
        <v>71.544713124542426</v>
      </c>
      <c r="D10897" t="s">
        <v>8</v>
      </c>
    </row>
    <row r="10898" spans="1:4">
      <c r="A10898" t="s">
        <v>980</v>
      </c>
      <c r="B10898" t="s">
        <v>2654</v>
      </c>
      <c r="C10898">
        <v>70.453600686719199</v>
      </c>
      <c r="D10898" t="s">
        <v>8</v>
      </c>
    </row>
    <row r="10899" spans="1:4">
      <c r="A10899" t="s">
        <v>981</v>
      </c>
      <c r="B10899" t="s">
        <v>2654</v>
      </c>
      <c r="C10899">
        <v>69.337292379085326</v>
      </c>
      <c r="D10899" t="s">
        <v>8</v>
      </c>
    </row>
    <row r="10900" spans="1:4">
      <c r="A10900" t="s">
        <v>982</v>
      </c>
      <c r="B10900" t="s">
        <v>2654</v>
      </c>
      <c r="C10900">
        <v>67.205373728244808</v>
      </c>
      <c r="D10900" t="s">
        <v>8</v>
      </c>
    </row>
    <row r="10901" spans="1:4">
      <c r="A10901" t="s">
        <v>983</v>
      </c>
      <c r="B10901" t="s">
        <v>2654</v>
      </c>
      <c r="C10901">
        <v>65.644208793072153</v>
      </c>
      <c r="D10901" t="s">
        <v>8</v>
      </c>
    </row>
    <row r="10902" spans="1:4">
      <c r="A10902" t="s">
        <v>984</v>
      </c>
      <c r="B10902" t="s">
        <v>2654</v>
      </c>
      <c r="C10902">
        <v>65.09866050691906</v>
      </c>
      <c r="D10902" t="s">
        <v>8</v>
      </c>
    </row>
    <row r="10903" spans="1:4">
      <c r="A10903" t="s">
        <v>985</v>
      </c>
      <c r="B10903" t="s">
        <v>2654</v>
      </c>
      <c r="C10903">
        <v>55.957064040398443</v>
      </c>
      <c r="D10903" t="s">
        <v>8</v>
      </c>
    </row>
    <row r="10904" spans="1:4">
      <c r="A10904" t="s">
        <v>986</v>
      </c>
      <c r="B10904" t="s">
        <v>2654</v>
      </c>
      <c r="C10904">
        <v>57.61578925373049</v>
      </c>
      <c r="D10904" t="s">
        <v>8</v>
      </c>
    </row>
    <row r="10905" spans="1:4">
      <c r="A10905" t="s">
        <v>987</v>
      </c>
      <c r="B10905" t="s">
        <v>2654</v>
      </c>
      <c r="C10905">
        <v>56.879516437436337</v>
      </c>
      <c r="D10905" t="s">
        <v>8</v>
      </c>
    </row>
    <row r="10906" spans="1:4">
      <c r="A10906" t="s">
        <v>988</v>
      </c>
      <c r="B10906" t="s">
        <v>2654</v>
      </c>
      <c r="C10906">
        <v>57.607328191076803</v>
      </c>
      <c r="D10906" t="s">
        <v>8</v>
      </c>
    </row>
    <row r="10907" spans="1:4">
      <c r="A10907" t="s">
        <v>989</v>
      </c>
      <c r="B10907" t="s">
        <v>2654</v>
      </c>
      <c r="C10907">
        <v>58.123566770548408</v>
      </c>
      <c r="D10907" t="s">
        <v>8</v>
      </c>
    </row>
    <row r="10908" spans="1:4">
      <c r="A10908" t="s">
        <v>990</v>
      </c>
      <c r="B10908" t="s">
        <v>2654</v>
      </c>
      <c r="C10908">
        <v>59.088355479777917</v>
      </c>
      <c r="D10908" t="s">
        <v>8</v>
      </c>
    </row>
    <row r="10909" spans="1:4">
      <c r="A10909" t="s">
        <v>991</v>
      </c>
      <c r="B10909" t="s">
        <v>2654</v>
      </c>
      <c r="C10909">
        <v>59.03758437997368</v>
      </c>
      <c r="D10909" t="s">
        <v>8</v>
      </c>
    </row>
    <row r="10910" spans="1:4">
      <c r="A10910" t="s">
        <v>992</v>
      </c>
      <c r="B10910" t="s">
        <v>2654</v>
      </c>
      <c r="C10910">
        <v>59.528414197050033</v>
      </c>
      <c r="D10910" t="s">
        <v>8</v>
      </c>
    </row>
    <row r="10911" spans="1:4">
      <c r="A10911" t="s">
        <v>993</v>
      </c>
      <c r="B10911" t="s">
        <v>2654</v>
      </c>
      <c r="C10911">
        <v>59.926177326087696</v>
      </c>
      <c r="D10911" t="s">
        <v>8</v>
      </c>
    </row>
    <row r="10912" spans="1:4">
      <c r="A10912" t="s">
        <v>994</v>
      </c>
      <c r="B10912" t="s">
        <v>2654</v>
      </c>
      <c r="C10912">
        <v>57.97123723113841</v>
      </c>
      <c r="D10912" t="s">
        <v>8</v>
      </c>
    </row>
    <row r="10913" spans="1:4">
      <c r="A10913" t="s">
        <v>995</v>
      </c>
      <c r="B10913" t="s">
        <v>2654</v>
      </c>
      <c r="C10913">
        <v>56.998012679860402</v>
      </c>
      <c r="D10913" t="s">
        <v>8</v>
      </c>
    </row>
    <row r="10914" spans="1:4">
      <c r="A10914" t="s">
        <v>996</v>
      </c>
      <c r="B10914" t="s">
        <v>2654</v>
      </c>
      <c r="C10914">
        <v>56.981065189184243</v>
      </c>
      <c r="D10914" t="s">
        <v>8</v>
      </c>
    </row>
    <row r="10915" spans="1:4">
      <c r="A10915" t="s">
        <v>997</v>
      </c>
      <c r="B10915" t="s">
        <v>2654</v>
      </c>
      <c r="C10915">
        <v>56.337884122455357</v>
      </c>
      <c r="D10915" t="s">
        <v>8</v>
      </c>
    </row>
    <row r="10916" spans="1:4">
      <c r="A10916" t="s">
        <v>998</v>
      </c>
      <c r="B10916" t="s">
        <v>2654</v>
      </c>
      <c r="C10916">
        <v>55.914744514030573</v>
      </c>
      <c r="D10916" t="s">
        <v>8</v>
      </c>
    </row>
    <row r="10917" spans="1:4">
      <c r="A10917" t="s">
        <v>999</v>
      </c>
      <c r="B10917" t="s">
        <v>2654</v>
      </c>
      <c r="C10917">
        <v>56.913361074062081</v>
      </c>
      <c r="D10917" t="s">
        <v>8</v>
      </c>
    </row>
    <row r="10918" spans="1:4">
      <c r="A10918" t="s">
        <v>1000</v>
      </c>
      <c r="B10918" t="s">
        <v>2654</v>
      </c>
      <c r="C10918">
        <v>55.821639380248222</v>
      </c>
      <c r="D10918" t="s">
        <v>8</v>
      </c>
    </row>
    <row r="10919" spans="1:4">
      <c r="A10919" t="s">
        <v>1001</v>
      </c>
      <c r="B10919" t="s">
        <v>2654</v>
      </c>
      <c r="C10919">
        <v>55.872420150087819</v>
      </c>
      <c r="D10919" t="s">
        <v>8</v>
      </c>
    </row>
    <row r="10920" spans="1:4">
      <c r="A10920" t="s">
        <v>1002</v>
      </c>
      <c r="B10920" t="s">
        <v>2654</v>
      </c>
      <c r="C10920">
        <v>53.959804395297432</v>
      </c>
      <c r="D10920" t="s">
        <v>8</v>
      </c>
    </row>
    <row r="10921" spans="1:4">
      <c r="A10921" t="s">
        <v>1003</v>
      </c>
      <c r="B10921" t="s">
        <v>2654</v>
      </c>
      <c r="C10921">
        <v>54.645307537171242</v>
      </c>
      <c r="D10921" t="s">
        <v>8</v>
      </c>
    </row>
    <row r="10922" spans="1:4">
      <c r="A10922" t="s">
        <v>1004</v>
      </c>
      <c r="B10922" t="s">
        <v>2654</v>
      </c>
      <c r="C10922">
        <v>52.868077871992682</v>
      </c>
      <c r="D10922" t="s">
        <v>8</v>
      </c>
    </row>
    <row r="10923" spans="1:4">
      <c r="A10923" t="s">
        <v>1005</v>
      </c>
      <c r="B10923" t="s">
        <v>2654</v>
      </c>
      <c r="C10923">
        <v>51.40398403980317</v>
      </c>
      <c r="D10923" t="s">
        <v>8</v>
      </c>
    </row>
    <row r="10924" spans="1:4">
      <c r="A10924" t="s">
        <v>1006</v>
      </c>
      <c r="B10924" t="s">
        <v>2654</v>
      </c>
      <c r="C10924">
        <v>51.463228828493293</v>
      </c>
      <c r="D10924" t="s">
        <v>8</v>
      </c>
    </row>
    <row r="10925" spans="1:4">
      <c r="A10925" t="s">
        <v>1007</v>
      </c>
      <c r="B10925" t="s">
        <v>2654</v>
      </c>
      <c r="C10925">
        <v>50.904662271973571</v>
      </c>
      <c r="D10925" t="s">
        <v>8</v>
      </c>
    </row>
    <row r="10926" spans="1:4">
      <c r="A10926" t="s">
        <v>1008</v>
      </c>
      <c r="B10926" t="s">
        <v>2654</v>
      </c>
      <c r="C10926">
        <v>52.461854134145739</v>
      </c>
      <c r="D10926" t="s">
        <v>8</v>
      </c>
    </row>
    <row r="10927" spans="1:4">
      <c r="A10927" t="s">
        <v>1009</v>
      </c>
      <c r="B10927" t="s">
        <v>2654</v>
      </c>
      <c r="C10927">
        <v>52.605718570805408</v>
      </c>
      <c r="D10927" t="s">
        <v>8</v>
      </c>
    </row>
    <row r="10928" spans="1:4">
      <c r="A10928" t="s">
        <v>1010</v>
      </c>
      <c r="B10928" t="s">
        <v>2654</v>
      </c>
      <c r="C10928">
        <v>54.526821456194263</v>
      </c>
      <c r="D10928" t="s">
        <v>8</v>
      </c>
    </row>
    <row r="10929" spans="1:4">
      <c r="A10929" t="s">
        <v>1011</v>
      </c>
      <c r="B10929" t="s">
        <v>2654</v>
      </c>
      <c r="C10929">
        <v>55.195394364229408</v>
      </c>
      <c r="D10929" t="s">
        <v>8</v>
      </c>
    </row>
    <row r="10930" spans="1:4">
      <c r="A10930" t="s">
        <v>1012</v>
      </c>
      <c r="B10930" t="s">
        <v>2654</v>
      </c>
      <c r="C10930">
        <v>54.806094347703322</v>
      </c>
      <c r="D10930" t="s">
        <v>8</v>
      </c>
    </row>
    <row r="10931" spans="1:4">
      <c r="A10931" t="s">
        <v>1013</v>
      </c>
      <c r="B10931" t="s">
        <v>2654</v>
      </c>
      <c r="C10931">
        <v>55.356208498762008</v>
      </c>
      <c r="D10931" t="s">
        <v>8</v>
      </c>
    </row>
    <row r="10932" spans="1:4">
      <c r="A10932" t="s">
        <v>1014</v>
      </c>
      <c r="B10932" t="s">
        <v>2654</v>
      </c>
      <c r="C10932">
        <v>55.390030000442067</v>
      </c>
      <c r="D10932" t="s">
        <v>8</v>
      </c>
    </row>
    <row r="10933" spans="1:4">
      <c r="A10933" t="s">
        <v>1015</v>
      </c>
      <c r="B10933" t="s">
        <v>2654</v>
      </c>
      <c r="C10933">
        <v>56.5409937625368</v>
      </c>
      <c r="D10933" t="s">
        <v>8</v>
      </c>
    </row>
    <row r="10934" spans="1:4">
      <c r="A10934" t="s">
        <v>1016</v>
      </c>
      <c r="B10934" t="s">
        <v>2654</v>
      </c>
      <c r="C10934">
        <v>57.810435071518704</v>
      </c>
      <c r="D10934" t="s">
        <v>8</v>
      </c>
    </row>
    <row r="10935" spans="1:4">
      <c r="A10935" t="s">
        <v>1017</v>
      </c>
      <c r="B10935" t="s">
        <v>2654</v>
      </c>
      <c r="C10935">
        <v>58.208198958436562</v>
      </c>
      <c r="D10935" t="s">
        <v>8</v>
      </c>
    </row>
    <row r="10936" spans="1:4">
      <c r="A10936" t="s">
        <v>1018</v>
      </c>
      <c r="B10936" t="s">
        <v>2654</v>
      </c>
      <c r="C10936">
        <v>56.304028807699417</v>
      </c>
      <c r="D10936" t="s">
        <v>8</v>
      </c>
    </row>
    <row r="10937" spans="1:4">
      <c r="A10937" t="s">
        <v>1019</v>
      </c>
      <c r="B10937" t="s">
        <v>2654</v>
      </c>
      <c r="C10937">
        <v>57.598861227507321</v>
      </c>
      <c r="D10937" t="s">
        <v>8</v>
      </c>
    </row>
    <row r="10938" spans="1:4">
      <c r="A10938" t="s">
        <v>1020</v>
      </c>
      <c r="B10938" t="s">
        <v>2654</v>
      </c>
      <c r="C10938">
        <v>58.081254712045606</v>
      </c>
      <c r="D10938" t="s">
        <v>8</v>
      </c>
    </row>
    <row r="10939" spans="1:4">
      <c r="A10939" t="s">
        <v>1021</v>
      </c>
      <c r="B10939" t="s">
        <v>2654</v>
      </c>
      <c r="C10939">
        <v>57.378825649297873</v>
      </c>
      <c r="D10939" t="s">
        <v>8</v>
      </c>
    </row>
    <row r="10940" spans="1:4">
      <c r="A10940" t="s">
        <v>1022</v>
      </c>
      <c r="B10940" t="s">
        <v>2654</v>
      </c>
      <c r="C10940">
        <v>57.209572525157689</v>
      </c>
      <c r="D10940" t="s">
        <v>8</v>
      </c>
    </row>
    <row r="10941" spans="1:4">
      <c r="A10941" t="s">
        <v>1023</v>
      </c>
      <c r="B10941" t="s">
        <v>2654</v>
      </c>
      <c r="C10941">
        <v>56.845665608852528</v>
      </c>
      <c r="D10941" t="s">
        <v>8</v>
      </c>
    </row>
    <row r="10942" spans="1:4">
      <c r="A10942" t="s">
        <v>1024</v>
      </c>
      <c r="B10942" t="s">
        <v>2654</v>
      </c>
      <c r="C10942">
        <v>59.096812274892535</v>
      </c>
      <c r="D10942" t="s">
        <v>8</v>
      </c>
    </row>
    <row r="10943" spans="1:4">
      <c r="A10943" t="s">
        <v>1025</v>
      </c>
      <c r="B10943" t="s">
        <v>2654</v>
      </c>
      <c r="C10943">
        <v>58.952939241583714</v>
      </c>
      <c r="D10943" t="s">
        <v>8</v>
      </c>
    </row>
    <row r="10944" spans="1:4">
      <c r="A10944" t="s">
        <v>1026</v>
      </c>
      <c r="B10944" t="s">
        <v>2654</v>
      </c>
      <c r="C10944">
        <v>58.673681829809503</v>
      </c>
      <c r="D10944" t="s">
        <v>8</v>
      </c>
    </row>
    <row r="10945" spans="1:4">
      <c r="A10945" t="s">
        <v>1027</v>
      </c>
      <c r="B10945" t="s">
        <v>2654</v>
      </c>
      <c r="C10945">
        <v>59.088345707163413</v>
      </c>
      <c r="D10945" t="s">
        <v>8</v>
      </c>
    </row>
    <row r="10946" spans="1:4">
      <c r="A10946" t="s">
        <v>1028</v>
      </c>
      <c r="B10946" t="s">
        <v>2654</v>
      </c>
      <c r="C10946">
        <v>60.036206441812908</v>
      </c>
      <c r="D10946" t="s">
        <v>8</v>
      </c>
    </row>
    <row r="10947" spans="1:4">
      <c r="A10947" t="s">
        <v>1029</v>
      </c>
      <c r="B10947" t="s">
        <v>2654</v>
      </c>
      <c r="C10947">
        <v>60.264684952757101</v>
      </c>
      <c r="D10947" t="s">
        <v>8</v>
      </c>
    </row>
    <row r="10948" spans="1:4">
      <c r="A10948" t="s">
        <v>1030</v>
      </c>
      <c r="B10948" t="s">
        <v>2654</v>
      </c>
      <c r="C10948">
        <v>60.340857922977413</v>
      </c>
      <c r="D10948" t="s">
        <v>8</v>
      </c>
    </row>
    <row r="10949" spans="1:4">
      <c r="A10949" t="s">
        <v>1031</v>
      </c>
      <c r="B10949" t="s">
        <v>2654</v>
      </c>
      <c r="C10949">
        <v>60.349311103241071</v>
      </c>
      <c r="D10949" t="s">
        <v>8</v>
      </c>
    </row>
    <row r="10950" spans="1:4">
      <c r="A10950" t="s">
        <v>1032</v>
      </c>
      <c r="B10950" t="s">
        <v>2654</v>
      </c>
      <c r="C10950">
        <v>60.992516459511243</v>
      </c>
      <c r="D10950" t="s">
        <v>8</v>
      </c>
    </row>
    <row r="10951" spans="1:4">
      <c r="A10951" t="s">
        <v>1033</v>
      </c>
      <c r="B10951" t="s">
        <v>2654</v>
      </c>
      <c r="C10951">
        <v>59.62998873249748</v>
      </c>
      <c r="D10951" t="s">
        <v>8</v>
      </c>
    </row>
    <row r="10952" spans="1:4">
      <c r="A10952" t="s">
        <v>1034</v>
      </c>
      <c r="B10952" t="s">
        <v>2654</v>
      </c>
      <c r="C10952">
        <v>59.926179261401501</v>
      </c>
      <c r="D10952" t="s">
        <v>8</v>
      </c>
    </row>
    <row r="10953" spans="1:4">
      <c r="A10953" t="s">
        <v>1035</v>
      </c>
      <c r="B10953" t="s">
        <v>2654</v>
      </c>
      <c r="C10953">
        <v>61.144851956504162</v>
      </c>
      <c r="D10953" t="s">
        <v>8</v>
      </c>
    </row>
    <row r="10954" spans="1:4">
      <c r="A10954" t="s">
        <v>1036</v>
      </c>
      <c r="B10954" t="s">
        <v>2654</v>
      </c>
      <c r="C10954">
        <v>60.823266207397907</v>
      </c>
      <c r="D10954" t="s">
        <v>8</v>
      </c>
    </row>
    <row r="10955" spans="1:4">
      <c r="A10955" t="s">
        <v>1037</v>
      </c>
      <c r="B10955" t="s">
        <v>2654</v>
      </c>
      <c r="C10955">
        <v>60.493198886242936</v>
      </c>
      <c r="D10955" t="s">
        <v>8</v>
      </c>
    </row>
    <row r="10956" spans="1:4">
      <c r="A10956" t="s">
        <v>1038</v>
      </c>
      <c r="B10956" t="s">
        <v>2654</v>
      </c>
      <c r="C10956">
        <v>59.866935571341187</v>
      </c>
      <c r="D10956" t="s">
        <v>8</v>
      </c>
    </row>
    <row r="10957" spans="1:4">
      <c r="A10957" t="s">
        <v>1039</v>
      </c>
      <c r="B10957" t="s">
        <v>2654</v>
      </c>
      <c r="C10957">
        <v>58.453621812747919</v>
      </c>
      <c r="D10957" t="s">
        <v>8</v>
      </c>
    </row>
    <row r="10958" spans="1:4">
      <c r="A10958" t="s">
        <v>1040</v>
      </c>
      <c r="B10958" t="s">
        <v>2654</v>
      </c>
      <c r="C10958">
        <v>59.46071994939161</v>
      </c>
      <c r="D10958" t="s">
        <v>8</v>
      </c>
    </row>
    <row r="10959" spans="1:4">
      <c r="A10959" t="s">
        <v>1041</v>
      </c>
      <c r="B10959" t="s">
        <v>2654</v>
      </c>
      <c r="C10959">
        <v>59.215293968394917</v>
      </c>
      <c r="D10959" t="s">
        <v>8</v>
      </c>
    </row>
    <row r="10960" spans="1:4">
      <c r="A10960" t="s">
        <v>1042</v>
      </c>
      <c r="B10960" t="s">
        <v>2654</v>
      </c>
      <c r="C10960">
        <v>60.180069751337385</v>
      </c>
      <c r="D10960" t="s">
        <v>8</v>
      </c>
    </row>
    <row r="10961" spans="1:4">
      <c r="A10961" t="s">
        <v>1043</v>
      </c>
      <c r="B10961" t="s">
        <v>2654</v>
      </c>
      <c r="C10961">
        <v>61.11945079910307</v>
      </c>
      <c r="D10961" t="s">
        <v>8</v>
      </c>
    </row>
    <row r="10962" spans="1:4">
      <c r="A10962" t="s">
        <v>1044</v>
      </c>
      <c r="B10962" t="s">
        <v>2654</v>
      </c>
      <c r="C10962">
        <v>61.490485007077282</v>
      </c>
      <c r="D10962" t="s">
        <v>8</v>
      </c>
    </row>
    <row r="10963" spans="1:4">
      <c r="A10963" t="s">
        <v>1045</v>
      </c>
      <c r="B10963" t="s">
        <v>2654</v>
      </c>
      <c r="C10963">
        <v>61.891776247904268</v>
      </c>
      <c r="D10963" t="s">
        <v>8</v>
      </c>
    </row>
    <row r="10964" spans="1:4">
      <c r="A10964" t="s">
        <v>1046</v>
      </c>
      <c r="B10964" t="s">
        <v>2654</v>
      </c>
      <c r="C10964">
        <v>61.200195661186761</v>
      </c>
      <c r="D10964" t="s">
        <v>8</v>
      </c>
    </row>
    <row r="10965" spans="1:4">
      <c r="A10965" t="s">
        <v>1047</v>
      </c>
      <c r="B10965" t="s">
        <v>2654</v>
      </c>
      <c r="C10965">
        <v>61.302645343370337</v>
      </c>
      <c r="D10965" t="s">
        <v>8</v>
      </c>
    </row>
    <row r="10966" spans="1:4">
      <c r="A10966" t="s">
        <v>1048</v>
      </c>
      <c r="B10966" t="s">
        <v>2654</v>
      </c>
      <c r="C10966">
        <v>61.994227326321621</v>
      </c>
      <c r="D10966" t="s">
        <v>8</v>
      </c>
    </row>
    <row r="10967" spans="1:4">
      <c r="A10967" t="s">
        <v>1049</v>
      </c>
      <c r="B10967" t="s">
        <v>2654</v>
      </c>
      <c r="C10967">
        <v>61.225804297798511</v>
      </c>
      <c r="D10967" t="s">
        <v>8</v>
      </c>
    </row>
    <row r="10968" spans="1:4">
      <c r="A10968" t="s">
        <v>1050</v>
      </c>
      <c r="B10968" t="s">
        <v>2654</v>
      </c>
      <c r="C10968">
        <v>61.729540285358127</v>
      </c>
      <c r="D10968" t="s">
        <v>8</v>
      </c>
    </row>
    <row r="10969" spans="1:4">
      <c r="A10969" t="s">
        <v>1051</v>
      </c>
      <c r="B10969" t="s">
        <v>2654</v>
      </c>
      <c r="C10969">
        <v>61.703917688482179</v>
      </c>
      <c r="D10969" t="s">
        <v>8</v>
      </c>
    </row>
    <row r="10970" spans="1:4">
      <c r="A10970" t="s">
        <v>1052</v>
      </c>
      <c r="B10970" t="s">
        <v>2654</v>
      </c>
      <c r="C10970">
        <v>61.43925385558277</v>
      </c>
      <c r="D10970" t="s">
        <v>8</v>
      </c>
    </row>
    <row r="10971" spans="1:4">
      <c r="A10971" t="s">
        <v>1053</v>
      </c>
      <c r="B10971" t="s">
        <v>2654</v>
      </c>
      <c r="C10971">
        <v>61.857604248463545</v>
      </c>
      <c r="D10971" t="s">
        <v>8</v>
      </c>
    </row>
    <row r="10972" spans="1:4">
      <c r="A10972" t="s">
        <v>1054</v>
      </c>
      <c r="B10972" t="s">
        <v>2654</v>
      </c>
      <c r="C10972">
        <v>63.283473864093573</v>
      </c>
      <c r="D10972" t="s">
        <v>8</v>
      </c>
    </row>
    <row r="10973" spans="1:4">
      <c r="A10973" t="s">
        <v>1055</v>
      </c>
      <c r="B10973" t="s">
        <v>2654</v>
      </c>
      <c r="C10973">
        <v>64.999577824979511</v>
      </c>
      <c r="D10973" t="s">
        <v>8</v>
      </c>
    </row>
    <row r="10974" spans="1:4">
      <c r="A10974" t="s">
        <v>1056</v>
      </c>
      <c r="B10974" t="s">
        <v>2654</v>
      </c>
      <c r="C10974">
        <v>64.478767648437213</v>
      </c>
      <c r="D10974" t="s">
        <v>8</v>
      </c>
    </row>
    <row r="10975" spans="1:4">
      <c r="A10975" t="s">
        <v>1057</v>
      </c>
      <c r="B10975" t="s">
        <v>2654</v>
      </c>
      <c r="C10975">
        <v>63.85549385131403</v>
      </c>
      <c r="D10975" t="s">
        <v>8</v>
      </c>
    </row>
    <row r="10976" spans="1:4">
      <c r="A10976" t="s">
        <v>1058</v>
      </c>
      <c r="B10976" t="s">
        <v>2654</v>
      </c>
      <c r="C10976">
        <v>64.410455829896279</v>
      </c>
      <c r="D10976" t="s">
        <v>8</v>
      </c>
    </row>
    <row r="10977" spans="1:4">
      <c r="A10977" t="s">
        <v>1059</v>
      </c>
      <c r="B10977" t="s">
        <v>2654</v>
      </c>
      <c r="C10977">
        <v>64.692214477462016</v>
      </c>
      <c r="D10977" t="s">
        <v>8</v>
      </c>
    </row>
    <row r="10978" spans="1:4">
      <c r="A10978" t="s">
        <v>1060</v>
      </c>
      <c r="B10978" t="s">
        <v>2654</v>
      </c>
      <c r="C10978">
        <v>65.04227710448599</v>
      </c>
      <c r="D10978" t="s">
        <v>8</v>
      </c>
    </row>
    <row r="10979" spans="1:4">
      <c r="A10979" t="s">
        <v>1061</v>
      </c>
      <c r="B10979" t="s">
        <v>2654</v>
      </c>
      <c r="C10979">
        <v>64.931271877932801</v>
      </c>
      <c r="D10979" t="s">
        <v>8</v>
      </c>
    </row>
    <row r="10980" spans="1:4">
      <c r="A10980" t="s">
        <v>1062</v>
      </c>
      <c r="B10980" t="s">
        <v>2654</v>
      </c>
      <c r="C10980">
        <v>64.948366448969395</v>
      </c>
      <c r="D10980" t="s">
        <v>8</v>
      </c>
    </row>
    <row r="10981" spans="1:4">
      <c r="A10981" t="s">
        <v>1063</v>
      </c>
      <c r="B10981" t="s">
        <v>2654</v>
      </c>
      <c r="C10981">
        <v>65.674091580510577</v>
      </c>
      <c r="D10981" t="s">
        <v>8</v>
      </c>
    </row>
    <row r="10982" spans="1:4">
      <c r="A10982" t="s">
        <v>1064</v>
      </c>
      <c r="B10982" t="s">
        <v>2654</v>
      </c>
      <c r="C10982">
        <v>66.604716015758029</v>
      </c>
      <c r="D10982" t="s">
        <v>8</v>
      </c>
    </row>
    <row r="10983" spans="1:4">
      <c r="A10983" t="s">
        <v>1065</v>
      </c>
      <c r="B10983" t="s">
        <v>2654</v>
      </c>
      <c r="C10983">
        <v>66.083906714436566</v>
      </c>
      <c r="D10983" t="s">
        <v>8</v>
      </c>
    </row>
    <row r="10984" spans="1:4">
      <c r="A10984" t="s">
        <v>1066</v>
      </c>
      <c r="B10984" t="s">
        <v>2654</v>
      </c>
      <c r="C10984">
        <v>66.766940337505858</v>
      </c>
      <c r="D10984" t="s">
        <v>8</v>
      </c>
    </row>
    <row r="10985" spans="1:4">
      <c r="A10985" t="s">
        <v>1067</v>
      </c>
      <c r="B10985" t="s">
        <v>2654</v>
      </c>
      <c r="C10985">
        <v>66.809649722923027</v>
      </c>
      <c r="D10985" t="s">
        <v>8</v>
      </c>
    </row>
    <row r="10986" spans="1:4">
      <c r="A10986" t="s">
        <v>1068</v>
      </c>
      <c r="B10986" t="s">
        <v>2654</v>
      </c>
      <c r="C10986">
        <v>66.63887180163654</v>
      </c>
      <c r="D10986" t="s">
        <v>8</v>
      </c>
    </row>
    <row r="10987" spans="1:4">
      <c r="A10987" t="s">
        <v>1069</v>
      </c>
      <c r="B10987" t="s">
        <v>2654</v>
      </c>
      <c r="C10987">
        <v>67.492679406962409</v>
      </c>
      <c r="D10987" t="s">
        <v>8</v>
      </c>
    </row>
    <row r="10988" spans="1:4">
      <c r="A10988" t="s">
        <v>1070</v>
      </c>
      <c r="B10988" t="s">
        <v>2654</v>
      </c>
      <c r="C10988">
        <v>67.919570697928762</v>
      </c>
      <c r="D10988" t="s">
        <v>8</v>
      </c>
    </row>
    <row r="10989" spans="1:4">
      <c r="A10989" t="s">
        <v>1071</v>
      </c>
      <c r="B10989" t="s">
        <v>2654</v>
      </c>
      <c r="C10989">
        <v>68.19280486044525</v>
      </c>
      <c r="D10989" t="s">
        <v>8</v>
      </c>
    </row>
    <row r="10990" spans="1:4">
      <c r="A10990" t="s">
        <v>1072</v>
      </c>
      <c r="B10990" t="s">
        <v>2654</v>
      </c>
      <c r="C10990">
        <v>68.175712080274764</v>
      </c>
      <c r="D10990" t="s">
        <v>8</v>
      </c>
    </row>
    <row r="10991" spans="1:4">
      <c r="A10991" t="s">
        <v>1073</v>
      </c>
      <c r="B10991" t="s">
        <v>2654</v>
      </c>
      <c r="C10991">
        <v>67.706117559958443</v>
      </c>
      <c r="D10991" t="s">
        <v>8</v>
      </c>
    </row>
    <row r="10992" spans="1:4">
      <c r="A10992" t="s">
        <v>1074</v>
      </c>
      <c r="B10992" t="s">
        <v>2654</v>
      </c>
      <c r="C10992">
        <v>67.757379719408092</v>
      </c>
      <c r="D10992" t="s">
        <v>8</v>
      </c>
    </row>
    <row r="10993" spans="1:4">
      <c r="A10993" t="s">
        <v>1075</v>
      </c>
      <c r="B10993" t="s">
        <v>2654</v>
      </c>
      <c r="C10993">
        <v>67.612231992733143</v>
      </c>
      <c r="D10993" t="s">
        <v>8</v>
      </c>
    </row>
    <row r="10994" spans="1:4">
      <c r="A10994" t="s">
        <v>1076</v>
      </c>
      <c r="B10994" t="s">
        <v>2654</v>
      </c>
      <c r="C10994">
        <v>67.586593103166649</v>
      </c>
      <c r="D10994" t="s">
        <v>8</v>
      </c>
    </row>
    <row r="10995" spans="1:4">
      <c r="A10995" t="s">
        <v>1077</v>
      </c>
      <c r="B10995" t="s">
        <v>2654</v>
      </c>
      <c r="C10995">
        <v>68.816066895359441</v>
      </c>
      <c r="D10995" t="s">
        <v>8</v>
      </c>
    </row>
    <row r="10996" spans="1:4">
      <c r="A10996" t="s">
        <v>1078</v>
      </c>
      <c r="B10996" t="s">
        <v>2654</v>
      </c>
      <c r="C10996">
        <v>69.038043982311919</v>
      </c>
      <c r="D10996" t="s">
        <v>8</v>
      </c>
    </row>
    <row r="10997" spans="1:4">
      <c r="A10997" t="s">
        <v>1079</v>
      </c>
      <c r="B10997" t="s">
        <v>2654</v>
      </c>
      <c r="C10997">
        <v>68.619692309372581</v>
      </c>
      <c r="D10997" t="s">
        <v>8</v>
      </c>
    </row>
    <row r="10998" spans="1:4">
      <c r="A10998" t="s">
        <v>1080</v>
      </c>
      <c r="B10998" t="s">
        <v>2654</v>
      </c>
      <c r="C10998">
        <v>68.508691509768241</v>
      </c>
      <c r="D10998" t="s">
        <v>8</v>
      </c>
    </row>
    <row r="10999" spans="1:4">
      <c r="A10999" t="s">
        <v>1081</v>
      </c>
      <c r="B10999" t="s">
        <v>2654</v>
      </c>
      <c r="C10999">
        <v>68.423328410022719</v>
      </c>
      <c r="D10999" t="s">
        <v>8</v>
      </c>
    </row>
    <row r="11000" spans="1:4">
      <c r="A11000" t="s">
        <v>1082</v>
      </c>
      <c r="B11000" t="s">
        <v>2654</v>
      </c>
      <c r="C11000">
        <v>68.679438168939043</v>
      </c>
      <c r="D11000" t="s">
        <v>8</v>
      </c>
    </row>
    <row r="11001" spans="1:4">
      <c r="A11001" t="s">
        <v>1083</v>
      </c>
      <c r="B11001" t="s">
        <v>2654</v>
      </c>
      <c r="C11001">
        <v>68.892909126560809</v>
      </c>
      <c r="D11001" t="s">
        <v>8</v>
      </c>
    </row>
    <row r="11002" spans="1:4">
      <c r="A11002" t="s">
        <v>1084</v>
      </c>
      <c r="B11002" t="s">
        <v>2654</v>
      </c>
      <c r="C11002">
        <v>69.712541083237298</v>
      </c>
      <c r="D11002" t="s">
        <v>8</v>
      </c>
    </row>
    <row r="11003" spans="1:4">
      <c r="A11003" t="s">
        <v>1085</v>
      </c>
      <c r="B11003" t="s">
        <v>2654</v>
      </c>
      <c r="C11003">
        <v>70.267508887052372</v>
      </c>
      <c r="D11003" t="s">
        <v>8</v>
      </c>
    </row>
    <row r="11004" spans="1:4">
      <c r="A11004" t="s">
        <v>1086</v>
      </c>
      <c r="B11004" t="s">
        <v>2654</v>
      </c>
      <c r="C11004">
        <v>70.387059853349541</v>
      </c>
      <c r="D11004" t="s">
        <v>8</v>
      </c>
    </row>
    <row r="11005" spans="1:4">
      <c r="A11005" t="s">
        <v>1087</v>
      </c>
      <c r="B11005" t="s">
        <v>2654</v>
      </c>
      <c r="C11005">
        <v>69.951619004759138</v>
      </c>
      <c r="D11005" t="s">
        <v>8</v>
      </c>
    </row>
    <row r="11006" spans="1:4">
      <c r="A11006" t="s">
        <v>1088</v>
      </c>
      <c r="B11006" t="s">
        <v>2654</v>
      </c>
      <c r="C11006">
        <v>68.551391569348496</v>
      </c>
      <c r="D11006" t="s">
        <v>8</v>
      </c>
    </row>
    <row r="11007" spans="1:4">
      <c r="A11007" t="s">
        <v>1089</v>
      </c>
      <c r="B11007" t="s">
        <v>2654</v>
      </c>
      <c r="C11007">
        <v>69.729609208641875</v>
      </c>
      <c r="D11007" t="s">
        <v>8</v>
      </c>
    </row>
    <row r="11008" spans="1:4">
      <c r="A11008" t="s">
        <v>1090</v>
      </c>
      <c r="B11008" t="s">
        <v>2654</v>
      </c>
      <c r="C11008">
        <v>69.712536690479368</v>
      </c>
      <c r="D11008" t="s">
        <v>8</v>
      </c>
    </row>
    <row r="11009" spans="1:4">
      <c r="A11009" t="s">
        <v>1091</v>
      </c>
      <c r="B11009" t="s">
        <v>2654</v>
      </c>
      <c r="C11009">
        <v>63.804273653049677</v>
      </c>
      <c r="D11009" t="s">
        <v>8</v>
      </c>
    </row>
    <row r="11010" spans="1:4">
      <c r="A11010" t="s">
        <v>1092</v>
      </c>
      <c r="B11010" t="s">
        <v>2654</v>
      </c>
      <c r="C11010">
        <v>65.716776999481709</v>
      </c>
      <c r="D11010" t="s">
        <v>8</v>
      </c>
    </row>
    <row r="11011" spans="1:4">
      <c r="A11011" t="s">
        <v>1093</v>
      </c>
      <c r="B11011" t="s">
        <v>2654</v>
      </c>
      <c r="C11011">
        <v>65.75091399678297</v>
      </c>
      <c r="D11011" t="s">
        <v>8</v>
      </c>
    </row>
    <row r="11012" spans="1:4">
      <c r="A11012" t="s">
        <v>1094</v>
      </c>
      <c r="B11012" t="s">
        <v>2654</v>
      </c>
      <c r="C11012">
        <v>64.564125585710272</v>
      </c>
      <c r="D11012" t="s">
        <v>8</v>
      </c>
    </row>
    <row r="11013" spans="1:4">
      <c r="A11013" t="s">
        <v>1095</v>
      </c>
      <c r="B11013" t="s">
        <v>2654</v>
      </c>
      <c r="C11013">
        <v>64.666617481675175</v>
      </c>
      <c r="D11013" t="s">
        <v>8</v>
      </c>
    </row>
    <row r="11014" spans="1:4">
      <c r="A11014" t="s">
        <v>1096</v>
      </c>
      <c r="B11014" t="s">
        <v>2654</v>
      </c>
      <c r="C11014">
        <v>64.308007565347708</v>
      </c>
      <c r="D11014" t="s">
        <v>8</v>
      </c>
    </row>
    <row r="11015" spans="1:4">
      <c r="A11015" t="s">
        <v>1097</v>
      </c>
      <c r="B11015" t="s">
        <v>2654</v>
      </c>
      <c r="C11015">
        <v>63.821347462674161</v>
      </c>
      <c r="D11015" t="s">
        <v>8</v>
      </c>
    </row>
    <row r="11016" spans="1:4">
      <c r="A11016" t="s">
        <v>1098</v>
      </c>
      <c r="B11016" t="s">
        <v>2654</v>
      </c>
      <c r="C11016">
        <v>63.582297806156042</v>
      </c>
      <c r="D11016" t="s">
        <v>8</v>
      </c>
    </row>
    <row r="11017" spans="1:4">
      <c r="A11017" t="s">
        <v>1099</v>
      </c>
      <c r="B11017" t="s">
        <v>2654</v>
      </c>
      <c r="C11017">
        <v>63.437149175744771</v>
      </c>
      <c r="D11017" t="s">
        <v>8</v>
      </c>
    </row>
    <row r="11018" spans="1:4">
      <c r="A11018" t="s">
        <v>1100</v>
      </c>
      <c r="B11018" t="s">
        <v>2654</v>
      </c>
      <c r="C11018">
        <v>63.377376238609472</v>
      </c>
      <c r="D11018" t="s">
        <v>8</v>
      </c>
    </row>
    <row r="11019" spans="1:4">
      <c r="A11019" t="s">
        <v>1101</v>
      </c>
      <c r="B11019" t="s">
        <v>2654</v>
      </c>
      <c r="C11019">
        <v>62.608959832073971</v>
      </c>
      <c r="D11019" t="s">
        <v>8</v>
      </c>
    </row>
    <row r="11020" spans="1:4">
      <c r="A11020" t="s">
        <v>1102</v>
      </c>
      <c r="B11020" t="s">
        <v>2654</v>
      </c>
      <c r="C11020">
        <v>60.93552401232408</v>
      </c>
      <c r="D11020" t="s">
        <v>8</v>
      </c>
    </row>
    <row r="11021" spans="1:4">
      <c r="A11021" t="s">
        <v>1103</v>
      </c>
      <c r="B11021" t="s">
        <v>2654</v>
      </c>
      <c r="C11021">
        <v>60.330090080346757</v>
      </c>
      <c r="D11021" t="s">
        <v>8</v>
      </c>
    </row>
    <row r="11022" spans="1:4">
      <c r="A11022" t="s">
        <v>1104</v>
      </c>
      <c r="B11022" t="s">
        <v>2654</v>
      </c>
      <c r="C11022">
        <v>60.528225803211335</v>
      </c>
      <c r="D11022" t="s">
        <v>8</v>
      </c>
    </row>
    <row r="11023" spans="1:4">
      <c r="A11023" t="s">
        <v>1105</v>
      </c>
      <c r="B11023" t="s">
        <v>2654</v>
      </c>
      <c r="C11023">
        <v>60.82973711120539</v>
      </c>
      <c r="D11023" t="s">
        <v>8</v>
      </c>
    </row>
    <row r="11024" spans="1:4">
      <c r="A11024" t="s">
        <v>1106</v>
      </c>
      <c r="B11024" t="s">
        <v>2654</v>
      </c>
      <c r="C11024">
        <v>60.381763326573243</v>
      </c>
      <c r="D11024" t="s">
        <v>8</v>
      </c>
    </row>
    <row r="11025" spans="1:4">
      <c r="A11025" t="s">
        <v>1107</v>
      </c>
      <c r="B11025" t="s">
        <v>2654</v>
      </c>
      <c r="C11025">
        <v>61.251871999209662</v>
      </c>
      <c r="D11025" t="s">
        <v>8</v>
      </c>
    </row>
    <row r="11026" spans="1:4">
      <c r="A11026" t="s">
        <v>1108</v>
      </c>
      <c r="B11026" t="s">
        <v>2654</v>
      </c>
      <c r="C11026">
        <v>60.915913238946999</v>
      </c>
      <c r="D11026" t="s">
        <v>8</v>
      </c>
    </row>
    <row r="11027" spans="1:4">
      <c r="A11027" t="s">
        <v>1109</v>
      </c>
      <c r="B11027" t="s">
        <v>2654</v>
      </c>
      <c r="C11027">
        <v>66.162365907862281</v>
      </c>
      <c r="D11027" t="s">
        <v>8</v>
      </c>
    </row>
    <row r="11028" spans="1:4">
      <c r="A11028" t="s">
        <v>1110</v>
      </c>
      <c r="B11028" t="s">
        <v>2654</v>
      </c>
      <c r="C11028">
        <v>66.179571303360134</v>
      </c>
      <c r="D11028" t="s">
        <v>8</v>
      </c>
    </row>
    <row r="11029" spans="1:4">
      <c r="A11029" t="s">
        <v>1111</v>
      </c>
      <c r="B11029" t="s">
        <v>2654</v>
      </c>
      <c r="C11029">
        <v>68.557305966519536</v>
      </c>
      <c r="D11029" t="s">
        <v>8</v>
      </c>
    </row>
    <row r="11030" spans="1:4">
      <c r="A11030" t="s">
        <v>1112</v>
      </c>
      <c r="B11030" t="s">
        <v>2654</v>
      </c>
      <c r="C11030">
        <v>69.513574863745973</v>
      </c>
      <c r="D11030" t="s">
        <v>8</v>
      </c>
    </row>
    <row r="11031" spans="1:4">
      <c r="A11031" t="s">
        <v>1113</v>
      </c>
      <c r="B11031" t="s">
        <v>2654</v>
      </c>
      <c r="C11031">
        <v>68.169632235280645</v>
      </c>
      <c r="D11031" t="s">
        <v>8</v>
      </c>
    </row>
    <row r="11032" spans="1:4">
      <c r="A11032" t="s">
        <v>1114</v>
      </c>
      <c r="B11032" t="s">
        <v>2654</v>
      </c>
      <c r="C11032">
        <v>68.832991437409063</v>
      </c>
      <c r="D11032" t="s">
        <v>8</v>
      </c>
    </row>
    <row r="11033" spans="1:4">
      <c r="A11033" t="s">
        <v>1115</v>
      </c>
      <c r="B11033" t="s">
        <v>2654</v>
      </c>
      <c r="C11033">
        <v>68.410857892707511</v>
      </c>
      <c r="D11033" t="s">
        <v>8</v>
      </c>
    </row>
    <row r="11034" spans="1:4">
      <c r="A11034" t="s">
        <v>1116</v>
      </c>
      <c r="B11034" t="s">
        <v>2654</v>
      </c>
      <c r="C11034">
        <v>69.401566879268657</v>
      </c>
      <c r="D11034" t="s">
        <v>8</v>
      </c>
    </row>
    <row r="11035" spans="1:4">
      <c r="A11035" t="s">
        <v>1117</v>
      </c>
      <c r="B11035" t="s">
        <v>2654</v>
      </c>
      <c r="C11035">
        <v>71.718976424059619</v>
      </c>
      <c r="D11035" t="s">
        <v>8</v>
      </c>
    </row>
    <row r="11036" spans="1:4">
      <c r="A11036" t="s">
        <v>1118</v>
      </c>
      <c r="B11036" t="s">
        <v>2654</v>
      </c>
      <c r="C11036">
        <v>73.338567913479352</v>
      </c>
      <c r="D11036" t="s">
        <v>8</v>
      </c>
    </row>
    <row r="11037" spans="1:4">
      <c r="A11037" t="s">
        <v>1119</v>
      </c>
      <c r="B11037" t="s">
        <v>2654</v>
      </c>
      <c r="C11037">
        <v>72.968146258983296</v>
      </c>
      <c r="D11037" t="s">
        <v>8</v>
      </c>
    </row>
    <row r="11038" spans="1:4">
      <c r="A11038" t="s">
        <v>1120</v>
      </c>
      <c r="B11038" t="s">
        <v>2654</v>
      </c>
      <c r="C11038">
        <v>74.131147974690805</v>
      </c>
      <c r="D11038" t="s">
        <v>8</v>
      </c>
    </row>
    <row r="11039" spans="1:4">
      <c r="A11039" t="s">
        <v>1121</v>
      </c>
      <c r="B11039" t="s">
        <v>2654</v>
      </c>
      <c r="C11039">
        <v>75.078788609456154</v>
      </c>
      <c r="D11039" t="s">
        <v>8</v>
      </c>
    </row>
    <row r="11040" spans="1:4">
      <c r="A11040" t="s">
        <v>1122</v>
      </c>
      <c r="B11040" t="s">
        <v>2654</v>
      </c>
      <c r="C11040">
        <v>75.49228744750036</v>
      </c>
      <c r="D11040" t="s">
        <v>8</v>
      </c>
    </row>
    <row r="11041" spans="1:4">
      <c r="A11041" t="s">
        <v>1123</v>
      </c>
      <c r="B11041" t="s">
        <v>2654</v>
      </c>
      <c r="C11041">
        <v>75.457839025759355</v>
      </c>
      <c r="D11041" t="s">
        <v>8</v>
      </c>
    </row>
    <row r="11042" spans="1:4">
      <c r="A11042" t="s">
        <v>1124</v>
      </c>
      <c r="B11042" t="s">
        <v>2654</v>
      </c>
      <c r="C11042">
        <v>75.785195551062429</v>
      </c>
      <c r="D11042" t="s">
        <v>8</v>
      </c>
    </row>
    <row r="11043" spans="1:4">
      <c r="A11043" t="s">
        <v>1125</v>
      </c>
      <c r="B11043" t="s">
        <v>2654</v>
      </c>
      <c r="C11043">
        <v>75.182164120253432</v>
      </c>
      <c r="D11043" t="s">
        <v>8</v>
      </c>
    </row>
    <row r="11044" spans="1:4">
      <c r="A11044" t="s">
        <v>1126</v>
      </c>
      <c r="B11044" t="s">
        <v>2654</v>
      </c>
      <c r="C11044">
        <v>74.329286311792117</v>
      </c>
      <c r="D11044" t="s">
        <v>8</v>
      </c>
    </row>
    <row r="11045" spans="1:4">
      <c r="A11045" t="s">
        <v>1127</v>
      </c>
      <c r="B11045" t="s">
        <v>2654</v>
      </c>
      <c r="C11045">
        <v>74.329288273860257</v>
      </c>
      <c r="D11045" t="s">
        <v>8</v>
      </c>
    </row>
    <row r="11046" spans="1:4">
      <c r="A11046" t="s">
        <v>1128</v>
      </c>
      <c r="B11046" t="s">
        <v>2654</v>
      </c>
      <c r="C11046">
        <v>73.769319195990676</v>
      </c>
      <c r="D11046" t="s">
        <v>8</v>
      </c>
    </row>
    <row r="11047" spans="1:4">
      <c r="A11047" t="s">
        <v>1129</v>
      </c>
      <c r="B11047" t="s">
        <v>2654</v>
      </c>
      <c r="C11047">
        <v>73.640098508515919</v>
      </c>
      <c r="D11047" t="s">
        <v>8</v>
      </c>
    </row>
    <row r="11048" spans="1:4">
      <c r="A11048" t="s">
        <v>1130</v>
      </c>
      <c r="B11048" t="s">
        <v>2654</v>
      </c>
      <c r="C11048">
        <v>74.139774369425737</v>
      </c>
      <c r="D11048" t="s">
        <v>8</v>
      </c>
    </row>
    <row r="11049" spans="1:4">
      <c r="A11049" t="s">
        <v>1131</v>
      </c>
      <c r="B11049" t="s">
        <v>2654</v>
      </c>
      <c r="C11049">
        <v>74.475722532919235</v>
      </c>
      <c r="D11049" t="s">
        <v>8</v>
      </c>
    </row>
    <row r="11050" spans="1:4">
      <c r="A11050" t="s">
        <v>1132</v>
      </c>
      <c r="B11050" t="s">
        <v>2654</v>
      </c>
      <c r="C11050">
        <v>73.709027635369821</v>
      </c>
      <c r="D11050" t="s">
        <v>8</v>
      </c>
    </row>
    <row r="11051" spans="1:4">
      <c r="A11051" t="s">
        <v>1133</v>
      </c>
      <c r="B11051" t="s">
        <v>2654</v>
      </c>
      <c r="C11051">
        <v>73.683168404377284</v>
      </c>
      <c r="D11051" t="s">
        <v>8</v>
      </c>
    </row>
    <row r="11052" spans="1:4">
      <c r="A11052" t="s">
        <v>1134</v>
      </c>
      <c r="B11052" t="s">
        <v>2654</v>
      </c>
      <c r="C11052">
        <v>73.476416522025943</v>
      </c>
      <c r="D11052" t="s">
        <v>8</v>
      </c>
    </row>
    <row r="11053" spans="1:4">
      <c r="A11053" t="s">
        <v>1135</v>
      </c>
      <c r="B11053" t="s">
        <v>2654</v>
      </c>
      <c r="C11053">
        <v>73.872697571895216</v>
      </c>
      <c r="D11053" t="s">
        <v>8</v>
      </c>
    </row>
    <row r="11054" spans="1:4">
      <c r="A11054" t="s">
        <v>1136</v>
      </c>
      <c r="B11054" t="s">
        <v>2654</v>
      </c>
      <c r="C11054">
        <v>74.096672612756038</v>
      </c>
      <c r="D11054" t="s">
        <v>8</v>
      </c>
    </row>
    <row r="11055" spans="1:4">
      <c r="A11055" t="s">
        <v>1137</v>
      </c>
      <c r="B11055" t="s">
        <v>2654</v>
      </c>
      <c r="C11055">
        <v>74.294814910003353</v>
      </c>
      <c r="D11055" t="s">
        <v>8</v>
      </c>
    </row>
    <row r="11056" spans="1:4">
      <c r="A11056" t="s">
        <v>1138</v>
      </c>
      <c r="B11056" t="s">
        <v>2654</v>
      </c>
      <c r="C11056">
        <v>75.311389186520145</v>
      </c>
      <c r="D11056" t="s">
        <v>8</v>
      </c>
    </row>
    <row r="11057" spans="1:4">
      <c r="A11057" t="s">
        <v>1139</v>
      </c>
      <c r="B11057" t="s">
        <v>2654</v>
      </c>
      <c r="C11057">
        <v>75.328611909461429</v>
      </c>
      <c r="D11057" t="s">
        <v>8</v>
      </c>
    </row>
    <row r="11058" spans="1:4">
      <c r="A11058" t="s">
        <v>1140</v>
      </c>
      <c r="B11058" t="s">
        <v>2654</v>
      </c>
      <c r="C11058">
        <v>75.767973424204996</v>
      </c>
      <c r="D11058" t="s">
        <v>8</v>
      </c>
    </row>
    <row r="11059" spans="1:4">
      <c r="A11059" t="s">
        <v>1141</v>
      </c>
      <c r="B11059" t="s">
        <v>2654</v>
      </c>
      <c r="C11059">
        <v>75.638771057128906</v>
      </c>
      <c r="D11059" t="s">
        <v>8</v>
      </c>
    </row>
    <row r="11060" spans="1:4">
      <c r="A11060" t="s">
        <v>1142</v>
      </c>
      <c r="B11060" t="s">
        <v>2654</v>
      </c>
      <c r="C11060">
        <v>73.812395458262145</v>
      </c>
      <c r="D11060" t="s">
        <v>8</v>
      </c>
    </row>
    <row r="11061" spans="1:4">
      <c r="A11061" t="s">
        <v>1143</v>
      </c>
      <c r="B11061" t="s">
        <v>2654</v>
      </c>
      <c r="C11061">
        <v>74.139759595306685</v>
      </c>
      <c r="D11061" t="s">
        <v>8</v>
      </c>
    </row>
    <row r="11062" spans="1:4">
      <c r="A11062" t="s">
        <v>1144</v>
      </c>
      <c r="B11062" t="s">
        <v>2654</v>
      </c>
      <c r="C11062">
        <v>74.716963381407879</v>
      </c>
      <c r="D11062" t="s">
        <v>8</v>
      </c>
    </row>
    <row r="11063" spans="1:4">
      <c r="A11063" t="s">
        <v>1145</v>
      </c>
      <c r="B11063" t="s">
        <v>2654</v>
      </c>
      <c r="C11063">
        <v>74.475725771539999</v>
      </c>
      <c r="D11063" t="s">
        <v>8</v>
      </c>
    </row>
    <row r="11064" spans="1:4">
      <c r="A11064" t="s">
        <v>1146</v>
      </c>
      <c r="B11064" t="s">
        <v>2654</v>
      </c>
      <c r="C11064">
        <v>75.035708589810184</v>
      </c>
      <c r="D11064" t="s">
        <v>8</v>
      </c>
    </row>
    <row r="11065" spans="1:4">
      <c r="A11065" t="s">
        <v>1147</v>
      </c>
      <c r="B11065" t="s">
        <v>2654</v>
      </c>
      <c r="C11065">
        <v>75.130475627284241</v>
      </c>
      <c r="D11065" t="s">
        <v>8</v>
      </c>
    </row>
    <row r="11066" spans="1:4">
      <c r="A11066" t="s">
        <v>1148</v>
      </c>
      <c r="B11066" t="s">
        <v>2654</v>
      </c>
      <c r="C11066">
        <v>74.975415658147867</v>
      </c>
      <c r="D11066" t="s">
        <v>8</v>
      </c>
    </row>
    <row r="11067" spans="1:4">
      <c r="A11067" t="s">
        <v>1149</v>
      </c>
      <c r="B11067" t="s">
        <v>2654</v>
      </c>
      <c r="C11067">
        <v>75.811070154972668</v>
      </c>
      <c r="D11067" t="s">
        <v>8</v>
      </c>
    </row>
    <row r="11068" spans="1:4">
      <c r="A11068" t="s">
        <v>1150</v>
      </c>
      <c r="B11068" t="s">
        <v>2654</v>
      </c>
      <c r="C11068">
        <v>74.846158937547372</v>
      </c>
      <c r="D11068" t="s">
        <v>8</v>
      </c>
    </row>
    <row r="11069" spans="1:4">
      <c r="A11069" t="s">
        <v>1151</v>
      </c>
      <c r="B11069" t="s">
        <v>2654</v>
      </c>
      <c r="C11069">
        <v>74.682499078932082</v>
      </c>
      <c r="D11069" t="s">
        <v>8</v>
      </c>
    </row>
    <row r="11070" spans="1:4">
      <c r="A11070" t="s">
        <v>1152</v>
      </c>
      <c r="B11070" t="s">
        <v>2654</v>
      </c>
      <c r="C11070">
        <v>75.569825170478282</v>
      </c>
      <c r="D11070" t="s">
        <v>8</v>
      </c>
    </row>
    <row r="11071" spans="1:4">
      <c r="A11071" t="s">
        <v>1153</v>
      </c>
      <c r="B11071" t="s">
        <v>2654</v>
      </c>
      <c r="C11071">
        <v>75.311380362002183</v>
      </c>
      <c r="D11071" t="s">
        <v>8</v>
      </c>
    </row>
    <row r="11072" spans="1:4">
      <c r="A11072" t="s">
        <v>1154</v>
      </c>
      <c r="B11072" t="s">
        <v>2654</v>
      </c>
      <c r="C11072">
        <v>74.406820544861802</v>
      </c>
      <c r="D11072" t="s">
        <v>8</v>
      </c>
    </row>
    <row r="11073" spans="1:4">
      <c r="A11073" t="s">
        <v>1155</v>
      </c>
      <c r="B11073" t="s">
        <v>2654</v>
      </c>
      <c r="C11073">
        <v>74.656648922259052</v>
      </c>
      <c r="D11073" t="s">
        <v>8</v>
      </c>
    </row>
    <row r="11074" spans="1:4">
      <c r="A11074" t="s">
        <v>1156</v>
      </c>
      <c r="B11074" t="s">
        <v>2654</v>
      </c>
      <c r="C11074">
        <v>74.277596717409708</v>
      </c>
      <c r="D11074" t="s">
        <v>8</v>
      </c>
    </row>
    <row r="11075" spans="1:4">
      <c r="A11075" t="s">
        <v>1157</v>
      </c>
      <c r="B11075" t="s">
        <v>2654</v>
      </c>
      <c r="C11075">
        <v>73.941614417280647</v>
      </c>
      <c r="D11075" t="s">
        <v>8</v>
      </c>
    </row>
    <row r="11076" spans="1:4">
      <c r="A11076" t="s">
        <v>1158</v>
      </c>
      <c r="B11076" t="s">
        <v>2654</v>
      </c>
      <c r="C11076">
        <v>69.806467788230265</v>
      </c>
      <c r="D11076" t="s">
        <v>8</v>
      </c>
    </row>
    <row r="11077" spans="1:4">
      <c r="A11077" t="s">
        <v>1159</v>
      </c>
      <c r="B11077" t="s">
        <v>2654</v>
      </c>
      <c r="C11077">
        <v>70.168272696262889</v>
      </c>
      <c r="D11077" t="s">
        <v>8</v>
      </c>
    </row>
    <row r="11078" spans="1:4">
      <c r="A11078" t="s">
        <v>1160</v>
      </c>
      <c r="B11078" t="s">
        <v>2654</v>
      </c>
      <c r="C11078">
        <v>68.944990084246697</v>
      </c>
      <c r="D11078" t="s">
        <v>8</v>
      </c>
    </row>
    <row r="11079" spans="1:4">
      <c r="A11079" t="s">
        <v>1161</v>
      </c>
      <c r="B11079" t="s">
        <v>2654</v>
      </c>
      <c r="C11079">
        <v>69.582494561910025</v>
      </c>
      <c r="D11079" t="s">
        <v>8</v>
      </c>
    </row>
    <row r="11080" spans="1:4">
      <c r="A11080" t="s">
        <v>1162</v>
      </c>
      <c r="B11080" t="s">
        <v>2654</v>
      </c>
      <c r="C11080">
        <v>69.892595973397405</v>
      </c>
      <c r="D11080" t="s">
        <v>8</v>
      </c>
    </row>
    <row r="11081" spans="1:4">
      <c r="A11081" t="s">
        <v>1163</v>
      </c>
      <c r="B11081" t="s">
        <v>2654</v>
      </c>
      <c r="C11081">
        <v>71.486366391264326</v>
      </c>
      <c r="D11081" t="s">
        <v>8</v>
      </c>
    </row>
    <row r="11082" spans="1:4">
      <c r="A11082" t="s">
        <v>1164</v>
      </c>
      <c r="B11082" t="s">
        <v>2654</v>
      </c>
      <c r="C11082">
        <v>70.685171372813542</v>
      </c>
      <c r="D11082" t="s">
        <v>8</v>
      </c>
    </row>
    <row r="11083" spans="1:4">
      <c r="A11083" t="s">
        <v>1165</v>
      </c>
      <c r="B11083" t="s">
        <v>2654</v>
      </c>
      <c r="C11083">
        <v>69.82369781004671</v>
      </c>
      <c r="D11083" t="s">
        <v>8</v>
      </c>
    </row>
    <row r="11084" spans="1:4">
      <c r="A11084" t="s">
        <v>1166</v>
      </c>
      <c r="B11084" t="s">
        <v>2654</v>
      </c>
      <c r="C11084">
        <v>69.961534868786316</v>
      </c>
      <c r="D11084" t="s">
        <v>8</v>
      </c>
    </row>
    <row r="11085" spans="1:4">
      <c r="A11085" t="s">
        <v>1167</v>
      </c>
      <c r="B11085" t="s">
        <v>2654</v>
      </c>
      <c r="C11085">
        <v>69.909847873232394</v>
      </c>
      <c r="D11085" t="s">
        <v>8</v>
      </c>
    </row>
    <row r="11086" spans="1:4">
      <c r="A11086" t="s">
        <v>1168</v>
      </c>
      <c r="B11086" t="s">
        <v>2654</v>
      </c>
      <c r="C11086">
        <v>70.650742303781144</v>
      </c>
      <c r="D11086" t="s">
        <v>8</v>
      </c>
    </row>
    <row r="11087" spans="1:4">
      <c r="A11087" t="s">
        <v>1169</v>
      </c>
      <c r="B11087" t="s">
        <v>2654</v>
      </c>
      <c r="C11087">
        <v>71.650063221231406</v>
      </c>
      <c r="D11087" t="s">
        <v>8</v>
      </c>
    </row>
    <row r="11088" spans="1:4">
      <c r="A11088" t="s">
        <v>1170</v>
      </c>
      <c r="B11088" t="s">
        <v>2654</v>
      </c>
      <c r="C11088">
        <v>73.83822494618741</v>
      </c>
      <c r="D11088" t="s">
        <v>8</v>
      </c>
    </row>
    <row r="11089" spans="1:4">
      <c r="A11089" t="s">
        <v>1171</v>
      </c>
      <c r="B11089" t="s">
        <v>2654</v>
      </c>
      <c r="C11089">
        <v>74.249198913574219</v>
      </c>
      <c r="D11089" t="s">
        <v>8</v>
      </c>
    </row>
    <row r="11090" spans="1:4">
      <c r="A11090" t="s">
        <v>1172</v>
      </c>
      <c r="B11090" t="s">
        <v>2654</v>
      </c>
      <c r="C11090">
        <v>85.187311122161148</v>
      </c>
      <c r="D11090" t="s">
        <v>8</v>
      </c>
    </row>
    <row r="11091" spans="1:4">
      <c r="A11091" t="s">
        <v>1173</v>
      </c>
      <c r="B11091" t="s">
        <v>2654</v>
      </c>
      <c r="C11091">
        <v>89.744882906735967</v>
      </c>
      <c r="D11091" t="s">
        <v>8</v>
      </c>
    </row>
    <row r="11092" spans="1:4">
      <c r="A11092" t="s">
        <v>1174</v>
      </c>
      <c r="B11092" t="s">
        <v>2654</v>
      </c>
      <c r="C11092">
        <v>89.63201117891731</v>
      </c>
      <c r="D11092" t="s">
        <v>8</v>
      </c>
    </row>
    <row r="11093" spans="1:4">
      <c r="A11093" t="s">
        <v>1175</v>
      </c>
      <c r="B11093" t="s">
        <v>2654</v>
      </c>
      <c r="C11093">
        <v>90.083431366455642</v>
      </c>
      <c r="D11093" t="s">
        <v>8</v>
      </c>
    </row>
    <row r="11094" spans="1:4">
      <c r="A11094" t="s">
        <v>1176</v>
      </c>
      <c r="B11094" t="s">
        <v>2654</v>
      </c>
      <c r="C11094">
        <v>90.508807509526221</v>
      </c>
      <c r="D11094" t="s">
        <v>8</v>
      </c>
    </row>
    <row r="11095" spans="1:4">
      <c r="A11095" t="s">
        <v>1177</v>
      </c>
      <c r="B11095" t="s">
        <v>2654</v>
      </c>
      <c r="C11095">
        <v>90.717172684100561</v>
      </c>
      <c r="D11095" t="s">
        <v>8</v>
      </c>
    </row>
    <row r="11096" spans="1:4">
      <c r="A11096" t="s">
        <v>1178</v>
      </c>
      <c r="B11096" t="s">
        <v>2654</v>
      </c>
      <c r="C11096">
        <v>92.826656420704197</v>
      </c>
      <c r="D11096" t="s">
        <v>8</v>
      </c>
    </row>
    <row r="11097" spans="1:4">
      <c r="A11097" t="s">
        <v>1179</v>
      </c>
      <c r="B11097" t="s">
        <v>2654</v>
      </c>
      <c r="C11097">
        <v>92.739848030881078</v>
      </c>
      <c r="D11097" t="s">
        <v>8</v>
      </c>
    </row>
    <row r="11098" spans="1:4">
      <c r="A11098" t="s">
        <v>1180</v>
      </c>
      <c r="B11098" t="s">
        <v>2654</v>
      </c>
      <c r="C11098">
        <v>92.028001427355875</v>
      </c>
      <c r="D11098" t="s">
        <v>8</v>
      </c>
    </row>
    <row r="11099" spans="1:4">
      <c r="A11099" t="s">
        <v>1181</v>
      </c>
      <c r="B11099" t="s">
        <v>2654</v>
      </c>
      <c r="C11099">
        <v>92.722466988160278</v>
      </c>
      <c r="D11099" t="s">
        <v>8</v>
      </c>
    </row>
    <row r="11100" spans="1:4">
      <c r="A11100" t="s">
        <v>1182</v>
      </c>
      <c r="B11100" t="s">
        <v>2654</v>
      </c>
      <c r="C11100">
        <v>93.946502706796366</v>
      </c>
      <c r="D11100" t="s">
        <v>8</v>
      </c>
    </row>
    <row r="11101" spans="1:4">
      <c r="A11101" t="s">
        <v>1183</v>
      </c>
      <c r="B11101" t="s">
        <v>2654</v>
      </c>
      <c r="C11101">
        <v>94.450018362956982</v>
      </c>
      <c r="D11101" t="s">
        <v>8</v>
      </c>
    </row>
    <row r="11102" spans="1:4">
      <c r="A11102" t="s">
        <v>1184</v>
      </c>
      <c r="B11102" t="s">
        <v>2654</v>
      </c>
      <c r="C11102">
        <v>93.338841491543761</v>
      </c>
      <c r="D11102" t="s">
        <v>8</v>
      </c>
    </row>
    <row r="11103" spans="1:4">
      <c r="A11103" t="s">
        <v>1185</v>
      </c>
      <c r="B11103" t="s">
        <v>2654</v>
      </c>
      <c r="C11103">
        <v>92.748514273164361</v>
      </c>
      <c r="D11103" t="s">
        <v>8</v>
      </c>
    </row>
    <row r="11104" spans="1:4">
      <c r="A11104" t="s">
        <v>1186</v>
      </c>
      <c r="B11104" t="s">
        <v>2654</v>
      </c>
      <c r="C11104">
        <v>93.660023211800279</v>
      </c>
      <c r="D11104" t="s">
        <v>8</v>
      </c>
    </row>
    <row r="11105" spans="1:4">
      <c r="A11105" t="s">
        <v>1187</v>
      </c>
      <c r="B11105" t="s">
        <v>2654</v>
      </c>
      <c r="C11105">
        <v>94.232994972094843</v>
      </c>
      <c r="D11105" t="s">
        <v>8</v>
      </c>
    </row>
    <row r="11106" spans="1:4">
      <c r="A11106" t="s">
        <v>1188</v>
      </c>
      <c r="B11106" t="s">
        <v>2654</v>
      </c>
      <c r="C11106">
        <v>93.607955419667476</v>
      </c>
      <c r="D11106" t="s">
        <v>8</v>
      </c>
    </row>
    <row r="11107" spans="1:4">
      <c r="A11107" t="s">
        <v>1189</v>
      </c>
      <c r="B11107" t="s">
        <v>2654</v>
      </c>
      <c r="C11107">
        <v>92.279744673570306</v>
      </c>
      <c r="D11107" t="s">
        <v>8</v>
      </c>
    </row>
    <row r="11108" spans="1:4">
      <c r="A11108" t="s">
        <v>1190</v>
      </c>
      <c r="B11108" t="s">
        <v>2654</v>
      </c>
      <c r="C11108">
        <v>92.175584593488679</v>
      </c>
      <c r="D11108" t="s">
        <v>8</v>
      </c>
    </row>
    <row r="11109" spans="1:4">
      <c r="A11109" t="s">
        <v>1191</v>
      </c>
      <c r="B11109" t="s">
        <v>2654</v>
      </c>
      <c r="C11109">
        <v>92.027992271836723</v>
      </c>
      <c r="D11109" t="s">
        <v>8</v>
      </c>
    </row>
    <row r="11110" spans="1:4">
      <c r="A11110" t="s">
        <v>1192</v>
      </c>
      <c r="B11110" t="s">
        <v>2654</v>
      </c>
      <c r="C11110">
        <v>92.78323929843512</v>
      </c>
      <c r="D11110" t="s">
        <v>8</v>
      </c>
    </row>
    <row r="11111" spans="1:4">
      <c r="A11111" t="s">
        <v>1193</v>
      </c>
      <c r="B11111" t="s">
        <v>2654</v>
      </c>
      <c r="C11111">
        <v>92.540192560843678</v>
      </c>
      <c r="D11111" t="s">
        <v>8</v>
      </c>
    </row>
    <row r="11112" spans="1:4">
      <c r="A11112" t="s">
        <v>1194</v>
      </c>
      <c r="B11112" t="s">
        <v>2654</v>
      </c>
      <c r="C11112">
        <v>93.069727942302293</v>
      </c>
      <c r="D11112" t="s">
        <v>8</v>
      </c>
    </row>
    <row r="11113" spans="1:4">
      <c r="A11113" t="s">
        <v>1195</v>
      </c>
      <c r="B11113" t="s">
        <v>2654</v>
      </c>
      <c r="C11113">
        <v>92.956873280669313</v>
      </c>
      <c r="D11113" t="s">
        <v>8</v>
      </c>
    </row>
    <row r="11114" spans="1:4">
      <c r="A11114" t="s">
        <v>1196</v>
      </c>
      <c r="B11114" t="s">
        <v>2654</v>
      </c>
      <c r="C11114">
        <v>92.557523818423405</v>
      </c>
      <c r="D11114" t="s">
        <v>8</v>
      </c>
    </row>
    <row r="11115" spans="1:4">
      <c r="A11115" t="s">
        <v>1197</v>
      </c>
      <c r="B11115" t="s">
        <v>2654</v>
      </c>
      <c r="C11115">
        <v>90.873419912557537</v>
      </c>
      <c r="D11115" t="s">
        <v>8</v>
      </c>
    </row>
    <row r="11116" spans="1:4">
      <c r="A11116" t="s">
        <v>1198</v>
      </c>
      <c r="B11116" t="s">
        <v>2654</v>
      </c>
      <c r="C11116">
        <v>91.611318134617363</v>
      </c>
      <c r="D11116" t="s">
        <v>8</v>
      </c>
    </row>
    <row r="11117" spans="1:4">
      <c r="A11117" t="s">
        <v>1199</v>
      </c>
      <c r="B11117" t="s">
        <v>2654</v>
      </c>
      <c r="C11117">
        <v>92.383910984484501</v>
      </c>
      <c r="D11117" t="s">
        <v>8</v>
      </c>
    </row>
    <row r="11118" spans="1:4">
      <c r="A11118" t="s">
        <v>1200</v>
      </c>
      <c r="B11118" t="s">
        <v>2654</v>
      </c>
      <c r="C11118">
        <v>91.897773996899417</v>
      </c>
      <c r="D11118" t="s">
        <v>8</v>
      </c>
    </row>
    <row r="11119" spans="1:4">
      <c r="A11119" t="s">
        <v>1201</v>
      </c>
      <c r="B11119" t="s">
        <v>2654</v>
      </c>
      <c r="C11119">
        <v>90.29178365394516</v>
      </c>
      <c r="D11119" t="s">
        <v>8</v>
      </c>
    </row>
    <row r="11120" spans="1:4">
      <c r="A11120" t="s">
        <v>1202</v>
      </c>
      <c r="B11120" t="s">
        <v>2654</v>
      </c>
      <c r="C11120">
        <v>90.621652523478161</v>
      </c>
      <c r="D11120" t="s">
        <v>8</v>
      </c>
    </row>
    <row r="11121" spans="1:4">
      <c r="A11121" t="s">
        <v>1203</v>
      </c>
      <c r="B11121" t="s">
        <v>2654</v>
      </c>
      <c r="C11121">
        <v>92.488090511141678</v>
      </c>
      <c r="D11121" t="s">
        <v>8</v>
      </c>
    </row>
    <row r="11122" spans="1:4">
      <c r="A11122" t="s">
        <v>1204</v>
      </c>
      <c r="B11122" t="s">
        <v>2654</v>
      </c>
      <c r="C11122">
        <v>93.008963287382841</v>
      </c>
      <c r="D11122" t="s">
        <v>8</v>
      </c>
    </row>
    <row r="11123" spans="1:4">
      <c r="A11123" t="s">
        <v>1205</v>
      </c>
      <c r="B11123" t="s">
        <v>2654</v>
      </c>
      <c r="C11123">
        <v>92.922152967455176</v>
      </c>
      <c r="D11123" t="s">
        <v>8</v>
      </c>
    </row>
    <row r="11124" spans="1:4">
      <c r="A11124" t="s">
        <v>1206</v>
      </c>
      <c r="B11124" t="s">
        <v>2654</v>
      </c>
      <c r="C11124">
        <v>95.083737642939994</v>
      </c>
      <c r="D11124" t="s">
        <v>8</v>
      </c>
    </row>
    <row r="11125" spans="1:4">
      <c r="A11125" t="s">
        <v>1207</v>
      </c>
      <c r="B11125" t="s">
        <v>2654</v>
      </c>
      <c r="C11125">
        <v>94.70176371125774</v>
      </c>
      <c r="D11125" t="s">
        <v>8</v>
      </c>
    </row>
    <row r="11126" spans="1:4">
      <c r="A11126" t="s">
        <v>1208</v>
      </c>
      <c r="B11126" t="s">
        <v>2654</v>
      </c>
      <c r="C11126">
        <v>96.542139535869481</v>
      </c>
      <c r="D11126" t="s">
        <v>8</v>
      </c>
    </row>
    <row r="11127" spans="1:4">
      <c r="A11127" t="s">
        <v>1209</v>
      </c>
      <c r="B11127" t="s">
        <v>2654</v>
      </c>
      <c r="C11127">
        <v>96.316433588882674</v>
      </c>
      <c r="D11127" t="s">
        <v>8</v>
      </c>
    </row>
    <row r="11128" spans="1:4">
      <c r="A11128" t="s">
        <v>1210</v>
      </c>
      <c r="B11128" t="s">
        <v>2654</v>
      </c>
      <c r="C11128">
        <v>96.655022972490073</v>
      </c>
      <c r="D11128" t="s">
        <v>8</v>
      </c>
    </row>
    <row r="11129" spans="1:4">
      <c r="A11129" t="s">
        <v>1211</v>
      </c>
      <c r="B11129" t="s">
        <v>2654</v>
      </c>
      <c r="C11129">
        <v>96.516101325464675</v>
      </c>
      <c r="D11129" t="s">
        <v>8</v>
      </c>
    </row>
    <row r="11130" spans="1:4">
      <c r="A11130" t="s">
        <v>1212</v>
      </c>
      <c r="B11130" t="s">
        <v>2654</v>
      </c>
      <c r="C11130">
        <v>97.523117056527099</v>
      </c>
      <c r="D11130" t="s">
        <v>8</v>
      </c>
    </row>
    <row r="11131" spans="1:4">
      <c r="A11131" t="s">
        <v>1213</v>
      </c>
      <c r="B11131" t="s">
        <v>2654</v>
      </c>
      <c r="C11131">
        <v>97.575216700659595</v>
      </c>
      <c r="D11131" t="s">
        <v>8</v>
      </c>
    </row>
    <row r="11132" spans="1:4">
      <c r="A11132" t="s">
        <v>1214</v>
      </c>
      <c r="B11132" t="s">
        <v>2654</v>
      </c>
      <c r="C11132">
        <v>97.870355990837353</v>
      </c>
      <c r="D11132" t="s">
        <v>8</v>
      </c>
    </row>
    <row r="11133" spans="1:4">
      <c r="A11133" t="s">
        <v>1215</v>
      </c>
      <c r="B11133" t="s">
        <v>2654</v>
      </c>
      <c r="C11133">
        <v>98.148151095337923</v>
      </c>
      <c r="D11133" t="s">
        <v>8</v>
      </c>
    </row>
    <row r="11134" spans="1:4">
      <c r="A11134" t="s">
        <v>1216</v>
      </c>
      <c r="B11134" t="s">
        <v>2654</v>
      </c>
      <c r="C11134">
        <v>96.116790690520517</v>
      </c>
      <c r="D11134" t="s">
        <v>8</v>
      </c>
    </row>
    <row r="11135" spans="1:4">
      <c r="A11135" t="s">
        <v>1217</v>
      </c>
      <c r="B11135" t="s">
        <v>2654</v>
      </c>
      <c r="C11135">
        <v>95.509095668534556</v>
      </c>
      <c r="D11135" t="s">
        <v>8</v>
      </c>
    </row>
    <row r="11136" spans="1:4">
      <c r="A11136" t="s">
        <v>1218</v>
      </c>
      <c r="B11136" t="s">
        <v>2654</v>
      </c>
      <c r="C11136">
        <v>94.215620774812635</v>
      </c>
      <c r="D11136" t="s">
        <v>8</v>
      </c>
    </row>
    <row r="11137" spans="1:4">
      <c r="A11137" t="s">
        <v>1219</v>
      </c>
      <c r="B11137" t="s">
        <v>2654</v>
      </c>
      <c r="C11137">
        <v>94.64099379403028</v>
      </c>
      <c r="D11137" t="s">
        <v>8</v>
      </c>
    </row>
    <row r="11138" spans="1:4">
      <c r="A11138" t="s">
        <v>1220</v>
      </c>
      <c r="B11138" t="s">
        <v>2654</v>
      </c>
      <c r="C11138">
        <v>93.694757651240636</v>
      </c>
      <c r="D11138" t="s">
        <v>8</v>
      </c>
    </row>
    <row r="11139" spans="1:4">
      <c r="A11139" t="s">
        <v>1221</v>
      </c>
      <c r="B11139" t="s">
        <v>2654</v>
      </c>
      <c r="C11139">
        <v>93.078408176717659</v>
      </c>
      <c r="D11139" t="s">
        <v>8</v>
      </c>
    </row>
    <row r="11140" spans="1:4">
      <c r="A11140" t="s">
        <v>1222</v>
      </c>
      <c r="B11140" t="s">
        <v>2654</v>
      </c>
      <c r="C11140">
        <v>91.941181347830025</v>
      </c>
      <c r="D11140" t="s">
        <v>8</v>
      </c>
    </row>
    <row r="11141" spans="1:4">
      <c r="A11141" t="s">
        <v>1223</v>
      </c>
      <c r="B11141" t="s">
        <v>2654</v>
      </c>
      <c r="C11141">
        <v>93.260697360342022</v>
      </c>
      <c r="D11141" t="s">
        <v>8</v>
      </c>
    </row>
    <row r="11142" spans="1:4">
      <c r="A11142" t="s">
        <v>1224</v>
      </c>
      <c r="B11142" t="s">
        <v>2654</v>
      </c>
      <c r="C11142">
        <v>93.937835398183864</v>
      </c>
      <c r="D11142" t="s">
        <v>8</v>
      </c>
    </row>
    <row r="11143" spans="1:4">
      <c r="A11143" t="s">
        <v>1225</v>
      </c>
      <c r="B11143" t="s">
        <v>2654</v>
      </c>
      <c r="C11143">
        <v>94.476055688239725</v>
      </c>
      <c r="D11143" t="s">
        <v>8</v>
      </c>
    </row>
    <row r="11144" spans="1:4">
      <c r="A11144" t="s">
        <v>1226</v>
      </c>
      <c r="B11144" t="s">
        <v>2654</v>
      </c>
      <c r="C11144">
        <v>94.91878882908162</v>
      </c>
      <c r="D11144" t="s">
        <v>8</v>
      </c>
    </row>
    <row r="11145" spans="1:4">
      <c r="A11145" t="s">
        <v>1227</v>
      </c>
      <c r="B11145" t="s">
        <v>2654</v>
      </c>
      <c r="C11145">
        <v>95.786902435232861</v>
      </c>
      <c r="D11145" t="s">
        <v>8</v>
      </c>
    </row>
    <row r="11146" spans="1:4">
      <c r="A11146" t="s">
        <v>1228</v>
      </c>
      <c r="B11146" t="s">
        <v>2654</v>
      </c>
      <c r="C11146">
        <v>94.988250213849994</v>
      </c>
      <c r="D11146" t="s">
        <v>8</v>
      </c>
    </row>
    <row r="11147" spans="1:4">
      <c r="A11147" t="s">
        <v>1229</v>
      </c>
      <c r="B11147" t="s">
        <v>2654</v>
      </c>
      <c r="C11147">
        <v>95.283388534858204</v>
      </c>
      <c r="D11147" t="s">
        <v>8</v>
      </c>
    </row>
    <row r="11148" spans="1:4">
      <c r="A11148" t="s">
        <v>1230</v>
      </c>
      <c r="B11148" t="s">
        <v>2654</v>
      </c>
      <c r="C11148">
        <v>93.677394257082597</v>
      </c>
      <c r="D11148" t="s">
        <v>8</v>
      </c>
    </row>
    <row r="11149" spans="1:4">
      <c r="A11149" t="s">
        <v>1231</v>
      </c>
      <c r="B11149" t="s">
        <v>2654</v>
      </c>
      <c r="C11149">
        <v>92.90478967914116</v>
      </c>
      <c r="D11149" t="s">
        <v>8</v>
      </c>
    </row>
    <row r="11150" spans="1:4">
      <c r="A11150" t="s">
        <v>1232</v>
      </c>
      <c r="B11150" t="s">
        <v>2654</v>
      </c>
      <c r="C11150">
        <v>95.109784514360797</v>
      </c>
      <c r="D11150" t="s">
        <v>8</v>
      </c>
    </row>
    <row r="11151" spans="1:4">
      <c r="A11151" t="s">
        <v>1233</v>
      </c>
      <c r="B11151" t="s">
        <v>2654</v>
      </c>
      <c r="C11151">
        <v>96.646312749297564</v>
      </c>
      <c r="D11151" t="s">
        <v>8</v>
      </c>
    </row>
    <row r="11152" spans="1:4">
      <c r="A11152" t="s">
        <v>1234</v>
      </c>
      <c r="B11152" t="s">
        <v>2654</v>
      </c>
      <c r="C11152">
        <v>97.106427948624315</v>
      </c>
      <c r="D11152" t="s">
        <v>8</v>
      </c>
    </row>
    <row r="11153" spans="1:4">
      <c r="A11153" t="s">
        <v>1235</v>
      </c>
      <c r="B11153" t="s">
        <v>2654</v>
      </c>
      <c r="C11153">
        <v>95.490388194056976</v>
      </c>
      <c r="D11153" t="s">
        <v>8</v>
      </c>
    </row>
    <row r="11154" spans="1:4">
      <c r="A11154" t="s">
        <v>1236</v>
      </c>
      <c r="B11154" t="s">
        <v>2654</v>
      </c>
      <c r="C11154">
        <v>103.3584143044507</v>
      </c>
      <c r="D11154" t="s">
        <v>8</v>
      </c>
    </row>
    <row r="11155" spans="1:4">
      <c r="A11155" t="s">
        <v>1237</v>
      </c>
      <c r="B11155" t="s">
        <v>2654</v>
      </c>
      <c r="C11155">
        <v>109.7768312667518</v>
      </c>
      <c r="D11155" t="s">
        <v>8</v>
      </c>
    </row>
    <row r="11156" spans="1:4">
      <c r="A11156" t="s">
        <v>1238</v>
      </c>
      <c r="B11156" t="s">
        <v>2654</v>
      </c>
      <c r="C11156">
        <v>110.27458511503244</v>
      </c>
      <c r="D11156" t="s">
        <v>8</v>
      </c>
    </row>
    <row r="11157" spans="1:4">
      <c r="A11157" t="s">
        <v>1239</v>
      </c>
      <c r="B11157" t="s">
        <v>2654</v>
      </c>
      <c r="C11157">
        <v>109.22668011449498</v>
      </c>
      <c r="D11157" t="s">
        <v>8</v>
      </c>
    </row>
    <row r="11158" spans="1:4">
      <c r="A11158" t="s">
        <v>1240</v>
      </c>
      <c r="B11158" t="s">
        <v>2654</v>
      </c>
      <c r="C11158">
        <v>109.15683074624968</v>
      </c>
      <c r="D11158" t="s">
        <v>8</v>
      </c>
    </row>
    <row r="11159" spans="1:4">
      <c r="A11159" t="s">
        <v>1241</v>
      </c>
      <c r="B11159" t="s">
        <v>2654</v>
      </c>
      <c r="C11159">
        <v>109.82048629869034</v>
      </c>
      <c r="D11159" t="s">
        <v>8</v>
      </c>
    </row>
    <row r="11160" spans="1:4">
      <c r="A11160" t="s">
        <v>1242</v>
      </c>
      <c r="B11160" t="s">
        <v>2654</v>
      </c>
      <c r="C11160">
        <v>109.11314280417275</v>
      </c>
      <c r="D11160" t="s">
        <v>8</v>
      </c>
    </row>
    <row r="11161" spans="1:4">
      <c r="A11161" t="s">
        <v>1243</v>
      </c>
      <c r="B11161" t="s">
        <v>2654</v>
      </c>
      <c r="C11161">
        <v>108.20496284763873</v>
      </c>
      <c r="D11161" t="s">
        <v>8</v>
      </c>
    </row>
    <row r="11162" spans="1:4">
      <c r="A11162" t="s">
        <v>1244</v>
      </c>
      <c r="B11162" t="s">
        <v>2654</v>
      </c>
      <c r="C11162">
        <v>106.82523972631614</v>
      </c>
      <c r="D11162" t="s">
        <v>8</v>
      </c>
    </row>
    <row r="11163" spans="1:4">
      <c r="A11163" t="s">
        <v>1245</v>
      </c>
      <c r="B11163" t="s">
        <v>2654</v>
      </c>
      <c r="C11163">
        <v>108.54555284744031</v>
      </c>
      <c r="D11163" t="s">
        <v>8</v>
      </c>
    </row>
    <row r="11164" spans="1:4">
      <c r="A11164" t="s">
        <v>1246</v>
      </c>
      <c r="B11164" t="s">
        <v>2654</v>
      </c>
      <c r="C11164">
        <v>107.97791409462548</v>
      </c>
      <c r="D11164" t="s">
        <v>8</v>
      </c>
    </row>
    <row r="11165" spans="1:4">
      <c r="A11165" t="s">
        <v>1247</v>
      </c>
      <c r="B11165" t="s">
        <v>2654</v>
      </c>
      <c r="C11165">
        <v>109.03456986242328</v>
      </c>
      <c r="D11165" t="s">
        <v>8</v>
      </c>
    </row>
    <row r="11166" spans="1:4">
      <c r="A11166" t="s">
        <v>1248</v>
      </c>
      <c r="B11166" t="s">
        <v>2654</v>
      </c>
      <c r="C11166">
        <v>109.06949411921832</v>
      </c>
      <c r="D11166" t="s">
        <v>8</v>
      </c>
    </row>
    <row r="11167" spans="1:4">
      <c r="A11167" t="s">
        <v>1249</v>
      </c>
      <c r="B11167" t="s">
        <v>2654</v>
      </c>
      <c r="C11167">
        <v>109.43623893750392</v>
      </c>
      <c r="D11167" t="s">
        <v>8</v>
      </c>
    </row>
    <row r="11168" spans="1:4">
      <c r="A11168" t="s">
        <v>1250</v>
      </c>
      <c r="B11168" t="s">
        <v>2654</v>
      </c>
      <c r="C11168">
        <v>108.92105601833632</v>
      </c>
      <c r="D11168" t="s">
        <v>8</v>
      </c>
    </row>
    <row r="11169" spans="1:4">
      <c r="A11169" t="s">
        <v>1251</v>
      </c>
      <c r="B11169" t="s">
        <v>2654</v>
      </c>
      <c r="C11169">
        <v>109.27033646105396</v>
      </c>
      <c r="D11169" t="s">
        <v>8</v>
      </c>
    </row>
    <row r="11170" spans="1:4">
      <c r="A11170" t="s">
        <v>1252</v>
      </c>
      <c r="B11170" t="s">
        <v>2654</v>
      </c>
      <c r="C11170">
        <v>110.17852379295768</v>
      </c>
      <c r="D11170" t="s">
        <v>8</v>
      </c>
    </row>
    <row r="11171" spans="1:4">
      <c r="A11171" t="s">
        <v>1253</v>
      </c>
      <c r="B11171" t="s">
        <v>2654</v>
      </c>
      <c r="C11171">
        <v>109.99512481689452</v>
      </c>
      <c r="D11171" t="s">
        <v>8</v>
      </c>
    </row>
    <row r="11172" spans="1:4">
      <c r="A11172" t="s">
        <v>1254</v>
      </c>
      <c r="B11172" t="s">
        <v>2654</v>
      </c>
      <c r="C11172">
        <v>110.03007127106969</v>
      </c>
      <c r="D11172" t="s">
        <v>8</v>
      </c>
    </row>
    <row r="11173" spans="1:4">
      <c r="A11173" t="s">
        <v>1255</v>
      </c>
      <c r="B11173" t="s">
        <v>2654</v>
      </c>
      <c r="C11173">
        <v>111.55826757885028</v>
      </c>
      <c r="D11173" t="s">
        <v>8</v>
      </c>
    </row>
    <row r="11174" spans="1:4">
      <c r="A11174" t="s">
        <v>1256</v>
      </c>
      <c r="B11174" t="s">
        <v>2654</v>
      </c>
      <c r="C11174">
        <v>111.22643961696473</v>
      </c>
      <c r="D11174" t="s">
        <v>8</v>
      </c>
    </row>
    <row r="11175" spans="1:4">
      <c r="A11175" t="s">
        <v>1257</v>
      </c>
      <c r="B11175" t="s">
        <v>2654</v>
      </c>
      <c r="C11175">
        <v>112.21322020247226</v>
      </c>
      <c r="D11175" t="s">
        <v>8</v>
      </c>
    </row>
    <row r="11176" spans="1:4">
      <c r="A11176" t="s">
        <v>1258</v>
      </c>
      <c r="B11176" t="s">
        <v>2654</v>
      </c>
      <c r="C11176">
        <v>111.78529550660518</v>
      </c>
      <c r="D11176" t="s">
        <v>8</v>
      </c>
    </row>
    <row r="11177" spans="1:4">
      <c r="A11177" t="s">
        <v>1259</v>
      </c>
      <c r="B11177" t="s">
        <v>2654</v>
      </c>
      <c r="C11177">
        <v>111.73290084156916</v>
      </c>
      <c r="D11177" t="s">
        <v>8</v>
      </c>
    </row>
    <row r="11178" spans="1:4">
      <c r="A11178" t="s">
        <v>1260</v>
      </c>
      <c r="B11178" t="s">
        <v>2654</v>
      </c>
      <c r="C11178">
        <v>111.7154484521398</v>
      </c>
      <c r="D11178" t="s">
        <v>8</v>
      </c>
    </row>
    <row r="11179" spans="1:4">
      <c r="A11179" t="s">
        <v>1261</v>
      </c>
      <c r="B11179" t="s">
        <v>2654</v>
      </c>
      <c r="C11179">
        <v>111.97742999086974</v>
      </c>
      <c r="D11179" t="s">
        <v>8</v>
      </c>
    </row>
    <row r="11180" spans="1:4">
      <c r="A11180" t="s">
        <v>1262</v>
      </c>
      <c r="B11180" t="s">
        <v>2654</v>
      </c>
      <c r="C11180">
        <v>112.13461354359958</v>
      </c>
      <c r="D11180" t="s">
        <v>8</v>
      </c>
    </row>
    <row r="11181" spans="1:4">
      <c r="A11181" t="s">
        <v>1263</v>
      </c>
      <c r="B11181" t="s">
        <v>2654</v>
      </c>
      <c r="C11181">
        <v>111.2264464599096</v>
      </c>
      <c r="D11181" t="s">
        <v>8</v>
      </c>
    </row>
    <row r="11182" spans="1:4">
      <c r="A11182" t="s">
        <v>1264</v>
      </c>
      <c r="B11182" t="s">
        <v>2654</v>
      </c>
      <c r="C11182">
        <v>109.38387530309484</v>
      </c>
      <c r="D11182" t="s">
        <v>8</v>
      </c>
    </row>
    <row r="11183" spans="1:4">
      <c r="A11183" t="s">
        <v>1265</v>
      </c>
      <c r="B11183" t="s">
        <v>2654</v>
      </c>
      <c r="C11183">
        <v>108.22242468268632</v>
      </c>
      <c r="D11183" t="s">
        <v>8</v>
      </c>
    </row>
    <row r="11184" spans="1:4">
      <c r="A11184" t="s">
        <v>1266</v>
      </c>
      <c r="B11184" t="s">
        <v>2654</v>
      </c>
      <c r="C11184">
        <v>107.60242927417336</v>
      </c>
      <c r="D11184" t="s">
        <v>8</v>
      </c>
    </row>
    <row r="11185" spans="1:4">
      <c r="A11185" t="s">
        <v>1267</v>
      </c>
      <c r="B11185" t="s">
        <v>2654</v>
      </c>
      <c r="C11185">
        <v>107.4102957629006</v>
      </c>
      <c r="D11185" t="s">
        <v>8</v>
      </c>
    </row>
    <row r="11186" spans="1:4">
      <c r="A11186" t="s">
        <v>1268</v>
      </c>
      <c r="B11186" t="s">
        <v>2654</v>
      </c>
      <c r="C11186">
        <v>107.70721323356092</v>
      </c>
      <c r="D11186" t="s">
        <v>8</v>
      </c>
    </row>
    <row r="11187" spans="1:4">
      <c r="A11187" t="s">
        <v>1269</v>
      </c>
      <c r="B11187" t="s">
        <v>2654</v>
      </c>
      <c r="C11187">
        <v>107.1134160256658</v>
      </c>
      <c r="D11187" t="s">
        <v>8</v>
      </c>
    </row>
    <row r="11188" spans="1:4">
      <c r="A11188" t="s">
        <v>1270</v>
      </c>
      <c r="B11188" t="s">
        <v>2654</v>
      </c>
      <c r="C11188">
        <v>108.3272300330846</v>
      </c>
      <c r="D11188" t="s">
        <v>8</v>
      </c>
    </row>
    <row r="11189" spans="1:4">
      <c r="A11189" t="s">
        <v>1271</v>
      </c>
      <c r="B11189" t="s">
        <v>2654</v>
      </c>
      <c r="C11189">
        <v>107.34918253301691</v>
      </c>
      <c r="D11189" t="s">
        <v>8</v>
      </c>
    </row>
    <row r="11190" spans="1:4">
      <c r="A11190" t="s">
        <v>1272</v>
      </c>
      <c r="B11190" t="s">
        <v>2654</v>
      </c>
      <c r="C11190">
        <v>107.79454988143492</v>
      </c>
      <c r="D11190" t="s">
        <v>8</v>
      </c>
    </row>
    <row r="11191" spans="1:4">
      <c r="A11191" t="s">
        <v>1273</v>
      </c>
      <c r="B11191" t="s">
        <v>2654</v>
      </c>
      <c r="C11191">
        <v>100.91329529234726</v>
      </c>
      <c r="D11191" t="s">
        <v>8</v>
      </c>
    </row>
    <row r="11192" spans="1:4">
      <c r="A11192" t="s">
        <v>1274</v>
      </c>
      <c r="B11192" t="s">
        <v>2654</v>
      </c>
      <c r="C11192">
        <v>101.14907248341132</v>
      </c>
      <c r="D11192" t="s">
        <v>8</v>
      </c>
    </row>
    <row r="11193" spans="1:4">
      <c r="A11193" t="s">
        <v>1275</v>
      </c>
      <c r="B11193" t="s">
        <v>2654</v>
      </c>
      <c r="C11193">
        <v>101.44601861265409</v>
      </c>
      <c r="D11193" t="s">
        <v>8</v>
      </c>
    </row>
    <row r="11194" spans="1:4">
      <c r="A11194" t="s">
        <v>1276</v>
      </c>
      <c r="B11194" t="s">
        <v>2654</v>
      </c>
      <c r="C11194">
        <v>99.39384330054412</v>
      </c>
      <c r="D11194" t="s">
        <v>8</v>
      </c>
    </row>
    <row r="11195" spans="1:4">
      <c r="A11195" t="s">
        <v>1277</v>
      </c>
      <c r="B11195" t="s">
        <v>2654</v>
      </c>
      <c r="C11195">
        <v>99.350179600631606</v>
      </c>
      <c r="D11195" t="s">
        <v>8</v>
      </c>
    </row>
    <row r="11196" spans="1:4">
      <c r="A11196" t="s">
        <v>1278</v>
      </c>
      <c r="B11196" t="s">
        <v>2654</v>
      </c>
      <c r="C11196">
        <v>98.765076393173999</v>
      </c>
      <c r="D11196" t="s">
        <v>8</v>
      </c>
    </row>
    <row r="11197" spans="1:4">
      <c r="A11197" t="s">
        <v>1279</v>
      </c>
      <c r="B11197" t="s">
        <v>2654</v>
      </c>
      <c r="C11197">
        <v>99.236668988023524</v>
      </c>
      <c r="D11197" t="s">
        <v>8</v>
      </c>
    </row>
    <row r="11198" spans="1:4">
      <c r="A11198" t="s">
        <v>1280</v>
      </c>
      <c r="B11198" t="s">
        <v>2654</v>
      </c>
      <c r="C11198">
        <v>98.302268910380604</v>
      </c>
      <c r="D11198" t="s">
        <v>8</v>
      </c>
    </row>
    <row r="11199" spans="1:4">
      <c r="A11199" t="s">
        <v>1281</v>
      </c>
      <c r="B11199" t="s">
        <v>2654</v>
      </c>
      <c r="C11199">
        <v>100.79976778674204</v>
      </c>
      <c r="D11199" t="s">
        <v>8</v>
      </c>
    </row>
    <row r="11200" spans="1:4">
      <c r="A11200" t="s">
        <v>1282</v>
      </c>
      <c r="B11200" t="s">
        <v>2654</v>
      </c>
      <c r="C11200">
        <v>99.769319153800154</v>
      </c>
      <c r="D11200" t="s">
        <v>8</v>
      </c>
    </row>
    <row r="11201" spans="1:4">
      <c r="A11201" t="s">
        <v>1283</v>
      </c>
      <c r="B11201" t="s">
        <v>2654</v>
      </c>
      <c r="C11201">
        <v>98.581693665673839</v>
      </c>
      <c r="D11201" t="s">
        <v>8</v>
      </c>
    </row>
    <row r="11202" spans="1:4">
      <c r="A11202" t="s">
        <v>1284</v>
      </c>
      <c r="B11202" t="s">
        <v>2654</v>
      </c>
      <c r="C11202">
        <v>96.381116053779834</v>
      </c>
      <c r="D11202" t="s">
        <v>8</v>
      </c>
    </row>
    <row r="11203" spans="1:4">
      <c r="A11203" t="s">
        <v>1285</v>
      </c>
      <c r="B11203" t="s">
        <v>2654</v>
      </c>
      <c r="C11203">
        <v>96.931261604548922</v>
      </c>
      <c r="D11203" t="s">
        <v>8</v>
      </c>
    </row>
    <row r="11204" spans="1:4">
      <c r="A11204" t="s">
        <v>1286</v>
      </c>
      <c r="B11204" t="s">
        <v>2654</v>
      </c>
      <c r="C11204">
        <v>98.852406997618075</v>
      </c>
      <c r="D11204" t="s">
        <v>8</v>
      </c>
    </row>
    <row r="11205" spans="1:4">
      <c r="A11205" t="s">
        <v>1287</v>
      </c>
      <c r="B11205" t="s">
        <v>2654</v>
      </c>
      <c r="C11205">
        <v>99.420017226898523</v>
      </c>
      <c r="D11205" t="s">
        <v>8</v>
      </c>
    </row>
    <row r="11206" spans="1:4">
      <c r="A11206" t="s">
        <v>1288</v>
      </c>
      <c r="B11206" t="s">
        <v>2654</v>
      </c>
      <c r="C11206">
        <v>100.21469733574364</v>
      </c>
      <c r="D11206" t="s">
        <v>8</v>
      </c>
    </row>
    <row r="11207" spans="1:4">
      <c r="A11207" t="s">
        <v>1289</v>
      </c>
      <c r="B11207" t="s">
        <v>2654</v>
      </c>
      <c r="C11207">
        <v>99.952718485385006</v>
      </c>
      <c r="D11207" t="s">
        <v>8</v>
      </c>
    </row>
    <row r="11208" spans="1:4">
      <c r="A11208" t="s">
        <v>1290</v>
      </c>
      <c r="B11208" t="s">
        <v>2654</v>
      </c>
      <c r="C11208">
        <v>100.94820968933983</v>
      </c>
      <c r="D11208" t="s">
        <v>8</v>
      </c>
    </row>
    <row r="11209" spans="1:4">
      <c r="A11209" t="s">
        <v>1291</v>
      </c>
      <c r="B11209" t="s">
        <v>2654</v>
      </c>
      <c r="C11209">
        <v>100.52908346606044</v>
      </c>
      <c r="D11209" t="s">
        <v>8</v>
      </c>
    </row>
    <row r="11210" spans="1:4">
      <c r="A11210" t="s">
        <v>1292</v>
      </c>
      <c r="B11210" t="s">
        <v>2654</v>
      </c>
      <c r="C11210">
        <v>101.70796912265108</v>
      </c>
      <c r="D11210" t="s">
        <v>8</v>
      </c>
    </row>
    <row r="11211" spans="1:4">
      <c r="A11211" t="s">
        <v>1293</v>
      </c>
      <c r="B11211" t="s">
        <v>2654</v>
      </c>
      <c r="C11211">
        <v>102.53754427995038</v>
      </c>
      <c r="D11211" t="s">
        <v>8</v>
      </c>
    </row>
    <row r="11212" spans="1:4">
      <c r="A11212" t="s">
        <v>1294</v>
      </c>
      <c r="B11212" t="s">
        <v>2654</v>
      </c>
      <c r="C11212">
        <v>101.55951779838254</v>
      </c>
      <c r="D11212" t="s">
        <v>8</v>
      </c>
    </row>
    <row r="11213" spans="1:4">
      <c r="A11213" t="s">
        <v>1295</v>
      </c>
      <c r="B11213" t="s">
        <v>2654</v>
      </c>
      <c r="C11213">
        <v>102.18141081208552</v>
      </c>
      <c r="D11213" t="s">
        <v>8</v>
      </c>
    </row>
    <row r="11214" spans="1:4">
      <c r="A11214" t="s">
        <v>1296</v>
      </c>
      <c r="B11214" t="s">
        <v>2654</v>
      </c>
      <c r="C11214">
        <v>102.7961792284393</v>
      </c>
      <c r="D11214" t="s">
        <v>8</v>
      </c>
    </row>
    <row r="11215" spans="1:4">
      <c r="A11215" t="s">
        <v>1297</v>
      </c>
      <c r="B11215" t="s">
        <v>2654</v>
      </c>
      <c r="C11215">
        <v>102.3746242139822</v>
      </c>
      <c r="D11215" t="s">
        <v>8</v>
      </c>
    </row>
    <row r="11216" spans="1:4">
      <c r="A11216" t="s">
        <v>1298</v>
      </c>
      <c r="B11216" t="s">
        <v>2654</v>
      </c>
      <c r="C11216">
        <v>102.57658294965674</v>
      </c>
      <c r="D11216" t="s">
        <v>8</v>
      </c>
    </row>
    <row r="11217" spans="1:4">
      <c r="A11217" t="s">
        <v>1299</v>
      </c>
      <c r="B11217" t="s">
        <v>2654</v>
      </c>
      <c r="C11217">
        <v>99.344730029718804</v>
      </c>
      <c r="D11217" t="s">
        <v>8</v>
      </c>
    </row>
    <row r="11218" spans="1:4">
      <c r="A11218" t="s">
        <v>1300</v>
      </c>
      <c r="B11218" t="s">
        <v>2654</v>
      </c>
      <c r="C11218">
        <v>98.036183068898538</v>
      </c>
      <c r="D11218" t="s">
        <v>8</v>
      </c>
    </row>
    <row r="11219" spans="1:4">
      <c r="A11219" t="s">
        <v>1301</v>
      </c>
      <c r="B11219" t="s">
        <v>2654</v>
      </c>
      <c r="C11219">
        <v>96.85935027993628</v>
      </c>
      <c r="D11219" t="s">
        <v>8</v>
      </c>
    </row>
    <row r="11220" spans="1:4">
      <c r="A11220" t="s">
        <v>1302</v>
      </c>
      <c r="B11220" t="s">
        <v>2654</v>
      </c>
      <c r="C11220">
        <v>92.687797085774122</v>
      </c>
      <c r="D11220" t="s">
        <v>8</v>
      </c>
    </row>
    <row r="11221" spans="1:4">
      <c r="A11221" t="s">
        <v>1303</v>
      </c>
      <c r="B11221" t="s">
        <v>2654</v>
      </c>
      <c r="C11221">
        <v>88.472318647959426</v>
      </c>
      <c r="D11221" t="s">
        <v>8</v>
      </c>
    </row>
    <row r="11222" spans="1:4">
      <c r="A11222" t="s">
        <v>1304</v>
      </c>
      <c r="B11222" t="s">
        <v>2654</v>
      </c>
      <c r="C11222">
        <v>90.413214644571582</v>
      </c>
      <c r="D11222" t="s">
        <v>8</v>
      </c>
    </row>
    <row r="11223" spans="1:4">
      <c r="A11223" t="s">
        <v>1305</v>
      </c>
      <c r="B11223" t="s">
        <v>2654</v>
      </c>
      <c r="C11223">
        <v>91.300204036273399</v>
      </c>
      <c r="D11223" t="s">
        <v>8</v>
      </c>
    </row>
    <row r="11224" spans="1:4">
      <c r="A11224" t="s">
        <v>1306</v>
      </c>
      <c r="B11224" t="s">
        <v>2654</v>
      </c>
      <c r="C11224">
        <v>91.923739408438493</v>
      </c>
      <c r="D11224" t="s">
        <v>8</v>
      </c>
    </row>
    <row r="11225" spans="1:4">
      <c r="A11225" t="s">
        <v>1307</v>
      </c>
      <c r="B11225" t="s">
        <v>2654</v>
      </c>
      <c r="C11225">
        <v>92.433114700101527</v>
      </c>
      <c r="D11225" t="s">
        <v>8</v>
      </c>
    </row>
    <row r="11226" spans="1:4">
      <c r="A11226" t="s">
        <v>1308</v>
      </c>
      <c r="B11226" t="s">
        <v>2654</v>
      </c>
      <c r="C11226">
        <v>90.237573789820999</v>
      </c>
      <c r="D11226" t="s">
        <v>8</v>
      </c>
    </row>
    <row r="11227" spans="1:4">
      <c r="A11227" t="s">
        <v>1309</v>
      </c>
      <c r="B11227" t="s">
        <v>2654</v>
      </c>
      <c r="C11227">
        <v>87.611671325215681</v>
      </c>
      <c r="D11227" t="s">
        <v>8</v>
      </c>
    </row>
    <row r="11228" spans="1:4">
      <c r="A11228" t="s">
        <v>1310</v>
      </c>
      <c r="B11228" t="s">
        <v>2654</v>
      </c>
      <c r="C11228">
        <v>92.037922735230595</v>
      </c>
      <c r="D11228" t="s">
        <v>8</v>
      </c>
    </row>
    <row r="11229" spans="1:4">
      <c r="A11229" t="s">
        <v>1311</v>
      </c>
      <c r="B11229" t="s">
        <v>2654</v>
      </c>
      <c r="C11229">
        <v>90.825963046394236</v>
      </c>
      <c r="D11229" t="s">
        <v>8</v>
      </c>
    </row>
    <row r="11230" spans="1:4">
      <c r="A11230" t="s">
        <v>1312</v>
      </c>
      <c r="B11230" t="s">
        <v>2654</v>
      </c>
      <c r="C11230">
        <v>81.156706827693725</v>
      </c>
      <c r="D11230" t="s">
        <v>8</v>
      </c>
    </row>
    <row r="11231" spans="1:4">
      <c r="A11231" t="s">
        <v>1313</v>
      </c>
      <c r="B11231" t="s">
        <v>2654</v>
      </c>
      <c r="C11231">
        <v>81.26210049088715</v>
      </c>
      <c r="D11231" t="s">
        <v>8</v>
      </c>
    </row>
    <row r="11232" spans="1:4">
      <c r="A11232" t="s">
        <v>1314</v>
      </c>
      <c r="B11232" t="s">
        <v>2654</v>
      </c>
      <c r="C11232">
        <v>80.058932418154981</v>
      </c>
      <c r="D11232" t="s">
        <v>8</v>
      </c>
    </row>
    <row r="11233" spans="1:4">
      <c r="A11233" t="s">
        <v>1315</v>
      </c>
      <c r="B11233" t="s">
        <v>2654</v>
      </c>
      <c r="C11233">
        <v>83.484008471821468</v>
      </c>
      <c r="D11233" t="s">
        <v>8</v>
      </c>
    </row>
    <row r="11234" spans="1:4">
      <c r="A11234" t="s">
        <v>1316</v>
      </c>
      <c r="B11234" t="s">
        <v>2654</v>
      </c>
      <c r="C11234">
        <v>85.056018914116194</v>
      </c>
      <c r="D11234" t="s">
        <v>8</v>
      </c>
    </row>
    <row r="11235" spans="1:4">
      <c r="A11235" t="s">
        <v>1317</v>
      </c>
      <c r="B11235" t="s">
        <v>2654</v>
      </c>
      <c r="C11235">
        <v>87.655558778093521</v>
      </c>
      <c r="D11235" t="s">
        <v>8</v>
      </c>
    </row>
    <row r="11236" spans="1:4">
      <c r="A11236" t="s">
        <v>1318</v>
      </c>
      <c r="B11236" t="s">
        <v>2654</v>
      </c>
      <c r="C11236">
        <v>84.643262262151495</v>
      </c>
      <c r="D11236" t="s">
        <v>8</v>
      </c>
    </row>
    <row r="11237" spans="1:4">
      <c r="A11237" t="s">
        <v>1319</v>
      </c>
      <c r="B11237" t="s">
        <v>2654</v>
      </c>
      <c r="C11237">
        <v>82.386236546340015</v>
      </c>
      <c r="D11237" t="s">
        <v>8</v>
      </c>
    </row>
    <row r="11238" spans="1:4">
      <c r="A11238" t="s">
        <v>1320</v>
      </c>
      <c r="B11238" t="s">
        <v>2654</v>
      </c>
      <c r="C11238">
        <v>84.309531280821815</v>
      </c>
      <c r="D11238" t="s">
        <v>8</v>
      </c>
    </row>
    <row r="11239" spans="1:4">
      <c r="A11239" t="s">
        <v>1321</v>
      </c>
      <c r="B11239" t="s">
        <v>2654</v>
      </c>
      <c r="C11239">
        <v>79.49687179411336</v>
      </c>
      <c r="D11239" t="s">
        <v>8</v>
      </c>
    </row>
    <row r="11240" spans="1:4">
      <c r="A11240" t="s">
        <v>1322</v>
      </c>
      <c r="B11240" t="s">
        <v>2654</v>
      </c>
      <c r="C11240">
        <v>80.102853598889283</v>
      </c>
      <c r="D11240" t="s">
        <v>8</v>
      </c>
    </row>
    <row r="11241" spans="1:4">
      <c r="A11241" t="s">
        <v>1323</v>
      </c>
      <c r="B11241" t="s">
        <v>2654</v>
      </c>
      <c r="C11241">
        <v>81.613388494763186</v>
      </c>
      <c r="D11241" t="s">
        <v>8</v>
      </c>
    </row>
    <row r="11242" spans="1:4">
      <c r="A11242" t="s">
        <v>1324</v>
      </c>
      <c r="B11242" t="s">
        <v>2654</v>
      </c>
      <c r="C11242">
        <v>83.870417347181473</v>
      </c>
      <c r="D11242" t="s">
        <v>8</v>
      </c>
    </row>
    <row r="11243" spans="1:4">
      <c r="A11243" t="s">
        <v>1325</v>
      </c>
      <c r="B11243" t="s">
        <v>2654</v>
      </c>
      <c r="C11243">
        <v>80.937154258960419</v>
      </c>
      <c r="D11243" t="s">
        <v>8</v>
      </c>
    </row>
    <row r="11244" spans="1:4">
      <c r="A11244" t="s">
        <v>1326</v>
      </c>
      <c r="B11244" t="s">
        <v>2654</v>
      </c>
      <c r="C11244">
        <v>80.173104845775796</v>
      </c>
      <c r="D11244" t="s">
        <v>8</v>
      </c>
    </row>
    <row r="11245" spans="1:4">
      <c r="A11245" t="s">
        <v>1327</v>
      </c>
      <c r="B11245" t="s">
        <v>2654</v>
      </c>
      <c r="C11245">
        <v>80.902034282544378</v>
      </c>
      <c r="D11245" t="s">
        <v>8</v>
      </c>
    </row>
    <row r="11246" spans="1:4">
      <c r="A11246" t="s">
        <v>1328</v>
      </c>
      <c r="B11246" t="s">
        <v>2654</v>
      </c>
      <c r="C11246">
        <v>79.189493651882515</v>
      </c>
      <c r="D11246" t="s">
        <v>8</v>
      </c>
    </row>
    <row r="11247" spans="1:4">
      <c r="A11247" t="s">
        <v>1329</v>
      </c>
      <c r="B11247" t="s">
        <v>2654</v>
      </c>
      <c r="C11247">
        <v>80.910814180326796</v>
      </c>
      <c r="D11247" t="s">
        <v>8</v>
      </c>
    </row>
    <row r="11248" spans="1:4">
      <c r="A11248" t="s">
        <v>1330</v>
      </c>
      <c r="B11248" t="s">
        <v>2654</v>
      </c>
      <c r="C11248">
        <v>85.214107880141626</v>
      </c>
      <c r="D11248" t="s">
        <v>8</v>
      </c>
    </row>
    <row r="11249" spans="1:4">
      <c r="A11249" t="s">
        <v>1331</v>
      </c>
      <c r="B11249" t="s">
        <v>2654</v>
      </c>
      <c r="C11249">
        <v>87.822419949507307</v>
      </c>
      <c r="D11249" t="s">
        <v>8</v>
      </c>
    </row>
    <row r="11250" spans="1:4">
      <c r="A11250" t="s">
        <v>1332</v>
      </c>
      <c r="B11250" t="s">
        <v>2654</v>
      </c>
      <c r="C11250">
        <v>89.139768095686961</v>
      </c>
      <c r="D11250" t="s">
        <v>8</v>
      </c>
    </row>
    <row r="11251" spans="1:4">
      <c r="A11251" t="s">
        <v>1333</v>
      </c>
      <c r="B11251" t="s">
        <v>2654</v>
      </c>
      <c r="C11251">
        <v>90.378063976103164</v>
      </c>
      <c r="D11251" t="s">
        <v>8</v>
      </c>
    </row>
    <row r="11252" spans="1:4">
      <c r="A11252" t="s">
        <v>1334</v>
      </c>
      <c r="B11252" t="s">
        <v>2654</v>
      </c>
      <c r="C11252">
        <v>92.98639253696922</v>
      </c>
      <c r="D11252" t="s">
        <v>8</v>
      </c>
    </row>
    <row r="11253" spans="1:4">
      <c r="A11253" t="s">
        <v>1335</v>
      </c>
      <c r="B11253" t="s">
        <v>2654</v>
      </c>
      <c r="C11253">
        <v>92.433111055879081</v>
      </c>
      <c r="D11253" t="s">
        <v>8</v>
      </c>
    </row>
    <row r="11254" spans="1:4">
      <c r="A11254" t="s">
        <v>1336</v>
      </c>
      <c r="B11254" t="s">
        <v>2654</v>
      </c>
      <c r="C11254">
        <v>93.662610875620018</v>
      </c>
      <c r="D11254" t="s">
        <v>8</v>
      </c>
    </row>
    <row r="11255" spans="1:4">
      <c r="A11255" t="s">
        <v>1337</v>
      </c>
      <c r="B11255" t="s">
        <v>2654</v>
      </c>
      <c r="C11255">
        <v>95.225884504225164</v>
      </c>
      <c r="D11255" t="s">
        <v>8</v>
      </c>
    </row>
    <row r="11256" spans="1:4">
      <c r="A11256" t="s">
        <v>1338</v>
      </c>
      <c r="B11256" t="s">
        <v>2654</v>
      </c>
      <c r="C11256">
        <v>95.48053739228736</v>
      </c>
      <c r="D11256" t="s">
        <v>8</v>
      </c>
    </row>
    <row r="11257" spans="1:4">
      <c r="A11257" t="s">
        <v>1339</v>
      </c>
      <c r="B11257" t="s">
        <v>2654</v>
      </c>
      <c r="C11257">
        <v>93.012754194504282</v>
      </c>
      <c r="D11257" t="s">
        <v>8</v>
      </c>
    </row>
    <row r="11258" spans="1:4">
      <c r="A11258" t="s">
        <v>1340</v>
      </c>
      <c r="B11258" t="s">
        <v>2654</v>
      </c>
      <c r="C11258">
        <v>93.460622826895417</v>
      </c>
      <c r="D11258" t="s">
        <v>8</v>
      </c>
    </row>
    <row r="11259" spans="1:4">
      <c r="A11259" t="s">
        <v>1341</v>
      </c>
      <c r="B11259" t="s">
        <v>2654</v>
      </c>
      <c r="C11259">
        <v>88.261537787980998</v>
      </c>
      <c r="D11259" t="s">
        <v>8</v>
      </c>
    </row>
    <row r="11260" spans="1:4">
      <c r="A11260" t="s">
        <v>1342</v>
      </c>
      <c r="B11260" t="s">
        <v>2654</v>
      </c>
      <c r="C11260">
        <v>91.212379842180923</v>
      </c>
      <c r="D11260" t="s">
        <v>8</v>
      </c>
    </row>
    <row r="11261" spans="1:4">
      <c r="A11261" t="s">
        <v>1343</v>
      </c>
      <c r="B11261" t="s">
        <v>2654</v>
      </c>
      <c r="C11261">
        <v>95.296127378799596</v>
      </c>
      <c r="D11261" t="s">
        <v>8</v>
      </c>
    </row>
    <row r="11262" spans="1:4">
      <c r="A11262" t="s">
        <v>1344</v>
      </c>
      <c r="B11262" t="s">
        <v>2654</v>
      </c>
      <c r="C11262">
        <v>96.701286232055281</v>
      </c>
      <c r="D11262" t="s">
        <v>8</v>
      </c>
    </row>
    <row r="11263" spans="1:4">
      <c r="A11263" t="s">
        <v>1345</v>
      </c>
      <c r="B11263" t="s">
        <v>2654</v>
      </c>
      <c r="C11263">
        <v>96.701279586000567</v>
      </c>
      <c r="D11263" t="s">
        <v>8</v>
      </c>
    </row>
    <row r="11264" spans="1:4">
      <c r="A11264" t="s">
        <v>1346</v>
      </c>
      <c r="B11264" t="s">
        <v>2654</v>
      </c>
      <c r="C11264">
        <v>95.629853381297295</v>
      </c>
      <c r="D11264" t="s">
        <v>8</v>
      </c>
    </row>
    <row r="11265" spans="1:4">
      <c r="A11265" t="s">
        <v>1347</v>
      </c>
      <c r="B11265" t="s">
        <v>2654</v>
      </c>
      <c r="C11265">
        <v>93.179602151368996</v>
      </c>
      <c r="D11265" t="s">
        <v>8</v>
      </c>
    </row>
    <row r="11266" spans="1:4">
      <c r="A11266" t="s">
        <v>1348</v>
      </c>
      <c r="B11266" t="s">
        <v>2654</v>
      </c>
      <c r="C11266">
        <v>94.523273509642763</v>
      </c>
      <c r="D11266" t="s">
        <v>8</v>
      </c>
    </row>
    <row r="11267" spans="1:4">
      <c r="A11267" t="s">
        <v>1349</v>
      </c>
      <c r="B11267" t="s">
        <v>2654</v>
      </c>
      <c r="C11267">
        <v>97.01744983560944</v>
      </c>
      <c r="D11267" t="s">
        <v>8</v>
      </c>
    </row>
    <row r="11268" spans="1:4">
      <c r="A11268" t="s">
        <v>1350</v>
      </c>
      <c r="B11268" t="s">
        <v>2654</v>
      </c>
      <c r="C11268">
        <v>98.852918156737005</v>
      </c>
      <c r="D11268" t="s">
        <v>8</v>
      </c>
    </row>
    <row r="11269" spans="1:4">
      <c r="A11269" t="s">
        <v>1351</v>
      </c>
      <c r="B11269" t="s">
        <v>2654</v>
      </c>
      <c r="C11269">
        <v>99.327186494470567</v>
      </c>
      <c r="D11269" t="s">
        <v>8</v>
      </c>
    </row>
    <row r="11270" spans="1:4">
      <c r="A11270" t="s">
        <v>1352</v>
      </c>
      <c r="B11270" t="s">
        <v>2654</v>
      </c>
      <c r="C11270">
        <v>100.2229835945236</v>
      </c>
      <c r="D11270" t="s">
        <v>8</v>
      </c>
    </row>
    <row r="11271" spans="1:4">
      <c r="A11271" t="s">
        <v>1353</v>
      </c>
      <c r="B11271" t="s">
        <v>2654</v>
      </c>
      <c r="C11271">
        <v>101.81255955913048</v>
      </c>
      <c r="D11271" t="s">
        <v>8</v>
      </c>
    </row>
    <row r="11272" spans="1:4">
      <c r="A11272" t="s">
        <v>1354</v>
      </c>
      <c r="B11272" t="s">
        <v>2654</v>
      </c>
      <c r="C11272">
        <v>104.85120391845705</v>
      </c>
      <c r="D11272" t="s">
        <v>8</v>
      </c>
    </row>
    <row r="11273" spans="1:4">
      <c r="A11273" t="s">
        <v>1355</v>
      </c>
      <c r="B11273" t="s">
        <v>2654</v>
      </c>
      <c r="C11273">
        <v>103.75343601122054</v>
      </c>
      <c r="D11273" t="s">
        <v>8</v>
      </c>
    </row>
    <row r="11274" spans="1:4">
      <c r="A11274" t="s">
        <v>1356</v>
      </c>
      <c r="B11274" t="s">
        <v>2654</v>
      </c>
      <c r="C11274">
        <v>102.8576510676272</v>
      </c>
      <c r="D11274" t="s">
        <v>8</v>
      </c>
    </row>
    <row r="11275" spans="1:4">
      <c r="A11275" t="s">
        <v>1357</v>
      </c>
      <c r="B11275" t="s">
        <v>2654</v>
      </c>
      <c r="C11275">
        <v>105.21128051978434</v>
      </c>
      <c r="D11275" t="s">
        <v>8</v>
      </c>
    </row>
    <row r="11276" spans="1:4">
      <c r="A11276" t="s">
        <v>1358</v>
      </c>
      <c r="B11276" t="s">
        <v>2654</v>
      </c>
      <c r="C11276">
        <v>107.81960406612473</v>
      </c>
      <c r="D11276" t="s">
        <v>8</v>
      </c>
    </row>
    <row r="11277" spans="1:4">
      <c r="A11277" t="s">
        <v>1359</v>
      </c>
      <c r="B11277" t="s">
        <v>2654</v>
      </c>
      <c r="C11277">
        <v>108.39098028167136</v>
      </c>
      <c r="D11277" t="s">
        <v>8</v>
      </c>
    </row>
    <row r="11278" spans="1:4">
      <c r="A11278" t="s">
        <v>1360</v>
      </c>
      <c r="B11278" t="s">
        <v>2654</v>
      </c>
      <c r="C11278">
        <v>105.31857607193059</v>
      </c>
      <c r="D11278" t="s">
        <v>8</v>
      </c>
    </row>
    <row r="11279" spans="1:4">
      <c r="A11279" t="s">
        <v>1361</v>
      </c>
      <c r="B11279" t="s">
        <v>2654</v>
      </c>
      <c r="C11279">
        <v>103.8618196477222</v>
      </c>
      <c r="D11279" t="s">
        <v>8</v>
      </c>
    </row>
    <row r="11280" spans="1:4">
      <c r="A11280" t="s">
        <v>1362</v>
      </c>
      <c r="B11280" t="s">
        <v>2654</v>
      </c>
      <c r="C11280">
        <v>103.45570282603038</v>
      </c>
      <c r="D11280" t="s">
        <v>8</v>
      </c>
    </row>
    <row r="11281" spans="1:4">
      <c r="A11281" t="s">
        <v>1363</v>
      </c>
      <c r="B11281" t="s">
        <v>2654</v>
      </c>
      <c r="C11281">
        <v>101.3632812264985</v>
      </c>
      <c r="D11281" t="s">
        <v>8</v>
      </c>
    </row>
    <row r="11282" spans="1:4">
      <c r="A11282" t="s">
        <v>1364</v>
      </c>
      <c r="B11282" t="s">
        <v>2654</v>
      </c>
      <c r="C11282">
        <v>100.85120638391108</v>
      </c>
      <c r="D11282" t="s">
        <v>8</v>
      </c>
    </row>
    <row r="11283" spans="1:4">
      <c r="A11283" t="s">
        <v>1365</v>
      </c>
      <c r="B11283" t="s">
        <v>2654</v>
      </c>
      <c r="C11283">
        <v>103.70291004245441</v>
      </c>
      <c r="D11283" t="s">
        <v>8</v>
      </c>
    </row>
    <row r="11284" spans="1:4">
      <c r="A11284" t="s">
        <v>1366</v>
      </c>
      <c r="B11284" t="s">
        <v>2654</v>
      </c>
      <c r="C11284">
        <v>104.3209163406753</v>
      </c>
      <c r="D11284" t="s">
        <v>8</v>
      </c>
    </row>
    <row r="11285" spans="1:4">
      <c r="A11285" t="s">
        <v>1367</v>
      </c>
      <c r="B11285" t="s">
        <v>2654</v>
      </c>
      <c r="C11285">
        <v>104.90362832660308</v>
      </c>
      <c r="D11285" t="s">
        <v>8</v>
      </c>
    </row>
    <row r="11286" spans="1:4">
      <c r="A11286" t="s">
        <v>1368</v>
      </c>
      <c r="B11286" t="s">
        <v>2654</v>
      </c>
      <c r="C11286">
        <v>104.34742599038748</v>
      </c>
      <c r="D11286" t="s">
        <v>8</v>
      </c>
    </row>
    <row r="11287" spans="1:4">
      <c r="A11287" t="s">
        <v>1369</v>
      </c>
      <c r="B11287" t="s">
        <v>2654</v>
      </c>
      <c r="C11287">
        <v>104.44453514244702</v>
      </c>
      <c r="D11287" t="s">
        <v>8</v>
      </c>
    </row>
    <row r="11288" spans="1:4">
      <c r="A11288" t="s">
        <v>1370</v>
      </c>
      <c r="B11288" t="s">
        <v>2654</v>
      </c>
      <c r="C11288">
        <v>105.54813376931487</v>
      </c>
      <c r="D11288" t="s">
        <v>8</v>
      </c>
    </row>
    <row r="11289" spans="1:4">
      <c r="A11289" t="s">
        <v>1371</v>
      </c>
      <c r="B11289" t="s">
        <v>2654</v>
      </c>
      <c r="C11289">
        <v>105.66289505748875</v>
      </c>
      <c r="D11289" t="s">
        <v>8</v>
      </c>
    </row>
    <row r="11290" spans="1:4">
      <c r="A11290" t="s">
        <v>1372</v>
      </c>
      <c r="B11290" t="s">
        <v>2654</v>
      </c>
      <c r="C11290">
        <v>106.45751106605636</v>
      </c>
      <c r="D11290" t="s">
        <v>8</v>
      </c>
    </row>
    <row r="11291" spans="1:4">
      <c r="A11291" t="s">
        <v>1373</v>
      </c>
      <c r="B11291" t="s">
        <v>2654</v>
      </c>
      <c r="C11291">
        <v>106.20145481275824</v>
      </c>
      <c r="D11291" t="s">
        <v>8</v>
      </c>
    </row>
    <row r="11292" spans="1:4">
      <c r="A11292" t="s">
        <v>1374</v>
      </c>
      <c r="B11292" t="s">
        <v>2654</v>
      </c>
      <c r="C11292">
        <v>105.75117734964589</v>
      </c>
      <c r="D11292" t="s">
        <v>8</v>
      </c>
    </row>
    <row r="11293" spans="1:4">
      <c r="A11293" t="s">
        <v>1375</v>
      </c>
      <c r="B11293" t="s">
        <v>2654</v>
      </c>
      <c r="C11293">
        <v>103.98541919160502</v>
      </c>
      <c r="D11293" t="s">
        <v>8</v>
      </c>
    </row>
    <row r="11294" spans="1:4">
      <c r="A11294" t="s">
        <v>1376</v>
      </c>
      <c r="B11294" t="s">
        <v>2654</v>
      </c>
      <c r="C11294">
        <v>101.36329903912537</v>
      </c>
      <c r="D11294" t="s">
        <v>8</v>
      </c>
    </row>
    <row r="11295" spans="1:4">
      <c r="A11295" t="s">
        <v>1377</v>
      </c>
      <c r="B11295" t="s">
        <v>2654</v>
      </c>
      <c r="C11295">
        <v>101.7340920505534</v>
      </c>
      <c r="D11295" t="s">
        <v>8</v>
      </c>
    </row>
    <row r="11296" spans="1:4">
      <c r="A11296" t="s">
        <v>1378</v>
      </c>
      <c r="B11296" t="s">
        <v>2654</v>
      </c>
      <c r="C11296">
        <v>103.49102132190008</v>
      </c>
      <c r="D11296" t="s">
        <v>8</v>
      </c>
    </row>
    <row r="11297" spans="1:4">
      <c r="A11297" t="s">
        <v>1379</v>
      </c>
      <c r="B11297" t="s">
        <v>2654</v>
      </c>
      <c r="C11297">
        <v>103.98542123703764</v>
      </c>
      <c r="D11297" t="s">
        <v>8</v>
      </c>
    </row>
    <row r="11298" spans="1:4">
      <c r="A11298" t="s">
        <v>1380</v>
      </c>
      <c r="B11298" t="s">
        <v>2654</v>
      </c>
      <c r="C11298">
        <v>103.18201510400203</v>
      </c>
      <c r="D11298" t="s">
        <v>8</v>
      </c>
    </row>
    <row r="11299" spans="1:4">
      <c r="A11299" t="s">
        <v>1381</v>
      </c>
      <c r="B11299" t="s">
        <v>2654</v>
      </c>
      <c r="C11299">
        <v>105.26561125611168</v>
      </c>
      <c r="D11299" t="s">
        <v>8</v>
      </c>
    </row>
    <row r="11300" spans="1:4">
      <c r="A11300" t="s">
        <v>1382</v>
      </c>
      <c r="B11300" t="s">
        <v>2654</v>
      </c>
      <c r="C11300">
        <v>105.15083314706985</v>
      </c>
      <c r="D11300" t="s">
        <v>8</v>
      </c>
    </row>
    <row r="11301" spans="1:4">
      <c r="A11301" t="s">
        <v>1383</v>
      </c>
      <c r="B11301" t="s">
        <v>2654</v>
      </c>
      <c r="C11301">
        <v>107.057863519333</v>
      </c>
      <c r="D11301" t="s">
        <v>8</v>
      </c>
    </row>
    <row r="11302" spans="1:4">
      <c r="A11302" t="s">
        <v>1384</v>
      </c>
      <c r="B11302" t="s">
        <v>2654</v>
      </c>
      <c r="C11302">
        <v>104.73586307356813</v>
      </c>
      <c r="D11302" t="s">
        <v>8</v>
      </c>
    </row>
    <row r="11303" spans="1:4">
      <c r="A11303" t="s">
        <v>1385</v>
      </c>
      <c r="B11303" t="s">
        <v>2654</v>
      </c>
      <c r="C11303">
        <v>104.43569191390633</v>
      </c>
      <c r="D11303" t="s">
        <v>8</v>
      </c>
    </row>
    <row r="11304" spans="1:4">
      <c r="A11304" t="s">
        <v>1386</v>
      </c>
      <c r="B11304" t="s">
        <v>2654</v>
      </c>
      <c r="C11304">
        <v>103.07604841425358</v>
      </c>
      <c r="D11304" t="s">
        <v>8</v>
      </c>
    </row>
    <row r="11305" spans="1:4">
      <c r="A11305" t="s">
        <v>1387</v>
      </c>
      <c r="B11305" t="s">
        <v>2654</v>
      </c>
      <c r="C11305">
        <v>103.09372305507036</v>
      </c>
      <c r="D11305" t="s">
        <v>8</v>
      </c>
    </row>
    <row r="11306" spans="1:4">
      <c r="A11306" t="s">
        <v>1388</v>
      </c>
      <c r="B11306" t="s">
        <v>2654</v>
      </c>
      <c r="C11306">
        <v>104.41800954365942</v>
      </c>
      <c r="D11306" t="s">
        <v>8</v>
      </c>
    </row>
    <row r="11307" spans="1:4">
      <c r="A11307" t="s">
        <v>1389</v>
      </c>
      <c r="B11307" t="s">
        <v>2654</v>
      </c>
      <c r="C11307">
        <v>104.91245752487426</v>
      </c>
      <c r="D11307" t="s">
        <v>8</v>
      </c>
    </row>
    <row r="11308" spans="1:4">
      <c r="A11308" t="s">
        <v>1390</v>
      </c>
      <c r="B11308" t="s">
        <v>2654</v>
      </c>
      <c r="C11308">
        <v>104.96543014819488</v>
      </c>
      <c r="D11308" t="s">
        <v>8</v>
      </c>
    </row>
    <row r="11309" spans="1:4">
      <c r="A11309" t="s">
        <v>1391</v>
      </c>
      <c r="B11309" t="s">
        <v>2654</v>
      </c>
      <c r="C11309">
        <v>104.16199972427874</v>
      </c>
      <c r="D11309" t="s">
        <v>8</v>
      </c>
    </row>
    <row r="11310" spans="1:4">
      <c r="A11310" t="s">
        <v>1392</v>
      </c>
      <c r="B11310" t="s">
        <v>2654</v>
      </c>
      <c r="C11310">
        <v>104.01192348217012</v>
      </c>
      <c r="D11310" t="s">
        <v>8</v>
      </c>
    </row>
    <row r="11311" spans="1:4">
      <c r="A11311" t="s">
        <v>1393</v>
      </c>
      <c r="B11311" t="s">
        <v>2654</v>
      </c>
      <c r="C11311">
        <v>103.05841601660246</v>
      </c>
      <c r="D11311" t="s">
        <v>8</v>
      </c>
    </row>
    <row r="11312" spans="1:4">
      <c r="A11312" t="s">
        <v>1394</v>
      </c>
      <c r="B11312" t="s">
        <v>2654</v>
      </c>
      <c r="C11312">
        <v>103.4115570362659</v>
      </c>
      <c r="D11312" t="s">
        <v>8</v>
      </c>
    </row>
    <row r="11313" spans="1:4">
      <c r="A11313" t="s">
        <v>1395</v>
      </c>
      <c r="B11313" t="s">
        <v>2654</v>
      </c>
      <c r="C11313">
        <v>103.34975040336047</v>
      </c>
      <c r="D11313" t="s">
        <v>8</v>
      </c>
    </row>
    <row r="11314" spans="1:4">
      <c r="A11314" t="s">
        <v>1396</v>
      </c>
      <c r="B11314" t="s">
        <v>2654</v>
      </c>
      <c r="C11314">
        <v>104.51516009315262</v>
      </c>
      <c r="D11314" t="s">
        <v>8</v>
      </c>
    </row>
    <row r="11315" spans="1:4">
      <c r="A11315" t="s">
        <v>1397</v>
      </c>
      <c r="B11315" t="s">
        <v>2654</v>
      </c>
      <c r="C11315">
        <v>103.66759219515411</v>
      </c>
      <c r="D11315" t="s">
        <v>8</v>
      </c>
    </row>
    <row r="11316" spans="1:4">
      <c r="A11316" t="s">
        <v>1398</v>
      </c>
      <c r="B11316" t="s">
        <v>2654</v>
      </c>
      <c r="C11316">
        <v>105.95426297411289</v>
      </c>
      <c r="D11316" t="s">
        <v>8</v>
      </c>
    </row>
    <row r="11317" spans="1:4">
      <c r="A11317" t="s">
        <v>1399</v>
      </c>
      <c r="B11317" t="s">
        <v>2654</v>
      </c>
      <c r="C11317">
        <v>106.9519009052446</v>
      </c>
      <c r="D11317" t="s">
        <v>8</v>
      </c>
    </row>
    <row r="11318" spans="1:4">
      <c r="A11318" t="s">
        <v>1400</v>
      </c>
      <c r="B11318" t="s">
        <v>2654</v>
      </c>
      <c r="C11318">
        <v>107.22560358137372</v>
      </c>
      <c r="D11318" t="s">
        <v>8</v>
      </c>
    </row>
    <row r="11319" spans="1:4">
      <c r="A11319" t="s">
        <v>1401</v>
      </c>
      <c r="B11319" t="s">
        <v>2654</v>
      </c>
      <c r="C11319">
        <v>105.09787762713366</v>
      </c>
      <c r="D11319" t="s">
        <v>8</v>
      </c>
    </row>
    <row r="11320" spans="1:4">
      <c r="A11320" t="s">
        <v>1402</v>
      </c>
      <c r="B11320" t="s">
        <v>2654</v>
      </c>
      <c r="C11320">
        <v>105.96307561760474</v>
      </c>
      <c r="D11320" t="s">
        <v>8</v>
      </c>
    </row>
    <row r="11321" spans="1:4">
      <c r="A11321" t="s">
        <v>1403</v>
      </c>
      <c r="B11321" t="s">
        <v>2654</v>
      </c>
      <c r="C11321">
        <v>105.94542101878996</v>
      </c>
      <c r="D11321" t="s">
        <v>8</v>
      </c>
    </row>
    <row r="11322" spans="1:4">
      <c r="A11322" t="s">
        <v>1404</v>
      </c>
      <c r="B11322" t="s">
        <v>2654</v>
      </c>
      <c r="C11322">
        <v>107.65820307749</v>
      </c>
      <c r="D11322" t="s">
        <v>8</v>
      </c>
    </row>
    <row r="11323" spans="1:4">
      <c r="A11323" t="s">
        <v>1405</v>
      </c>
      <c r="B11323" t="s">
        <v>2654</v>
      </c>
      <c r="C11323">
        <v>107.76414304860852</v>
      </c>
      <c r="D11323" t="s">
        <v>8</v>
      </c>
    </row>
    <row r="11324" spans="1:4">
      <c r="A11324" t="s">
        <v>1406</v>
      </c>
      <c r="B11324" t="s">
        <v>2654</v>
      </c>
      <c r="C11324">
        <v>107.8524489724028</v>
      </c>
      <c r="D11324" t="s">
        <v>8</v>
      </c>
    </row>
    <row r="11325" spans="1:4">
      <c r="A11325" t="s">
        <v>1407</v>
      </c>
      <c r="B11325" t="s">
        <v>2654</v>
      </c>
      <c r="C11325">
        <v>107.81713136537788</v>
      </c>
      <c r="D11325" t="s">
        <v>8</v>
      </c>
    </row>
    <row r="11326" spans="1:4">
      <c r="A11326" t="s">
        <v>1408</v>
      </c>
      <c r="B11326" t="s">
        <v>2654</v>
      </c>
      <c r="C11326">
        <v>108.5057832475254</v>
      </c>
      <c r="D11326" t="s">
        <v>8</v>
      </c>
    </row>
    <row r="11327" spans="1:4">
      <c r="A11327" t="s">
        <v>1409</v>
      </c>
      <c r="B11327" t="s">
        <v>2654</v>
      </c>
      <c r="C11327">
        <v>107.55226693697018</v>
      </c>
      <c r="D11327" t="s">
        <v>8</v>
      </c>
    </row>
    <row r="11328" spans="1:4">
      <c r="A11328" t="s">
        <v>1410</v>
      </c>
      <c r="B11328" t="s">
        <v>2654</v>
      </c>
      <c r="C11328">
        <v>109.2915213288437</v>
      </c>
      <c r="D11328" t="s">
        <v>8</v>
      </c>
    </row>
    <row r="11329" spans="1:4">
      <c r="A11329" t="s">
        <v>1411</v>
      </c>
      <c r="B11329" t="s">
        <v>2654</v>
      </c>
      <c r="C11329">
        <v>111.46340634273407</v>
      </c>
      <c r="D11329" t="s">
        <v>8</v>
      </c>
    </row>
    <row r="11330" spans="1:4">
      <c r="A11330" t="s">
        <v>1412</v>
      </c>
      <c r="B11330" t="s">
        <v>2654</v>
      </c>
      <c r="C11330">
        <v>112.637629174873</v>
      </c>
      <c r="D11330" t="s">
        <v>8</v>
      </c>
    </row>
    <row r="11331" spans="1:4">
      <c r="A11331" t="s">
        <v>1413</v>
      </c>
      <c r="B11331" t="s">
        <v>2654</v>
      </c>
      <c r="C11331">
        <v>113.591150870627</v>
      </c>
      <c r="D11331" t="s">
        <v>8</v>
      </c>
    </row>
    <row r="11332" spans="1:4">
      <c r="A11332" t="s">
        <v>1414</v>
      </c>
      <c r="B11332" t="s">
        <v>2654</v>
      </c>
      <c r="C11332">
        <v>113.1232225920506</v>
      </c>
      <c r="D11332" t="s">
        <v>8</v>
      </c>
    </row>
    <row r="11333" spans="1:4">
      <c r="A11333" t="s">
        <v>1415</v>
      </c>
      <c r="B11333" t="s">
        <v>2654</v>
      </c>
      <c r="C11333">
        <v>113.89130605737444</v>
      </c>
      <c r="D11333" t="s">
        <v>8</v>
      </c>
    </row>
    <row r="11334" spans="1:4">
      <c r="A11334" t="s">
        <v>1416</v>
      </c>
      <c r="B11334" t="s">
        <v>2654</v>
      </c>
      <c r="C11334">
        <v>115.87780618698318</v>
      </c>
      <c r="D11334" t="s">
        <v>8</v>
      </c>
    </row>
    <row r="11335" spans="1:4">
      <c r="A11335" t="s">
        <v>1417</v>
      </c>
      <c r="B11335" t="s">
        <v>2654</v>
      </c>
      <c r="C11335">
        <v>115.96610200638304</v>
      </c>
      <c r="D11335" t="s">
        <v>8</v>
      </c>
    </row>
    <row r="11336" spans="1:4">
      <c r="A11336" t="s">
        <v>1418</v>
      </c>
      <c r="B11336" t="s">
        <v>2654</v>
      </c>
      <c r="C11336">
        <v>117.21976492667976</v>
      </c>
      <c r="D11336" t="s">
        <v>8</v>
      </c>
    </row>
    <row r="11337" spans="1:4">
      <c r="A11337" t="s">
        <v>1419</v>
      </c>
      <c r="B11337" t="s">
        <v>2654</v>
      </c>
      <c r="C11337">
        <v>117.96136935957148</v>
      </c>
      <c r="D11337" t="s">
        <v>8</v>
      </c>
    </row>
    <row r="11338" spans="1:4">
      <c r="A11338" t="s">
        <v>1420</v>
      </c>
      <c r="B11338" t="s">
        <v>2654</v>
      </c>
      <c r="C11338">
        <v>119.3828673171728</v>
      </c>
      <c r="D11338" t="s">
        <v>8</v>
      </c>
    </row>
    <row r="11339" spans="1:4">
      <c r="A11339" t="s">
        <v>1421</v>
      </c>
      <c r="B11339" t="s">
        <v>2654</v>
      </c>
      <c r="C11339">
        <v>121.30750509430356</v>
      </c>
      <c r="D11339" t="s">
        <v>8</v>
      </c>
    </row>
    <row r="11340" spans="1:4">
      <c r="A11340" t="s">
        <v>1422</v>
      </c>
      <c r="B11340" t="s">
        <v>2654</v>
      </c>
      <c r="C11340">
        <v>119.4849463545292</v>
      </c>
      <c r="D11340" t="s">
        <v>8</v>
      </c>
    </row>
    <row r="11341" spans="1:4">
      <c r="A11341" t="s">
        <v>1423</v>
      </c>
      <c r="B11341" t="s">
        <v>2654</v>
      </c>
      <c r="C11341">
        <v>130.01656462095508</v>
      </c>
      <c r="D11341" t="s">
        <v>8</v>
      </c>
    </row>
    <row r="11342" spans="1:4">
      <c r="A11342" t="s">
        <v>1424</v>
      </c>
      <c r="B11342" t="s">
        <v>2654</v>
      </c>
      <c r="C11342">
        <v>134.6124824793956</v>
      </c>
      <c r="D11342" t="s">
        <v>8</v>
      </c>
    </row>
    <row r="11343" spans="1:4">
      <c r="A11343" t="s">
        <v>1425</v>
      </c>
      <c r="B11343" t="s">
        <v>2654</v>
      </c>
      <c r="C11343">
        <v>134.97624946746464</v>
      </c>
      <c r="D11343" t="s">
        <v>8</v>
      </c>
    </row>
    <row r="11344" spans="1:4">
      <c r="A11344" t="s">
        <v>1426</v>
      </c>
      <c r="B11344" t="s">
        <v>2654</v>
      </c>
      <c r="C11344">
        <v>135.41985624611539</v>
      </c>
      <c r="D11344" t="s">
        <v>8</v>
      </c>
    </row>
    <row r="11345" spans="1:4">
      <c r="A11345" t="s">
        <v>1427</v>
      </c>
      <c r="B11345" t="s">
        <v>2654</v>
      </c>
      <c r="C11345">
        <v>135.18029747545688</v>
      </c>
      <c r="D11345" t="s">
        <v>8</v>
      </c>
    </row>
    <row r="11346" spans="1:4">
      <c r="A11346" t="s">
        <v>1428</v>
      </c>
      <c r="B11346" t="s">
        <v>2654</v>
      </c>
      <c r="C11346">
        <v>134.94077541565383</v>
      </c>
      <c r="D11346" t="s">
        <v>8</v>
      </c>
    </row>
    <row r="11347" spans="1:4">
      <c r="A11347" t="s">
        <v>1429</v>
      </c>
      <c r="B11347" t="s">
        <v>2654</v>
      </c>
      <c r="C11347">
        <v>132.79361539979692</v>
      </c>
      <c r="D11347" t="s">
        <v>8</v>
      </c>
    </row>
    <row r="11348" spans="1:4">
      <c r="A11348" t="s">
        <v>1430</v>
      </c>
      <c r="B11348" t="s">
        <v>2654</v>
      </c>
      <c r="C11348">
        <v>132.73155298317079</v>
      </c>
      <c r="D11348" t="s">
        <v>8</v>
      </c>
    </row>
    <row r="11349" spans="1:4">
      <c r="A11349" t="s">
        <v>1431</v>
      </c>
      <c r="B11349" t="s">
        <v>2654</v>
      </c>
      <c r="C11349">
        <v>133.37034286074626</v>
      </c>
      <c r="D11349" t="s">
        <v>8</v>
      </c>
    </row>
    <row r="11350" spans="1:4">
      <c r="A11350" t="s">
        <v>1432</v>
      </c>
      <c r="B11350" t="s">
        <v>2654</v>
      </c>
      <c r="C11350">
        <v>133.19286520891734</v>
      </c>
      <c r="D11350" t="s">
        <v>8</v>
      </c>
    </row>
    <row r="11351" spans="1:4">
      <c r="A11351" t="s">
        <v>1433</v>
      </c>
      <c r="B11351" t="s">
        <v>2654</v>
      </c>
      <c r="C11351">
        <v>131.68458996959271</v>
      </c>
      <c r="D11351" t="s">
        <v>8</v>
      </c>
    </row>
    <row r="11352" spans="1:4">
      <c r="A11352" t="s">
        <v>1434</v>
      </c>
      <c r="B11352" t="s">
        <v>2654</v>
      </c>
      <c r="C11352">
        <v>129.01401581127217</v>
      </c>
      <c r="D11352" t="s">
        <v>8</v>
      </c>
    </row>
    <row r="11353" spans="1:4">
      <c r="A11353" t="s">
        <v>1435</v>
      </c>
      <c r="B11353" t="s">
        <v>2654</v>
      </c>
      <c r="C11353">
        <v>127.48792010672764</v>
      </c>
      <c r="D11353" t="s">
        <v>8</v>
      </c>
    </row>
    <row r="11354" spans="1:4">
      <c r="A11354" t="s">
        <v>1436</v>
      </c>
      <c r="B11354" t="s">
        <v>2654</v>
      </c>
      <c r="C11354">
        <v>127.21287614124594</v>
      </c>
      <c r="D11354" t="s">
        <v>8</v>
      </c>
    </row>
    <row r="11355" spans="1:4">
      <c r="A11355" t="s">
        <v>1437</v>
      </c>
      <c r="B11355" t="s">
        <v>2654</v>
      </c>
      <c r="C11355">
        <v>128.43728897099572</v>
      </c>
      <c r="D11355" t="s">
        <v>8</v>
      </c>
    </row>
    <row r="11356" spans="1:4">
      <c r="A11356" t="s">
        <v>1438</v>
      </c>
      <c r="B11356" t="s">
        <v>2654</v>
      </c>
      <c r="C11356">
        <v>128.92525353615244</v>
      </c>
      <c r="D11356" t="s">
        <v>8</v>
      </c>
    </row>
    <row r="11357" spans="1:4">
      <c r="A11357" t="s">
        <v>1439</v>
      </c>
      <c r="B11357" t="s">
        <v>2654</v>
      </c>
      <c r="C11357">
        <v>129.69714060505348</v>
      </c>
      <c r="D11357" t="s">
        <v>8</v>
      </c>
    </row>
    <row r="11358" spans="1:4">
      <c r="A11358" t="s">
        <v>1440</v>
      </c>
      <c r="B11358" t="s">
        <v>2654</v>
      </c>
      <c r="C11358">
        <v>131.16998041474633</v>
      </c>
      <c r="D11358" t="s">
        <v>8</v>
      </c>
    </row>
    <row r="11359" spans="1:4">
      <c r="A11359" t="s">
        <v>1441</v>
      </c>
      <c r="B11359" t="s">
        <v>2654</v>
      </c>
      <c r="C11359">
        <v>130.74411543354245</v>
      </c>
      <c r="D11359" t="s">
        <v>8</v>
      </c>
    </row>
    <row r="11360" spans="1:4">
      <c r="A11360" t="s">
        <v>1442</v>
      </c>
      <c r="B11360" t="s">
        <v>2654</v>
      </c>
      <c r="C11360">
        <v>131.23205851694655</v>
      </c>
      <c r="D11360" t="s">
        <v>8</v>
      </c>
    </row>
    <row r="11361" spans="1:4">
      <c r="A11361" t="s">
        <v>1443</v>
      </c>
      <c r="B11361" t="s">
        <v>2654</v>
      </c>
      <c r="C11361">
        <v>130.02545180096666</v>
      </c>
      <c r="D11361" t="s">
        <v>8</v>
      </c>
    </row>
    <row r="11362" spans="1:4">
      <c r="A11362" t="s">
        <v>1444</v>
      </c>
      <c r="B11362" t="s">
        <v>2654</v>
      </c>
      <c r="C11362">
        <v>130.65537950374014</v>
      </c>
      <c r="D11362" t="s">
        <v>8</v>
      </c>
    </row>
    <row r="11363" spans="1:4">
      <c r="A11363" t="s">
        <v>1445</v>
      </c>
      <c r="B11363" t="s">
        <v>2654</v>
      </c>
      <c r="C11363">
        <v>129.93673266395518</v>
      </c>
      <c r="D11363" t="s">
        <v>8</v>
      </c>
    </row>
    <row r="11364" spans="1:4">
      <c r="A11364" t="s">
        <v>1446</v>
      </c>
      <c r="B11364" t="s">
        <v>2654</v>
      </c>
      <c r="C11364">
        <v>133.91155212037449</v>
      </c>
      <c r="D11364" t="s">
        <v>8</v>
      </c>
    </row>
    <row r="11365" spans="1:4">
      <c r="A11365" t="s">
        <v>1447</v>
      </c>
      <c r="B11365" t="s">
        <v>2654</v>
      </c>
      <c r="C11365">
        <v>133.4146938431214</v>
      </c>
      <c r="D11365" t="s">
        <v>8</v>
      </c>
    </row>
    <row r="11366" spans="1:4">
      <c r="A11366" t="s">
        <v>1448</v>
      </c>
      <c r="B11366" t="s">
        <v>2654</v>
      </c>
      <c r="C11366">
        <v>133.17516010127483</v>
      </c>
      <c r="D11366" t="s">
        <v>8</v>
      </c>
    </row>
    <row r="11367" spans="1:4">
      <c r="A11367" t="s">
        <v>1449</v>
      </c>
      <c r="B11367" t="s">
        <v>2654</v>
      </c>
      <c r="C11367">
        <v>134.63908630354936</v>
      </c>
      <c r="D11367" t="s">
        <v>8</v>
      </c>
    </row>
    <row r="11368" spans="1:4">
      <c r="A11368" t="s">
        <v>1450</v>
      </c>
      <c r="B11368" t="s">
        <v>2654</v>
      </c>
      <c r="C11368">
        <v>137.2120876523864</v>
      </c>
      <c r="D11368" t="s">
        <v>8</v>
      </c>
    </row>
    <row r="11369" spans="1:4">
      <c r="A11369" t="s">
        <v>1451</v>
      </c>
      <c r="B11369" t="s">
        <v>2654</v>
      </c>
      <c r="C11369">
        <v>138.29452497194598</v>
      </c>
      <c r="D11369" t="s">
        <v>8</v>
      </c>
    </row>
    <row r="11370" spans="1:4">
      <c r="A11370" t="s">
        <v>1452</v>
      </c>
      <c r="B11370" t="s">
        <v>2654</v>
      </c>
      <c r="C11370">
        <v>138.85352265075275</v>
      </c>
      <c r="D11370" t="s">
        <v>8</v>
      </c>
    </row>
    <row r="11371" spans="1:4">
      <c r="A11371" t="s">
        <v>1453</v>
      </c>
      <c r="B11371" t="s">
        <v>2654</v>
      </c>
      <c r="C11371">
        <v>140.27309915871624</v>
      </c>
      <c r="D11371" t="s">
        <v>8</v>
      </c>
    </row>
    <row r="11372" spans="1:4">
      <c r="A11372" t="s">
        <v>1454</v>
      </c>
      <c r="B11372" t="s">
        <v>2654</v>
      </c>
      <c r="C11372">
        <v>138.55182829810684</v>
      </c>
      <c r="D11372" t="s">
        <v>8</v>
      </c>
    </row>
    <row r="11373" spans="1:4">
      <c r="A11373" t="s">
        <v>1455</v>
      </c>
      <c r="B11373" t="s">
        <v>2654</v>
      </c>
      <c r="C11373">
        <v>141.94997387430664</v>
      </c>
      <c r="D11373" t="s">
        <v>8</v>
      </c>
    </row>
    <row r="11374" spans="1:4">
      <c r="A11374" t="s">
        <v>1456</v>
      </c>
      <c r="B11374" t="s">
        <v>2654</v>
      </c>
      <c r="C11374">
        <v>139.83834450011508</v>
      </c>
      <c r="D11374" t="s">
        <v>8</v>
      </c>
    </row>
    <row r="11375" spans="1:4">
      <c r="A11375" t="s">
        <v>1457</v>
      </c>
      <c r="B11375" t="s">
        <v>2654</v>
      </c>
      <c r="C11375">
        <v>141.61283672301889</v>
      </c>
      <c r="D11375" t="s">
        <v>8</v>
      </c>
    </row>
    <row r="11376" spans="1:4">
      <c r="A11376" t="s">
        <v>1458</v>
      </c>
      <c r="B11376" t="s">
        <v>2654</v>
      </c>
      <c r="C11376">
        <v>143.19212562921621</v>
      </c>
      <c r="D11376" t="s">
        <v>8</v>
      </c>
    </row>
    <row r="11377" spans="1:4">
      <c r="A11377" t="s">
        <v>1459</v>
      </c>
      <c r="B11377" t="s">
        <v>2654</v>
      </c>
      <c r="C11377">
        <v>143.82207251650087</v>
      </c>
      <c r="D11377" t="s">
        <v>8</v>
      </c>
    </row>
    <row r="11378" spans="1:4">
      <c r="A11378" t="s">
        <v>1460</v>
      </c>
      <c r="B11378" t="s">
        <v>2654</v>
      </c>
      <c r="C11378">
        <v>145.17068868025939</v>
      </c>
      <c r="D11378" t="s">
        <v>8</v>
      </c>
    </row>
    <row r="11379" spans="1:4">
      <c r="A11379" t="s">
        <v>1461</v>
      </c>
      <c r="B11379" t="s">
        <v>2654</v>
      </c>
      <c r="C11379">
        <v>145.64090915676007</v>
      </c>
      <c r="D11379" t="s">
        <v>8</v>
      </c>
    </row>
    <row r="11380" spans="1:4">
      <c r="A11380" t="s">
        <v>1462</v>
      </c>
      <c r="B11380" t="s">
        <v>2654</v>
      </c>
      <c r="C11380">
        <v>144.26569801468111</v>
      </c>
      <c r="D11380" t="s">
        <v>8</v>
      </c>
    </row>
    <row r="11381" spans="1:4">
      <c r="A11381" t="s">
        <v>1463</v>
      </c>
      <c r="B11381" t="s">
        <v>2654</v>
      </c>
      <c r="C11381">
        <v>142.95254829448766</v>
      </c>
      <c r="D11381" t="s">
        <v>8</v>
      </c>
    </row>
    <row r="11382" spans="1:4">
      <c r="A11382" t="s">
        <v>1464</v>
      </c>
      <c r="B11382" t="s">
        <v>2654</v>
      </c>
      <c r="C11382">
        <v>145.82722761742437</v>
      </c>
      <c r="D11382" t="s">
        <v>8</v>
      </c>
    </row>
    <row r="11383" spans="1:4">
      <c r="A11383" t="s">
        <v>1465</v>
      </c>
      <c r="B11383" t="s">
        <v>2654</v>
      </c>
      <c r="C11383">
        <v>145.34812300388663</v>
      </c>
      <c r="D11383" t="s">
        <v>8</v>
      </c>
    </row>
    <row r="11384" spans="1:4">
      <c r="A11384" t="s">
        <v>1466</v>
      </c>
      <c r="B11384" t="s">
        <v>2654</v>
      </c>
      <c r="C11384">
        <v>145.34809963741083</v>
      </c>
      <c r="D11384" t="s">
        <v>8</v>
      </c>
    </row>
    <row r="11385" spans="1:4">
      <c r="A11385" t="s">
        <v>1467</v>
      </c>
      <c r="B11385" t="s">
        <v>2654</v>
      </c>
      <c r="C11385">
        <v>144.57622458112834</v>
      </c>
      <c r="D11385" t="s">
        <v>8</v>
      </c>
    </row>
    <row r="11386" spans="1:4">
      <c r="A11386" t="s">
        <v>1468</v>
      </c>
      <c r="B11386" t="s">
        <v>2654</v>
      </c>
      <c r="C11386">
        <v>141.37326633441356</v>
      </c>
      <c r="D11386" t="s">
        <v>8</v>
      </c>
    </row>
    <row r="11387" spans="1:4">
      <c r="A11387" t="s">
        <v>1469</v>
      </c>
      <c r="B11387" t="s">
        <v>2654</v>
      </c>
      <c r="C11387">
        <v>140.90301974461795</v>
      </c>
      <c r="D11387" t="s">
        <v>8</v>
      </c>
    </row>
    <row r="11388" spans="1:4">
      <c r="A11388" t="s">
        <v>1470</v>
      </c>
      <c r="B11388" t="s">
        <v>2654</v>
      </c>
      <c r="C11388">
        <v>138.67606661625339</v>
      </c>
      <c r="D11388" t="s">
        <v>8</v>
      </c>
    </row>
    <row r="11389" spans="1:4">
      <c r="A11389" t="s">
        <v>1471</v>
      </c>
      <c r="B11389" t="s">
        <v>2654</v>
      </c>
      <c r="C11389">
        <v>139.01320531011325</v>
      </c>
      <c r="D11389" t="s">
        <v>8</v>
      </c>
    </row>
    <row r="11390" spans="1:4">
      <c r="A11390" t="s">
        <v>1472</v>
      </c>
      <c r="B11390" t="s">
        <v>2654</v>
      </c>
      <c r="C11390">
        <v>136.73298141235151</v>
      </c>
      <c r="D11390" t="s">
        <v>8</v>
      </c>
    </row>
    <row r="11391" spans="1:4">
      <c r="A11391" t="s">
        <v>1473</v>
      </c>
      <c r="B11391" t="s">
        <v>2654</v>
      </c>
      <c r="C11391">
        <v>136.07639987600101</v>
      </c>
      <c r="D11391" t="s">
        <v>8</v>
      </c>
    </row>
    <row r="11392" spans="1:4">
      <c r="A11392" t="s">
        <v>1474</v>
      </c>
      <c r="B11392" t="s">
        <v>2654</v>
      </c>
      <c r="C11392">
        <v>133.79626870497074</v>
      </c>
      <c r="D11392" t="s">
        <v>8</v>
      </c>
    </row>
    <row r="11393" spans="1:4">
      <c r="A11393" t="s">
        <v>1475</v>
      </c>
      <c r="B11393" t="s">
        <v>2654</v>
      </c>
      <c r="C11393">
        <v>135.57073220111408</v>
      </c>
      <c r="D11393" t="s">
        <v>8</v>
      </c>
    </row>
    <row r="11394" spans="1:4">
      <c r="A11394" t="s">
        <v>1476</v>
      </c>
      <c r="B11394" t="s">
        <v>2654</v>
      </c>
      <c r="C11394">
        <v>137.90415297093352</v>
      </c>
      <c r="D11394" t="s">
        <v>8</v>
      </c>
    </row>
    <row r="11395" spans="1:4">
      <c r="A11395" t="s">
        <v>1477</v>
      </c>
      <c r="B11395" t="s">
        <v>2654</v>
      </c>
      <c r="C11395">
        <v>137.74445777713086</v>
      </c>
      <c r="D11395" t="s">
        <v>8</v>
      </c>
    </row>
    <row r="11396" spans="1:4">
      <c r="A11396" t="s">
        <v>1478</v>
      </c>
      <c r="B11396" t="s">
        <v>2654</v>
      </c>
      <c r="C11396">
        <v>138.88898413895279</v>
      </c>
      <c r="D11396" t="s">
        <v>8</v>
      </c>
    </row>
    <row r="11397" spans="1:4">
      <c r="A11397" t="s">
        <v>1479</v>
      </c>
      <c r="B11397" t="s">
        <v>2654</v>
      </c>
      <c r="C11397">
        <v>140.65463626701614</v>
      </c>
      <c r="D11397" t="s">
        <v>8</v>
      </c>
    </row>
    <row r="11398" spans="1:4">
      <c r="A11398" t="s">
        <v>1480</v>
      </c>
      <c r="B11398" t="s">
        <v>2654</v>
      </c>
      <c r="C11398">
        <v>137.30084793594125</v>
      </c>
      <c r="D11398" t="s">
        <v>8</v>
      </c>
    </row>
    <row r="11399" spans="1:4">
      <c r="A11399" t="s">
        <v>1481</v>
      </c>
      <c r="B11399" t="s">
        <v>2654</v>
      </c>
      <c r="C11399">
        <v>138.9067601597408</v>
      </c>
      <c r="D11399" t="s">
        <v>8</v>
      </c>
    </row>
    <row r="11400" spans="1:4">
      <c r="A11400" t="s">
        <v>1482</v>
      </c>
      <c r="B11400" t="s">
        <v>2654</v>
      </c>
      <c r="C11400">
        <v>140.84981212932772</v>
      </c>
      <c r="D11400" t="s">
        <v>8</v>
      </c>
    </row>
    <row r="11401" spans="1:4">
      <c r="A11401" t="s">
        <v>1483</v>
      </c>
      <c r="B11401" t="s">
        <v>2654</v>
      </c>
      <c r="C11401">
        <v>140.75219406699927</v>
      </c>
      <c r="D11401" t="s">
        <v>8</v>
      </c>
    </row>
    <row r="11402" spans="1:4">
      <c r="A11402" t="s">
        <v>1484</v>
      </c>
      <c r="B11402" t="s">
        <v>2654</v>
      </c>
      <c r="C11402">
        <v>142.49120183997735</v>
      </c>
      <c r="D11402" t="s">
        <v>8</v>
      </c>
    </row>
    <row r="11403" spans="1:4">
      <c r="A11403" t="s">
        <v>1485</v>
      </c>
      <c r="B11403" t="s">
        <v>2654</v>
      </c>
      <c r="C11403">
        <v>144.9311213327733</v>
      </c>
      <c r="D11403" t="s">
        <v>8</v>
      </c>
    </row>
    <row r="11404" spans="1:4">
      <c r="A11404" t="s">
        <v>1486</v>
      </c>
      <c r="B11404" t="s">
        <v>2654</v>
      </c>
      <c r="C11404">
        <v>143.00002605417279</v>
      </c>
      <c r="D11404" t="s">
        <v>8</v>
      </c>
    </row>
    <row r="11405" spans="1:4">
      <c r="A11405" t="s">
        <v>1487</v>
      </c>
      <c r="B11405" t="s">
        <v>2654</v>
      </c>
      <c r="C11405">
        <v>146.59929527714462</v>
      </c>
      <c r="D11405" t="s">
        <v>8</v>
      </c>
    </row>
    <row r="11406" spans="1:4">
      <c r="A11406" t="s">
        <v>1488</v>
      </c>
      <c r="B11406" t="s">
        <v>2654</v>
      </c>
      <c r="C11406">
        <v>149.58387800571214</v>
      </c>
      <c r="D11406" t="s">
        <v>8</v>
      </c>
    </row>
    <row r="11407" spans="1:4">
      <c r="A11407" t="s">
        <v>1489</v>
      </c>
      <c r="B11407" t="s">
        <v>2654</v>
      </c>
      <c r="C11407">
        <v>152.74664883544324</v>
      </c>
      <c r="D11407" t="s">
        <v>8</v>
      </c>
    </row>
    <row r="11408" spans="1:4">
      <c r="A11408" t="s">
        <v>1490</v>
      </c>
      <c r="B11408" t="s">
        <v>2654</v>
      </c>
      <c r="C11408">
        <v>154.65314776502777</v>
      </c>
      <c r="D11408" t="s">
        <v>8</v>
      </c>
    </row>
    <row r="11409" spans="1:4">
      <c r="A11409" t="s">
        <v>1491</v>
      </c>
      <c r="B11409" t="s">
        <v>2654</v>
      </c>
      <c r="C11409">
        <v>157.78023417024423</v>
      </c>
      <c r="D11409" t="s">
        <v>8</v>
      </c>
    </row>
    <row r="11410" spans="1:4">
      <c r="A11410" t="s">
        <v>1492</v>
      </c>
      <c r="B11410" t="s">
        <v>2654</v>
      </c>
      <c r="C11410">
        <v>158.00300195418228</v>
      </c>
      <c r="D11410" t="s">
        <v>8</v>
      </c>
    </row>
    <row r="11411" spans="1:4">
      <c r="A11411" t="s">
        <v>1493</v>
      </c>
      <c r="B11411" t="s">
        <v>2654</v>
      </c>
      <c r="C11411">
        <v>159.42841301282664</v>
      </c>
      <c r="D11411" t="s">
        <v>8</v>
      </c>
    </row>
    <row r="11412" spans="1:4">
      <c r="A11412" t="s">
        <v>1494</v>
      </c>
      <c r="B11412" t="s">
        <v>2654</v>
      </c>
      <c r="C11412">
        <v>157.01405538892465</v>
      </c>
      <c r="D11412" t="s">
        <v>8</v>
      </c>
    </row>
    <row r="11413" spans="1:4">
      <c r="A11413" t="s">
        <v>1495</v>
      </c>
      <c r="B11413" t="s">
        <v>2654</v>
      </c>
      <c r="C11413">
        <v>157.7802897275435</v>
      </c>
      <c r="D11413" t="s">
        <v>8</v>
      </c>
    </row>
    <row r="11414" spans="1:4">
      <c r="A11414" t="s">
        <v>1496</v>
      </c>
      <c r="B11414" t="s">
        <v>2654</v>
      </c>
      <c r="C11414">
        <v>156.3280541064004</v>
      </c>
      <c r="D11414" t="s">
        <v>8</v>
      </c>
    </row>
    <row r="11415" spans="1:4">
      <c r="A11415" t="s">
        <v>1497</v>
      </c>
      <c r="B11415" t="s">
        <v>2654</v>
      </c>
      <c r="C11415">
        <v>154.82240591580401</v>
      </c>
      <c r="D11415" t="s">
        <v>8</v>
      </c>
    </row>
    <row r="11416" spans="1:4">
      <c r="A11416" t="s">
        <v>1498</v>
      </c>
      <c r="B11416" t="s">
        <v>2654</v>
      </c>
      <c r="C11416">
        <v>154.33240893310054</v>
      </c>
      <c r="D11416" t="s">
        <v>8</v>
      </c>
    </row>
    <row r="11417" spans="1:4">
      <c r="A11417" t="s">
        <v>1499</v>
      </c>
      <c r="B11417" t="s">
        <v>2654</v>
      </c>
      <c r="C11417">
        <v>152.71095193109642</v>
      </c>
      <c r="D11417" t="s">
        <v>8</v>
      </c>
    </row>
    <row r="11418" spans="1:4">
      <c r="A11418" t="s">
        <v>1500</v>
      </c>
      <c r="B11418" t="s">
        <v>2654</v>
      </c>
      <c r="C11418">
        <v>153.00499368040448</v>
      </c>
      <c r="D11418" t="s">
        <v>8</v>
      </c>
    </row>
    <row r="11419" spans="1:4">
      <c r="A11419" t="s">
        <v>1501</v>
      </c>
      <c r="B11419" t="s">
        <v>2654</v>
      </c>
      <c r="C11419">
        <v>153.60188061428136</v>
      </c>
      <c r="D11419" t="s">
        <v>8</v>
      </c>
    </row>
    <row r="11420" spans="1:4">
      <c r="A11420" t="s">
        <v>1502</v>
      </c>
      <c r="B11420" t="s">
        <v>2654</v>
      </c>
      <c r="C11420">
        <v>153.29893759744556</v>
      </c>
      <c r="D11420" t="s">
        <v>8</v>
      </c>
    </row>
    <row r="11421" spans="1:4">
      <c r="A11421" t="s">
        <v>1503</v>
      </c>
      <c r="B11421" t="s">
        <v>2654</v>
      </c>
      <c r="C11421">
        <v>152.40807401845922</v>
      </c>
      <c r="D11421" t="s">
        <v>8</v>
      </c>
    </row>
    <row r="11422" spans="1:4">
      <c r="A11422" t="s">
        <v>1504</v>
      </c>
      <c r="B11422" t="s">
        <v>2654</v>
      </c>
      <c r="C11422">
        <v>151.60622366797813</v>
      </c>
      <c r="D11422" t="s">
        <v>8</v>
      </c>
    </row>
    <row r="11423" spans="1:4">
      <c r="A11423" t="s">
        <v>1505</v>
      </c>
      <c r="B11423" t="s">
        <v>2654</v>
      </c>
      <c r="C11423">
        <v>152.03388254637116</v>
      </c>
      <c r="D11423" t="s">
        <v>8</v>
      </c>
    </row>
    <row r="11424" spans="1:4">
      <c r="A11424" t="s">
        <v>1506</v>
      </c>
      <c r="B11424" t="s">
        <v>2654</v>
      </c>
      <c r="C11424">
        <v>152.08733025875725</v>
      </c>
      <c r="D11424" t="s">
        <v>8</v>
      </c>
    </row>
    <row r="11425" spans="1:4">
      <c r="A11425" t="s">
        <v>1507</v>
      </c>
      <c r="B11425" t="s">
        <v>2654</v>
      </c>
      <c r="C11425">
        <v>151.71313348043361</v>
      </c>
      <c r="D11425" t="s">
        <v>8</v>
      </c>
    </row>
    <row r="11426" spans="1:4">
      <c r="A11426" t="s">
        <v>1508</v>
      </c>
      <c r="B11426" t="s">
        <v>2654</v>
      </c>
      <c r="C11426">
        <v>150.53716186935108</v>
      </c>
      <c r="D11426" t="s">
        <v>8</v>
      </c>
    </row>
    <row r="11427" spans="1:4">
      <c r="A11427" t="s">
        <v>1509</v>
      </c>
      <c r="B11427" t="s">
        <v>2654</v>
      </c>
      <c r="C11427">
        <v>150.51040584272721</v>
      </c>
      <c r="D11427" t="s">
        <v>8</v>
      </c>
    </row>
    <row r="11428" spans="1:4">
      <c r="A11428" t="s">
        <v>1510</v>
      </c>
      <c r="B11428" t="s">
        <v>2654</v>
      </c>
      <c r="C11428">
        <v>152.75555194861175</v>
      </c>
      <c r="D11428" t="s">
        <v>8</v>
      </c>
    </row>
    <row r="11429" spans="1:4">
      <c r="A11429" t="s">
        <v>1511</v>
      </c>
      <c r="B11429" t="s">
        <v>2654</v>
      </c>
      <c r="C11429">
        <v>153.1386090160095</v>
      </c>
      <c r="D11429" t="s">
        <v>8</v>
      </c>
    </row>
    <row r="11430" spans="1:4">
      <c r="A11430" t="s">
        <v>1512</v>
      </c>
      <c r="B11430" t="s">
        <v>2654</v>
      </c>
      <c r="C11430">
        <v>155.61535122655303</v>
      </c>
      <c r="D11430" t="s">
        <v>8</v>
      </c>
    </row>
    <row r="11431" spans="1:4">
      <c r="A11431" t="s">
        <v>1513</v>
      </c>
      <c r="B11431" t="s">
        <v>2654</v>
      </c>
      <c r="C11431">
        <v>155.8113393066366</v>
      </c>
      <c r="D11431" t="s">
        <v>8</v>
      </c>
    </row>
    <row r="11432" spans="1:4">
      <c r="A11432" t="s">
        <v>1514</v>
      </c>
      <c r="B11432" t="s">
        <v>2654</v>
      </c>
      <c r="C11432">
        <v>155.42823023370656</v>
      </c>
      <c r="D11432" t="s">
        <v>8</v>
      </c>
    </row>
    <row r="11433" spans="1:4">
      <c r="A11433" t="s">
        <v>1515</v>
      </c>
      <c r="B11433" t="s">
        <v>2654</v>
      </c>
      <c r="C11433">
        <v>153.96713620912996</v>
      </c>
      <c r="D11433" t="s">
        <v>8</v>
      </c>
    </row>
    <row r="11434" spans="1:4">
      <c r="A11434" t="s">
        <v>1516</v>
      </c>
      <c r="B11434" t="s">
        <v>2654</v>
      </c>
      <c r="C11434">
        <v>155.10750936842513</v>
      </c>
      <c r="D11434" t="s">
        <v>8</v>
      </c>
    </row>
    <row r="11435" spans="1:4">
      <c r="A11435" t="s">
        <v>1517</v>
      </c>
      <c r="B11435" t="s">
        <v>2654</v>
      </c>
      <c r="C11435">
        <v>155.12532179604298</v>
      </c>
      <c r="D11435" t="s">
        <v>8</v>
      </c>
    </row>
    <row r="11436" spans="1:4">
      <c r="A11436" t="s">
        <v>1518</v>
      </c>
      <c r="B11436" t="s">
        <v>2654</v>
      </c>
      <c r="C11436">
        <v>157.18332264875008</v>
      </c>
      <c r="D11436" t="s">
        <v>8</v>
      </c>
    </row>
    <row r="11437" spans="1:4">
      <c r="A11437" t="s">
        <v>1519</v>
      </c>
      <c r="B11437" t="s">
        <v>2654</v>
      </c>
      <c r="C11437">
        <v>160.46188711956367</v>
      </c>
      <c r="D11437" t="s">
        <v>8</v>
      </c>
    </row>
    <row r="11438" spans="1:4">
      <c r="A11438" t="s">
        <v>1520</v>
      </c>
      <c r="B11438" t="s">
        <v>2654</v>
      </c>
      <c r="C11438">
        <v>168.53352650243502</v>
      </c>
      <c r="D11438" t="s">
        <v>8</v>
      </c>
    </row>
    <row r="11439" spans="1:4">
      <c r="A11439" t="s">
        <v>1521</v>
      </c>
      <c r="B11439" t="s">
        <v>2654</v>
      </c>
      <c r="C11439">
        <v>169.99460755224592</v>
      </c>
      <c r="D11439" t="s">
        <v>8</v>
      </c>
    </row>
    <row r="11440" spans="1:4">
      <c r="A11440" t="s">
        <v>1522</v>
      </c>
      <c r="B11440" t="s">
        <v>2654</v>
      </c>
      <c r="C11440">
        <v>171.22407974735785</v>
      </c>
      <c r="D11440" t="s">
        <v>8</v>
      </c>
    </row>
    <row r="11441" spans="1:4">
      <c r="A11441" t="s">
        <v>1523</v>
      </c>
      <c r="B11441" t="s">
        <v>2654</v>
      </c>
      <c r="C11441">
        <v>174.30664254673567</v>
      </c>
      <c r="D11441" t="s">
        <v>8</v>
      </c>
    </row>
    <row r="11442" spans="1:4">
      <c r="A11442" t="s">
        <v>1524</v>
      </c>
      <c r="B11442" t="s">
        <v>2654</v>
      </c>
      <c r="C11442">
        <v>173.97695905665012</v>
      </c>
      <c r="D11442" t="s">
        <v>8</v>
      </c>
    </row>
    <row r="11443" spans="1:4">
      <c r="A11443" t="s">
        <v>1525</v>
      </c>
      <c r="B11443" t="s">
        <v>2654</v>
      </c>
      <c r="C11443">
        <v>175.42028368173544</v>
      </c>
      <c r="D11443" t="s">
        <v>8</v>
      </c>
    </row>
    <row r="11444" spans="1:4">
      <c r="A11444" t="s">
        <v>1526</v>
      </c>
      <c r="B11444" t="s">
        <v>2654</v>
      </c>
      <c r="C11444">
        <v>172.8455504958381</v>
      </c>
      <c r="D11444" t="s">
        <v>8</v>
      </c>
    </row>
    <row r="11445" spans="1:4">
      <c r="A11445" t="s">
        <v>1527</v>
      </c>
      <c r="B11445" t="s">
        <v>2654</v>
      </c>
      <c r="C11445">
        <v>166.77843275900875</v>
      </c>
      <c r="D11445" t="s">
        <v>8</v>
      </c>
    </row>
    <row r="11446" spans="1:4">
      <c r="A11446" t="s">
        <v>1528</v>
      </c>
      <c r="B11446" t="s">
        <v>2654</v>
      </c>
      <c r="C11446">
        <v>164.40860616484949</v>
      </c>
      <c r="D11446" t="s">
        <v>8</v>
      </c>
    </row>
    <row r="11447" spans="1:4">
      <c r="A11447" t="s">
        <v>1529</v>
      </c>
      <c r="B11447" t="s">
        <v>2654</v>
      </c>
      <c r="C11447">
        <v>168.38206381120617</v>
      </c>
      <c r="D11447" t="s">
        <v>8</v>
      </c>
    </row>
    <row r="11448" spans="1:4">
      <c r="A11448" t="s">
        <v>1530</v>
      </c>
      <c r="B11448" t="s">
        <v>2654</v>
      </c>
      <c r="C11448">
        <v>168.80972027598131</v>
      </c>
      <c r="D11448" t="s">
        <v>8</v>
      </c>
    </row>
    <row r="11449" spans="1:4">
      <c r="A11449" t="s">
        <v>1531</v>
      </c>
      <c r="B11449" t="s">
        <v>2654</v>
      </c>
      <c r="C11449">
        <v>168.58698023026992</v>
      </c>
      <c r="D11449" t="s">
        <v>8</v>
      </c>
    </row>
    <row r="11450" spans="1:4">
      <c r="A11450" t="s">
        <v>1532</v>
      </c>
      <c r="B11450" t="s">
        <v>2654</v>
      </c>
      <c r="C11450">
        <v>166.30627069198985</v>
      </c>
      <c r="D11450" t="s">
        <v>8</v>
      </c>
    </row>
    <row r="11451" spans="1:4">
      <c r="A11451" t="s">
        <v>1533</v>
      </c>
      <c r="B11451" t="s">
        <v>2654</v>
      </c>
      <c r="C11451">
        <v>157.53077568528198</v>
      </c>
      <c r="D11451" t="s">
        <v>8</v>
      </c>
    </row>
    <row r="11452" spans="1:4">
      <c r="A11452" t="s">
        <v>1534</v>
      </c>
      <c r="B11452" t="s">
        <v>2654</v>
      </c>
      <c r="C11452">
        <v>158.36825407228304</v>
      </c>
      <c r="D11452" t="s">
        <v>8</v>
      </c>
    </row>
    <row r="11453" spans="1:4">
      <c r="A11453" t="s">
        <v>1535</v>
      </c>
      <c r="B11453" t="s">
        <v>2654</v>
      </c>
      <c r="C11453">
        <v>160.59553338288583</v>
      </c>
      <c r="D11453" t="s">
        <v>8</v>
      </c>
    </row>
    <row r="11454" spans="1:4">
      <c r="A11454" t="s">
        <v>1536</v>
      </c>
      <c r="B11454" t="s">
        <v>2654</v>
      </c>
      <c r="C11454">
        <v>160.07876404716893</v>
      </c>
      <c r="D11454" t="s">
        <v>8</v>
      </c>
    </row>
    <row r="11455" spans="1:4">
      <c r="A11455" t="s">
        <v>1537</v>
      </c>
      <c r="B11455" t="s">
        <v>2654</v>
      </c>
      <c r="C11455">
        <v>164.97873297989099</v>
      </c>
      <c r="D11455" t="s">
        <v>8</v>
      </c>
    </row>
    <row r="11456" spans="1:4">
      <c r="A11456" t="s">
        <v>1538</v>
      </c>
      <c r="B11456" t="s">
        <v>2654</v>
      </c>
      <c r="C11456">
        <v>163.66024066341683</v>
      </c>
      <c r="D11456" t="s">
        <v>8</v>
      </c>
    </row>
    <row r="11457" spans="1:4">
      <c r="A11457" t="s">
        <v>1539</v>
      </c>
      <c r="B11457" t="s">
        <v>2654</v>
      </c>
      <c r="C11457">
        <v>164.41751272779618</v>
      </c>
      <c r="D11457" t="s">
        <v>8</v>
      </c>
    </row>
    <row r="11458" spans="1:4">
      <c r="A11458" t="s">
        <v>1540</v>
      </c>
      <c r="B11458" t="s">
        <v>2654</v>
      </c>
      <c r="C11458">
        <v>167.39317047836423</v>
      </c>
      <c r="D11458" t="s">
        <v>8</v>
      </c>
    </row>
    <row r="11459" spans="1:4">
      <c r="A11459" t="s">
        <v>1541</v>
      </c>
      <c r="B11459" t="s">
        <v>2654</v>
      </c>
      <c r="C11459">
        <v>169.70954111247707</v>
      </c>
      <c r="D11459" t="s">
        <v>8</v>
      </c>
    </row>
    <row r="11460" spans="1:4">
      <c r="A11460" t="s">
        <v>1542</v>
      </c>
      <c r="B11460" t="s">
        <v>2654</v>
      </c>
      <c r="C11460">
        <v>172.73864244571325</v>
      </c>
      <c r="D11460" t="s">
        <v>8</v>
      </c>
    </row>
    <row r="11461" spans="1:4">
      <c r="A11461" t="s">
        <v>1543</v>
      </c>
      <c r="B11461" t="s">
        <v>2654</v>
      </c>
      <c r="C11461">
        <v>169.37988910791918</v>
      </c>
      <c r="D11461" t="s">
        <v>8</v>
      </c>
    </row>
    <row r="11462" spans="1:4">
      <c r="A11462" t="s">
        <v>1544</v>
      </c>
      <c r="B11462" t="s">
        <v>2654</v>
      </c>
      <c r="C11462">
        <v>169.57588963176624</v>
      </c>
      <c r="D11462" t="s">
        <v>8</v>
      </c>
    </row>
    <row r="11463" spans="1:4">
      <c r="A11463" t="s">
        <v>1545</v>
      </c>
      <c r="B11463" t="s">
        <v>2654</v>
      </c>
      <c r="C11463">
        <v>169.45116575866416</v>
      </c>
      <c r="D11463" t="s">
        <v>8</v>
      </c>
    </row>
    <row r="11464" spans="1:4">
      <c r="A11464" t="s">
        <v>1546</v>
      </c>
      <c r="B11464" t="s">
        <v>2654</v>
      </c>
      <c r="C11464">
        <v>170.01054567272308</v>
      </c>
      <c r="D11464" t="s">
        <v>8</v>
      </c>
    </row>
    <row r="11465" spans="1:4">
      <c r="A11465" t="s">
        <v>1547</v>
      </c>
      <c r="B11465" t="s">
        <v>2654</v>
      </c>
      <c r="C11465">
        <v>169.07176451323295</v>
      </c>
      <c r="D11465" t="s">
        <v>8</v>
      </c>
    </row>
    <row r="11466" spans="1:4">
      <c r="A11466" t="s">
        <v>1548</v>
      </c>
      <c r="B11466" t="s">
        <v>2654</v>
      </c>
      <c r="C11466">
        <v>168.0882619808317</v>
      </c>
      <c r="D11466" t="s">
        <v>8</v>
      </c>
    </row>
    <row r="11467" spans="1:4">
      <c r="A11467" t="s">
        <v>1549</v>
      </c>
      <c r="B11467" t="s">
        <v>2654</v>
      </c>
      <c r="C11467">
        <v>168.41014058198169</v>
      </c>
      <c r="D11467" t="s">
        <v>8</v>
      </c>
    </row>
    <row r="11468" spans="1:4">
      <c r="A11468" t="s">
        <v>1550</v>
      </c>
      <c r="B11468" t="s">
        <v>2654</v>
      </c>
      <c r="C11468">
        <v>167.74852650745237</v>
      </c>
      <c r="D11468" t="s">
        <v>8</v>
      </c>
    </row>
    <row r="11469" spans="1:4">
      <c r="A11469" t="s">
        <v>1551</v>
      </c>
      <c r="B11469" t="s">
        <v>2654</v>
      </c>
      <c r="C11469">
        <v>164.61026884198668</v>
      </c>
      <c r="D11469" t="s">
        <v>8</v>
      </c>
    </row>
    <row r="11470" spans="1:4">
      <c r="A11470" t="s">
        <v>1552</v>
      </c>
      <c r="B11470" t="s">
        <v>2654</v>
      </c>
      <c r="C11470">
        <v>164.78015698846443</v>
      </c>
      <c r="D11470" t="s">
        <v>8</v>
      </c>
    </row>
    <row r="11471" spans="1:4">
      <c r="A11471" t="s">
        <v>1553</v>
      </c>
      <c r="B11471" t="s">
        <v>2654</v>
      </c>
      <c r="C11471">
        <v>165.03046535573935</v>
      </c>
      <c r="D11471" t="s">
        <v>8</v>
      </c>
    </row>
    <row r="11472" spans="1:4">
      <c r="A11472" t="s">
        <v>1554</v>
      </c>
      <c r="B11472" t="s">
        <v>2654</v>
      </c>
      <c r="C11472">
        <v>162.88464243449087</v>
      </c>
      <c r="D11472" t="s">
        <v>8</v>
      </c>
    </row>
    <row r="11473" spans="1:4">
      <c r="A11473" t="s">
        <v>1555</v>
      </c>
      <c r="B11473" t="s">
        <v>2654</v>
      </c>
      <c r="C11473">
        <v>165.27188050883095</v>
      </c>
      <c r="D11473" t="s">
        <v>8</v>
      </c>
    </row>
    <row r="11474" spans="1:4">
      <c r="A11474" t="s">
        <v>1556</v>
      </c>
      <c r="B11474" t="s">
        <v>2654</v>
      </c>
      <c r="C11474">
        <v>153.93486583991736</v>
      </c>
      <c r="D11474" t="s">
        <v>8</v>
      </c>
    </row>
    <row r="11475" spans="1:4">
      <c r="A11475" t="s">
        <v>1557</v>
      </c>
      <c r="B11475" t="s">
        <v>2654</v>
      </c>
      <c r="C11475">
        <v>154.31036389470805</v>
      </c>
      <c r="D11475" t="s">
        <v>8</v>
      </c>
    </row>
    <row r="11476" spans="1:4">
      <c r="A11476" t="s">
        <v>1558</v>
      </c>
      <c r="B11476" t="s">
        <v>2654</v>
      </c>
      <c r="C11476">
        <v>149.16044729761239</v>
      </c>
      <c r="D11476" t="s">
        <v>8</v>
      </c>
    </row>
    <row r="11477" spans="1:4">
      <c r="A11477" t="s">
        <v>1559</v>
      </c>
      <c r="B11477" t="s">
        <v>2654</v>
      </c>
      <c r="C11477">
        <v>149.35715862852257</v>
      </c>
      <c r="D11477" t="s">
        <v>8</v>
      </c>
    </row>
    <row r="11478" spans="1:4">
      <c r="A11478" t="s">
        <v>1560</v>
      </c>
      <c r="B11478" t="s">
        <v>2654</v>
      </c>
      <c r="C11478">
        <v>155.21338681241116</v>
      </c>
      <c r="D11478" t="s">
        <v>8</v>
      </c>
    </row>
    <row r="11479" spans="1:4">
      <c r="A11479" t="s">
        <v>1561</v>
      </c>
      <c r="B11479" t="s">
        <v>2654</v>
      </c>
      <c r="C11479">
        <v>158.43213552880462</v>
      </c>
      <c r="D11479" t="s">
        <v>8</v>
      </c>
    </row>
    <row r="11480" spans="1:4">
      <c r="A11480" t="s">
        <v>1562</v>
      </c>
      <c r="B11480" t="s">
        <v>2654</v>
      </c>
      <c r="C11480">
        <v>159.22784733249068</v>
      </c>
      <c r="D11480" t="s">
        <v>8</v>
      </c>
    </row>
    <row r="11481" spans="1:4">
      <c r="A11481" t="s">
        <v>1563</v>
      </c>
      <c r="B11481" t="s">
        <v>2654</v>
      </c>
      <c r="C11481">
        <v>158.61091783407656</v>
      </c>
      <c r="D11481" t="s">
        <v>8</v>
      </c>
    </row>
    <row r="11482" spans="1:4">
      <c r="A11482" t="s">
        <v>1564</v>
      </c>
      <c r="B11482" t="s">
        <v>2654</v>
      </c>
      <c r="C11482">
        <v>159.64809624106846</v>
      </c>
      <c r="D11482" t="s">
        <v>8</v>
      </c>
    </row>
    <row r="11483" spans="1:4">
      <c r="A11483" t="s">
        <v>1565</v>
      </c>
      <c r="B11483" t="s">
        <v>2654</v>
      </c>
      <c r="C11483">
        <v>159.65702967427015</v>
      </c>
      <c r="D11483" t="s">
        <v>8</v>
      </c>
    </row>
    <row r="11484" spans="1:4">
      <c r="A11484" t="s">
        <v>1566</v>
      </c>
      <c r="B11484" t="s">
        <v>2654</v>
      </c>
      <c r="C11484">
        <v>159.25465544447664</v>
      </c>
      <c r="D11484" t="s">
        <v>8</v>
      </c>
    </row>
    <row r="11485" spans="1:4">
      <c r="A11485" t="s">
        <v>1567</v>
      </c>
      <c r="B11485" t="s">
        <v>2654</v>
      </c>
      <c r="C11485">
        <v>159.03112497892965</v>
      </c>
      <c r="D11485" t="s">
        <v>8</v>
      </c>
    </row>
    <row r="11486" spans="1:4">
      <c r="A11486" t="s">
        <v>1568</v>
      </c>
      <c r="B11486" t="s">
        <v>2654</v>
      </c>
      <c r="C11486">
        <v>157.96717287613353</v>
      </c>
      <c r="D11486" t="s">
        <v>8</v>
      </c>
    </row>
    <row r="11487" spans="1:4">
      <c r="A11487" t="s">
        <v>1569</v>
      </c>
      <c r="B11487" t="s">
        <v>2654</v>
      </c>
      <c r="C11487">
        <v>160.60473556567698</v>
      </c>
      <c r="D11487" t="s">
        <v>8</v>
      </c>
    </row>
    <row r="11488" spans="1:4">
      <c r="A11488" t="s">
        <v>1570</v>
      </c>
      <c r="B11488" t="s">
        <v>2654</v>
      </c>
      <c r="C11488">
        <v>166.96167641422599</v>
      </c>
      <c r="D11488" t="s">
        <v>8</v>
      </c>
    </row>
    <row r="11489" spans="1:4">
      <c r="A11489" t="s">
        <v>1571</v>
      </c>
      <c r="B11489" t="s">
        <v>2654</v>
      </c>
      <c r="C11489">
        <v>167.57858836434329</v>
      </c>
      <c r="D11489" t="s">
        <v>8</v>
      </c>
    </row>
    <row r="11490" spans="1:4">
      <c r="A11490" t="s">
        <v>1572</v>
      </c>
      <c r="B11490" t="s">
        <v>2654</v>
      </c>
      <c r="C11490">
        <v>167.53390501074264</v>
      </c>
      <c r="D11490" t="s">
        <v>8</v>
      </c>
    </row>
    <row r="11491" spans="1:4">
      <c r="A11491" t="s">
        <v>1573</v>
      </c>
      <c r="B11491" t="s">
        <v>2654</v>
      </c>
      <c r="C11491">
        <v>167.79322715278531</v>
      </c>
      <c r="D11491" t="s">
        <v>8</v>
      </c>
    </row>
    <row r="11492" spans="1:4">
      <c r="A11492" t="s">
        <v>1574</v>
      </c>
      <c r="B11492" t="s">
        <v>2654</v>
      </c>
      <c r="C11492">
        <v>173.47959507498877</v>
      </c>
      <c r="D11492" t="s">
        <v>8</v>
      </c>
    </row>
    <row r="11493" spans="1:4">
      <c r="A11493" t="s">
        <v>1575</v>
      </c>
      <c r="B11493" t="s">
        <v>2654</v>
      </c>
      <c r="C11493">
        <v>176.59098656346933</v>
      </c>
      <c r="D11493" t="s">
        <v>8</v>
      </c>
    </row>
    <row r="11494" spans="1:4">
      <c r="A11494" t="s">
        <v>1576</v>
      </c>
      <c r="B11494" t="s">
        <v>2654</v>
      </c>
      <c r="C11494">
        <v>176.68044866192494</v>
      </c>
      <c r="D11494" t="s">
        <v>8</v>
      </c>
    </row>
    <row r="11495" spans="1:4">
      <c r="A11495" t="s">
        <v>1577</v>
      </c>
      <c r="B11495" t="s">
        <v>2654</v>
      </c>
      <c r="C11495">
        <v>177.05594948095791</v>
      </c>
      <c r="D11495" t="s">
        <v>8</v>
      </c>
    </row>
    <row r="11496" spans="1:4">
      <c r="A11496" t="s">
        <v>1578</v>
      </c>
      <c r="B11496" t="s">
        <v>2654</v>
      </c>
      <c r="C11496">
        <v>175.56284153273612</v>
      </c>
      <c r="D11496" t="s">
        <v>8</v>
      </c>
    </row>
    <row r="11497" spans="1:4">
      <c r="A11497" t="s">
        <v>1579</v>
      </c>
      <c r="B11497" t="s">
        <v>2654</v>
      </c>
      <c r="C11497">
        <v>180.6054370775411</v>
      </c>
      <c r="D11497" t="s">
        <v>8</v>
      </c>
    </row>
    <row r="11498" spans="1:4">
      <c r="A11498" t="s">
        <v>1580</v>
      </c>
      <c r="B11498" t="s">
        <v>2654</v>
      </c>
      <c r="C11498">
        <v>181.45486458617583</v>
      </c>
      <c r="D11498" t="s">
        <v>8</v>
      </c>
    </row>
    <row r="11499" spans="1:4">
      <c r="A11499" t="s">
        <v>1581</v>
      </c>
      <c r="B11499" t="s">
        <v>2654</v>
      </c>
      <c r="C11499">
        <v>182.46516710561161</v>
      </c>
      <c r="D11499" t="s">
        <v>8</v>
      </c>
    </row>
    <row r="11500" spans="1:4">
      <c r="A11500" t="s">
        <v>1582</v>
      </c>
      <c r="B11500" t="s">
        <v>2654</v>
      </c>
      <c r="C11500">
        <v>180.98098530786245</v>
      </c>
      <c r="D11500" t="s">
        <v>8</v>
      </c>
    </row>
    <row r="11501" spans="1:4">
      <c r="A11501" t="s">
        <v>1583</v>
      </c>
      <c r="B11501" t="s">
        <v>2654</v>
      </c>
      <c r="C11501">
        <v>181.98235990604391</v>
      </c>
      <c r="D11501" t="s">
        <v>8</v>
      </c>
    </row>
    <row r="11502" spans="1:4">
      <c r="A11502" t="s">
        <v>1584</v>
      </c>
      <c r="B11502" t="s">
        <v>2654</v>
      </c>
      <c r="C11502">
        <v>181.9287069054092</v>
      </c>
      <c r="D11502" t="s">
        <v>8</v>
      </c>
    </row>
    <row r="11503" spans="1:4">
      <c r="A11503" t="s">
        <v>1585</v>
      </c>
      <c r="B11503" t="s">
        <v>2654</v>
      </c>
      <c r="C11503">
        <v>181.95554947690391</v>
      </c>
      <c r="D11503" t="s">
        <v>8</v>
      </c>
    </row>
    <row r="11504" spans="1:4">
      <c r="A11504" t="s">
        <v>1586</v>
      </c>
      <c r="B11504" t="s">
        <v>2654</v>
      </c>
      <c r="C11504">
        <v>181.52635726825616</v>
      </c>
      <c r="D11504" t="s">
        <v>8</v>
      </c>
    </row>
    <row r="11505" spans="1:4">
      <c r="A11505" t="s">
        <v>1587</v>
      </c>
      <c r="B11505" t="s">
        <v>2654</v>
      </c>
      <c r="C11505">
        <v>181.97343023925001</v>
      </c>
      <c r="D11505" t="s">
        <v>8</v>
      </c>
    </row>
    <row r="11506" spans="1:4">
      <c r="A11506" t="s">
        <v>1588</v>
      </c>
      <c r="B11506" t="s">
        <v>2654</v>
      </c>
      <c r="C11506">
        <v>184.02979967382601</v>
      </c>
      <c r="D11506" t="s">
        <v>8</v>
      </c>
    </row>
    <row r="11507" spans="1:4">
      <c r="A11507" t="s">
        <v>1589</v>
      </c>
      <c r="B11507" t="s">
        <v>2654</v>
      </c>
      <c r="C11507">
        <v>186.19348784993747</v>
      </c>
      <c r="D11507" t="s">
        <v>8</v>
      </c>
    </row>
    <row r="11508" spans="1:4">
      <c r="A11508" t="s">
        <v>1590</v>
      </c>
      <c r="B11508" t="s">
        <v>2654</v>
      </c>
      <c r="C11508">
        <v>184.5662635150702</v>
      </c>
      <c r="D11508" t="s">
        <v>8</v>
      </c>
    </row>
    <row r="11509" spans="1:4">
      <c r="A11509" t="s">
        <v>1591</v>
      </c>
      <c r="B11509" t="s">
        <v>2654</v>
      </c>
      <c r="C11509">
        <v>184.45003280407499</v>
      </c>
      <c r="D11509" t="s">
        <v>8</v>
      </c>
    </row>
    <row r="11510" spans="1:4">
      <c r="A11510" t="s">
        <v>1592</v>
      </c>
      <c r="B11510" t="s">
        <v>2654</v>
      </c>
      <c r="C11510">
        <v>182.07176928967883</v>
      </c>
      <c r="D11510" t="s">
        <v>8</v>
      </c>
    </row>
    <row r="11511" spans="1:4">
      <c r="A11511" t="s">
        <v>1593</v>
      </c>
      <c r="B11511" t="s">
        <v>2654</v>
      </c>
      <c r="C11511">
        <v>182.3220975563429</v>
      </c>
      <c r="D11511" t="s">
        <v>8</v>
      </c>
    </row>
    <row r="11512" spans="1:4">
      <c r="A11512" t="s">
        <v>1594</v>
      </c>
      <c r="B11512" t="s">
        <v>2654</v>
      </c>
      <c r="C11512">
        <v>181.36541892430915</v>
      </c>
      <c r="D11512" t="s">
        <v>8</v>
      </c>
    </row>
    <row r="11513" spans="1:4">
      <c r="A11513" t="s">
        <v>1595</v>
      </c>
      <c r="B11513" t="s">
        <v>2654</v>
      </c>
      <c r="C11513">
        <v>181.77672159628003</v>
      </c>
      <c r="D11513" t="s">
        <v>8</v>
      </c>
    </row>
    <row r="11514" spans="1:4">
      <c r="A11514" t="s">
        <v>1596</v>
      </c>
      <c r="B11514" t="s">
        <v>2654</v>
      </c>
      <c r="C11514">
        <v>181.89297477410088</v>
      </c>
      <c r="D11514" t="s">
        <v>8</v>
      </c>
    </row>
    <row r="11515" spans="1:4">
      <c r="A11515" t="s">
        <v>1597</v>
      </c>
      <c r="B11515" t="s">
        <v>2654</v>
      </c>
      <c r="C11515">
        <v>183.97616970677799</v>
      </c>
      <c r="D11515" t="s">
        <v>8</v>
      </c>
    </row>
    <row r="11516" spans="1:4">
      <c r="A11516" t="s">
        <v>1598</v>
      </c>
      <c r="B11516" t="s">
        <v>2654</v>
      </c>
      <c r="C11516">
        <v>184.16390489941915</v>
      </c>
      <c r="D11516" t="s">
        <v>8</v>
      </c>
    </row>
    <row r="11517" spans="1:4">
      <c r="A11517" t="s">
        <v>1599</v>
      </c>
      <c r="B11517" t="s">
        <v>2654</v>
      </c>
      <c r="C11517">
        <v>186.70315790010295</v>
      </c>
      <c r="D11517" t="s">
        <v>8</v>
      </c>
    </row>
    <row r="11518" spans="1:4">
      <c r="A11518" t="s">
        <v>1600</v>
      </c>
      <c r="B11518" t="s">
        <v>2654</v>
      </c>
      <c r="C11518">
        <v>186.95346470840229</v>
      </c>
      <c r="D11518" t="s">
        <v>8</v>
      </c>
    </row>
    <row r="11519" spans="1:4">
      <c r="A11519" t="s">
        <v>1601</v>
      </c>
      <c r="B11519" t="s">
        <v>2654</v>
      </c>
      <c r="C11519">
        <v>189.26020991209992</v>
      </c>
      <c r="D11519" t="s">
        <v>8</v>
      </c>
    </row>
    <row r="11520" spans="1:4">
      <c r="A11520" t="s">
        <v>1602</v>
      </c>
      <c r="B11520" t="s">
        <v>2654</v>
      </c>
      <c r="C11520">
        <v>189.49271533736615</v>
      </c>
      <c r="D11520" t="s">
        <v>8</v>
      </c>
    </row>
    <row r="11521" spans="1:4">
      <c r="A11521" t="s">
        <v>1603</v>
      </c>
      <c r="B11521" t="s">
        <v>2654</v>
      </c>
      <c r="C11521">
        <v>190.27052694983149</v>
      </c>
      <c r="D11521" t="s">
        <v>8</v>
      </c>
    </row>
    <row r="11522" spans="1:4">
      <c r="A11522" t="s">
        <v>1604</v>
      </c>
      <c r="B11522" t="s">
        <v>2654</v>
      </c>
      <c r="C11522">
        <v>191.08413302579328</v>
      </c>
      <c r="D11522" t="s">
        <v>8</v>
      </c>
    </row>
    <row r="11523" spans="1:4">
      <c r="A11523" t="s">
        <v>1605</v>
      </c>
      <c r="B11523" t="s">
        <v>2654</v>
      </c>
      <c r="C11523">
        <v>185.03120848047544</v>
      </c>
      <c r="D11523" t="s">
        <v>8</v>
      </c>
    </row>
    <row r="11524" spans="1:4">
      <c r="A11524" t="s">
        <v>1606</v>
      </c>
      <c r="B11524" t="s">
        <v>2654</v>
      </c>
      <c r="C11524">
        <v>181.28491695914445</v>
      </c>
      <c r="D11524" t="s">
        <v>8</v>
      </c>
    </row>
    <row r="11525" spans="1:4">
      <c r="A11525" t="s">
        <v>1607</v>
      </c>
      <c r="B11525" t="s">
        <v>2654</v>
      </c>
      <c r="C11525">
        <v>182.29529158867649</v>
      </c>
      <c r="D11525" t="s">
        <v>8</v>
      </c>
    </row>
    <row r="11526" spans="1:4">
      <c r="A11526" t="s">
        <v>1608</v>
      </c>
      <c r="B11526" t="s">
        <v>2654</v>
      </c>
      <c r="C11526">
        <v>187.248508786396</v>
      </c>
      <c r="D11526" t="s">
        <v>8</v>
      </c>
    </row>
    <row r="11527" spans="1:4">
      <c r="A11527" t="s">
        <v>1609</v>
      </c>
      <c r="B11527" t="s">
        <v>2654</v>
      </c>
      <c r="C11527">
        <v>187.18596161145672</v>
      </c>
      <c r="D11527" t="s">
        <v>8</v>
      </c>
    </row>
    <row r="11528" spans="1:4">
      <c r="A11528" t="s">
        <v>1610</v>
      </c>
      <c r="B11528" t="s">
        <v>2654</v>
      </c>
      <c r="C11528">
        <v>184.96846137788032</v>
      </c>
      <c r="D11528" t="s">
        <v>8</v>
      </c>
    </row>
    <row r="11529" spans="1:4">
      <c r="A11529" t="s">
        <v>1611</v>
      </c>
      <c r="B11529" t="s">
        <v>2654</v>
      </c>
      <c r="C11529">
        <v>188.18864429268143</v>
      </c>
      <c r="D11529" t="s">
        <v>8</v>
      </c>
    </row>
    <row r="11530" spans="1:4">
      <c r="A11530" t="s">
        <v>1612</v>
      </c>
      <c r="B11530" t="s">
        <v>2654</v>
      </c>
      <c r="C11530">
        <v>194.7097743037215</v>
      </c>
      <c r="D11530" t="s">
        <v>8</v>
      </c>
    </row>
    <row r="11531" spans="1:4">
      <c r="A11531" t="s">
        <v>1613</v>
      </c>
      <c r="B11531" t="s">
        <v>2654</v>
      </c>
      <c r="C11531">
        <v>199.00634947285656</v>
      </c>
      <c r="D11531" t="s">
        <v>8</v>
      </c>
    </row>
    <row r="11532" spans="1:4">
      <c r="A11532" t="s">
        <v>1614</v>
      </c>
      <c r="B11532" t="s">
        <v>2654</v>
      </c>
      <c r="C11532">
        <v>202.11892818417519</v>
      </c>
      <c r="D11532" t="s">
        <v>8</v>
      </c>
    </row>
    <row r="11533" spans="1:4">
      <c r="A11533" t="s">
        <v>1615</v>
      </c>
      <c r="B11533" t="s">
        <v>2654</v>
      </c>
      <c r="C11533">
        <v>200.26214177770893</v>
      </c>
      <c r="D11533" t="s">
        <v>8</v>
      </c>
    </row>
    <row r="11534" spans="1:4">
      <c r="A11534" t="s">
        <v>1616</v>
      </c>
      <c r="B11534" t="s">
        <v>2654</v>
      </c>
      <c r="C11534">
        <v>202.71093569665075</v>
      </c>
      <c r="D11534" t="s">
        <v>8</v>
      </c>
    </row>
    <row r="11535" spans="1:4">
      <c r="A11535" t="s">
        <v>1617</v>
      </c>
      <c r="B11535" t="s">
        <v>2654</v>
      </c>
      <c r="C11535">
        <v>202.76474043815765</v>
      </c>
      <c r="D11535" t="s">
        <v>8</v>
      </c>
    </row>
    <row r="11536" spans="1:4">
      <c r="A11536" t="s">
        <v>1618</v>
      </c>
      <c r="B11536" t="s">
        <v>2654</v>
      </c>
      <c r="C11536">
        <v>202.88135742828311</v>
      </c>
      <c r="D11536" t="s">
        <v>8</v>
      </c>
    </row>
    <row r="11537" spans="1:4">
      <c r="A11537" t="s">
        <v>1619</v>
      </c>
      <c r="B11537" t="s">
        <v>2654</v>
      </c>
      <c r="C11537">
        <v>202.76474013107199</v>
      </c>
      <c r="D11537" t="s">
        <v>8</v>
      </c>
    </row>
    <row r="11538" spans="1:4">
      <c r="A11538" t="s">
        <v>1620</v>
      </c>
      <c r="B11538" t="s">
        <v>2654</v>
      </c>
      <c r="C11538">
        <v>202.85442214290319</v>
      </c>
      <c r="D11538" t="s">
        <v>8</v>
      </c>
    </row>
    <row r="11539" spans="1:4">
      <c r="A11539" t="s">
        <v>1621</v>
      </c>
      <c r="B11539" t="s">
        <v>2654</v>
      </c>
      <c r="C11539">
        <v>203.62584332569224</v>
      </c>
      <c r="D11539" t="s">
        <v>8</v>
      </c>
    </row>
    <row r="11540" spans="1:4">
      <c r="A11540" t="s">
        <v>1622</v>
      </c>
      <c r="B11540" t="s">
        <v>2654</v>
      </c>
      <c r="C11540">
        <v>205.15075041031488</v>
      </c>
      <c r="D11540" t="s">
        <v>8</v>
      </c>
    </row>
    <row r="11541" spans="1:4">
      <c r="A11541" t="s">
        <v>1623</v>
      </c>
      <c r="B11541" t="s">
        <v>2654</v>
      </c>
      <c r="C11541">
        <v>206.65769055499209</v>
      </c>
      <c r="D11541" t="s">
        <v>8</v>
      </c>
    </row>
    <row r="11542" spans="1:4">
      <c r="A11542" t="s">
        <v>1624</v>
      </c>
      <c r="B11542" t="s">
        <v>2654</v>
      </c>
      <c r="C11542">
        <v>208.59522370880279</v>
      </c>
      <c r="D11542" t="s">
        <v>8</v>
      </c>
    </row>
    <row r="11543" spans="1:4">
      <c r="A11543" t="s">
        <v>1625</v>
      </c>
      <c r="B11543" t="s">
        <v>2654</v>
      </c>
      <c r="C11543">
        <v>208.00318239351799</v>
      </c>
      <c r="D11543" t="s">
        <v>8</v>
      </c>
    </row>
    <row r="11544" spans="1:4">
      <c r="A11544" t="s">
        <v>1626</v>
      </c>
      <c r="B11544" t="s">
        <v>2654</v>
      </c>
      <c r="C11544">
        <v>207.56363340975611</v>
      </c>
      <c r="D11544" t="s">
        <v>8</v>
      </c>
    </row>
    <row r="11545" spans="1:4">
      <c r="A11545" t="s">
        <v>1627</v>
      </c>
      <c r="B11545" t="s">
        <v>2654</v>
      </c>
      <c r="C11545">
        <v>207.91347503256199</v>
      </c>
      <c r="D11545" t="s">
        <v>8</v>
      </c>
    </row>
    <row r="11546" spans="1:4">
      <c r="A11546" t="s">
        <v>1628</v>
      </c>
      <c r="B11546" t="s">
        <v>2654</v>
      </c>
      <c r="C11546">
        <v>207.69821570391869</v>
      </c>
      <c r="D11546" t="s">
        <v>8</v>
      </c>
    </row>
    <row r="11547" spans="1:4">
      <c r="A11547" t="s">
        <v>1629</v>
      </c>
      <c r="B11547" t="s">
        <v>2654</v>
      </c>
      <c r="C11547">
        <v>206.98059905753345</v>
      </c>
      <c r="D11547" t="s">
        <v>8</v>
      </c>
    </row>
    <row r="11548" spans="1:4">
      <c r="A11548" t="s">
        <v>1630</v>
      </c>
      <c r="B11548" t="s">
        <v>2654</v>
      </c>
      <c r="C11548">
        <v>205.91318312097269</v>
      </c>
      <c r="D11548" t="s">
        <v>8</v>
      </c>
    </row>
    <row r="11549" spans="1:4">
      <c r="A11549" t="s">
        <v>1631</v>
      </c>
      <c r="B11549" t="s">
        <v>2654</v>
      </c>
      <c r="C11549">
        <v>206.15537463410536</v>
      </c>
      <c r="D11549" t="s">
        <v>8</v>
      </c>
    </row>
    <row r="11550" spans="1:4">
      <c r="A11550" t="s">
        <v>1632</v>
      </c>
      <c r="B11550" t="s">
        <v>2654</v>
      </c>
      <c r="C11550">
        <v>204.522873956697</v>
      </c>
      <c r="D11550" t="s">
        <v>8</v>
      </c>
    </row>
    <row r="11551" spans="1:4">
      <c r="A11551" t="s">
        <v>1633</v>
      </c>
      <c r="B11551" t="s">
        <v>2654</v>
      </c>
      <c r="C11551">
        <v>207.42907872998472</v>
      </c>
      <c r="D11551" t="s">
        <v>8</v>
      </c>
    </row>
    <row r="11552" spans="1:4">
      <c r="A11552" t="s">
        <v>1634</v>
      </c>
      <c r="B11552" t="s">
        <v>2654</v>
      </c>
      <c r="C11552">
        <v>209.78816614062171</v>
      </c>
      <c r="D11552" t="s">
        <v>8</v>
      </c>
    </row>
    <row r="11553" spans="1:4">
      <c r="A11553" t="s">
        <v>1635</v>
      </c>
      <c r="B11553" t="s">
        <v>2654</v>
      </c>
      <c r="C11553">
        <v>211.5462452018462</v>
      </c>
      <c r="D11553" t="s">
        <v>8</v>
      </c>
    </row>
    <row r="11554" spans="1:4">
      <c r="A11554" t="s">
        <v>1636</v>
      </c>
      <c r="B11554" t="s">
        <v>2654</v>
      </c>
      <c r="C11554">
        <v>213.77084597494371</v>
      </c>
      <c r="D11554" t="s">
        <v>8</v>
      </c>
    </row>
    <row r="11555" spans="1:4">
      <c r="A11555" t="s">
        <v>1637</v>
      </c>
      <c r="B11555" t="s">
        <v>2654</v>
      </c>
      <c r="C11555">
        <v>215.0894116749368</v>
      </c>
      <c r="D11555" t="s">
        <v>8</v>
      </c>
    </row>
    <row r="11556" spans="1:4">
      <c r="A11556" t="s">
        <v>1638</v>
      </c>
      <c r="B11556" t="s">
        <v>2654</v>
      </c>
      <c r="C11556">
        <v>215.08043182180256</v>
      </c>
      <c r="D11556" t="s">
        <v>8</v>
      </c>
    </row>
    <row r="11557" spans="1:4">
      <c r="A11557" t="s">
        <v>1639</v>
      </c>
      <c r="B11557" t="s">
        <v>2654</v>
      </c>
      <c r="C11557">
        <v>216.18371227385856</v>
      </c>
      <c r="D11557" t="s">
        <v>8</v>
      </c>
    </row>
    <row r="11558" spans="1:4">
      <c r="A11558" t="s">
        <v>1640</v>
      </c>
      <c r="B11558" t="s">
        <v>2654</v>
      </c>
      <c r="C11558">
        <v>215.99534286718557</v>
      </c>
      <c r="D11558" t="s">
        <v>8</v>
      </c>
    </row>
    <row r="11559" spans="1:4">
      <c r="A11559" t="s">
        <v>1641</v>
      </c>
      <c r="B11559" t="s">
        <v>2654</v>
      </c>
      <c r="C11559">
        <v>216.29136493837149</v>
      </c>
      <c r="D11559" t="s">
        <v>8</v>
      </c>
    </row>
    <row r="11560" spans="1:4">
      <c r="A11560" t="s">
        <v>1642</v>
      </c>
      <c r="B11560" t="s">
        <v>2654</v>
      </c>
      <c r="C11560">
        <v>219.05411375162865</v>
      </c>
      <c r="D11560" t="s">
        <v>8</v>
      </c>
    </row>
    <row r="11561" spans="1:4">
      <c r="A11561" t="s">
        <v>1643</v>
      </c>
      <c r="B11561" t="s">
        <v>2654</v>
      </c>
      <c r="C11561">
        <v>217.9238596000371</v>
      </c>
      <c r="D11561" t="s">
        <v>8</v>
      </c>
    </row>
    <row r="11562" spans="1:4">
      <c r="A11562" t="s">
        <v>1644</v>
      </c>
      <c r="B11562" t="s">
        <v>2654</v>
      </c>
      <c r="C11562">
        <v>220.23812379559251</v>
      </c>
      <c r="D11562" t="s">
        <v>8</v>
      </c>
    </row>
    <row r="11563" spans="1:4">
      <c r="A11563" t="s">
        <v>1645</v>
      </c>
      <c r="B11563" t="s">
        <v>2654</v>
      </c>
      <c r="C11563">
        <v>219.80757712276687</v>
      </c>
      <c r="D11563" t="s">
        <v>8</v>
      </c>
    </row>
    <row r="11564" spans="1:4">
      <c r="A11564" t="s">
        <v>1646</v>
      </c>
      <c r="B11564" t="s">
        <v>2654</v>
      </c>
      <c r="C11564">
        <v>221.89756712806209</v>
      </c>
      <c r="D11564" t="s">
        <v>8</v>
      </c>
    </row>
    <row r="11565" spans="1:4">
      <c r="A11565" t="s">
        <v>1647</v>
      </c>
      <c r="B11565" t="s">
        <v>2654</v>
      </c>
      <c r="C11565">
        <v>223.4583224126755</v>
      </c>
      <c r="D11565" t="s">
        <v>8</v>
      </c>
    </row>
    <row r="11566" spans="1:4">
      <c r="A11566" t="s">
        <v>1648</v>
      </c>
      <c r="B11566" t="s">
        <v>2654</v>
      </c>
      <c r="C11566">
        <v>224.69614456616185</v>
      </c>
      <c r="D11566" t="s">
        <v>8</v>
      </c>
    </row>
    <row r="11567" spans="1:4">
      <c r="A11567" t="s">
        <v>1649</v>
      </c>
      <c r="B11567" t="s">
        <v>2654</v>
      </c>
      <c r="C11567">
        <v>225.69182863135168</v>
      </c>
      <c r="D11567" t="s">
        <v>8</v>
      </c>
    </row>
    <row r="11568" spans="1:4">
      <c r="A11568" t="s">
        <v>1650</v>
      </c>
      <c r="B11568" t="s">
        <v>2654</v>
      </c>
      <c r="C11568">
        <v>226.06856832520305</v>
      </c>
      <c r="D11568" t="s">
        <v>8</v>
      </c>
    </row>
    <row r="11569" spans="1:4">
      <c r="A11569" t="s">
        <v>1651</v>
      </c>
      <c r="B11569" t="s">
        <v>2654</v>
      </c>
      <c r="C11569">
        <v>225.01908404559251</v>
      </c>
      <c r="D11569" t="s">
        <v>8</v>
      </c>
    </row>
    <row r="11570" spans="1:4">
      <c r="A11570" t="s">
        <v>1652</v>
      </c>
      <c r="B11570" t="s">
        <v>2654</v>
      </c>
      <c r="C11570">
        <v>222.9380965929596</v>
      </c>
      <c r="D11570" t="s">
        <v>8</v>
      </c>
    </row>
    <row r="11571" spans="1:4">
      <c r="A11571" t="s">
        <v>1653</v>
      </c>
      <c r="B11571" t="s">
        <v>2654</v>
      </c>
      <c r="C11571">
        <v>223.9696215439169</v>
      </c>
      <c r="D11571" t="s">
        <v>8</v>
      </c>
    </row>
    <row r="11572" spans="1:4">
      <c r="A11572" t="s">
        <v>1654</v>
      </c>
      <c r="B11572" t="s">
        <v>2654</v>
      </c>
      <c r="C11572">
        <v>228.10474887952591</v>
      </c>
      <c r="D11572" t="s">
        <v>8</v>
      </c>
    </row>
    <row r="11573" spans="1:4">
      <c r="A11573" t="s">
        <v>1655</v>
      </c>
      <c r="B11573" t="s">
        <v>2654</v>
      </c>
      <c r="C11573">
        <v>228.7146646848453</v>
      </c>
      <c r="D11573" t="s">
        <v>8</v>
      </c>
    </row>
    <row r="11574" spans="1:4">
      <c r="A11574" t="s">
        <v>1656</v>
      </c>
      <c r="B11574" t="s">
        <v>2654</v>
      </c>
      <c r="C11574">
        <v>231.00202712096939</v>
      </c>
      <c r="D11574" t="s">
        <v>8</v>
      </c>
    </row>
    <row r="11575" spans="1:4">
      <c r="A11575" t="s">
        <v>1657</v>
      </c>
      <c r="B11575" t="s">
        <v>2654</v>
      </c>
      <c r="C11575">
        <v>232.40130429912563</v>
      </c>
      <c r="D11575" t="s">
        <v>8</v>
      </c>
    </row>
    <row r="11576" spans="1:4">
      <c r="A11576" t="s">
        <v>1658</v>
      </c>
      <c r="B11576" t="s">
        <v>2654</v>
      </c>
      <c r="C11576">
        <v>229.35155588094412</v>
      </c>
      <c r="D11576" t="s">
        <v>8</v>
      </c>
    </row>
    <row r="11577" spans="1:4">
      <c r="A11577" t="s">
        <v>1659</v>
      </c>
      <c r="B11577" t="s">
        <v>2654</v>
      </c>
      <c r="C11577">
        <v>229.97050326076916</v>
      </c>
      <c r="D11577" t="s">
        <v>8</v>
      </c>
    </row>
    <row r="11578" spans="1:4">
      <c r="A11578" t="s">
        <v>1660</v>
      </c>
      <c r="B11578" t="s">
        <v>2654</v>
      </c>
      <c r="C11578">
        <v>230.86749968049719</v>
      </c>
      <c r="D11578" t="s">
        <v>8</v>
      </c>
    </row>
    <row r="11579" spans="1:4">
      <c r="A11579" t="s">
        <v>1661</v>
      </c>
      <c r="B11579" t="s">
        <v>2654</v>
      </c>
      <c r="C11579">
        <v>232.07841097370161</v>
      </c>
      <c r="D11579" t="s">
        <v>8</v>
      </c>
    </row>
    <row r="11580" spans="1:4">
      <c r="A11580" t="s">
        <v>1662</v>
      </c>
      <c r="B11580" t="s">
        <v>2654</v>
      </c>
      <c r="C11580">
        <v>228.55322136683577</v>
      </c>
      <c r="D11580" t="s">
        <v>8</v>
      </c>
    </row>
    <row r="11581" spans="1:4">
      <c r="A11581" t="s">
        <v>1663</v>
      </c>
      <c r="B11581" t="s">
        <v>2654</v>
      </c>
      <c r="C11581">
        <v>231.38770470421463</v>
      </c>
      <c r="D11581" t="s">
        <v>8</v>
      </c>
    </row>
    <row r="11582" spans="1:4">
      <c r="A11582" t="s">
        <v>1664</v>
      </c>
      <c r="B11582" t="s">
        <v>2654</v>
      </c>
      <c r="C11582">
        <v>233.43288867195324</v>
      </c>
      <c r="D11582" t="s">
        <v>8</v>
      </c>
    </row>
    <row r="11583" spans="1:4">
      <c r="A11583" t="s">
        <v>1665</v>
      </c>
      <c r="B11583" t="s">
        <v>2654</v>
      </c>
      <c r="C11583">
        <v>233.19964671879509</v>
      </c>
      <c r="D11583" t="s">
        <v>8</v>
      </c>
    </row>
    <row r="11584" spans="1:4">
      <c r="A11584" t="s">
        <v>1666</v>
      </c>
      <c r="B11584" t="s">
        <v>2654</v>
      </c>
      <c r="C11584">
        <v>232.62556629699623</v>
      </c>
      <c r="D11584" t="s">
        <v>8</v>
      </c>
    </row>
    <row r="11585" spans="1:4">
      <c r="A11585" t="s">
        <v>1667</v>
      </c>
      <c r="B11585" t="s">
        <v>2654</v>
      </c>
      <c r="C11585">
        <v>233.28931470681852</v>
      </c>
      <c r="D11585" t="s">
        <v>8</v>
      </c>
    </row>
    <row r="11586" spans="1:4">
      <c r="A11586" t="s">
        <v>1668</v>
      </c>
      <c r="B11586" t="s">
        <v>2654</v>
      </c>
      <c r="C11586">
        <v>235.02053332582148</v>
      </c>
      <c r="D11586" t="s">
        <v>8</v>
      </c>
    </row>
    <row r="11587" spans="1:4">
      <c r="A11587" t="s">
        <v>1669</v>
      </c>
      <c r="B11587" t="s">
        <v>2654</v>
      </c>
      <c r="C11587">
        <v>235.41521365692148</v>
      </c>
      <c r="D11587" t="s">
        <v>8</v>
      </c>
    </row>
    <row r="11588" spans="1:4">
      <c r="A11588" t="s">
        <v>1670</v>
      </c>
      <c r="B11588" t="s">
        <v>2654</v>
      </c>
      <c r="C11588">
        <v>234.15944346888131</v>
      </c>
      <c r="D11588" t="s">
        <v>8</v>
      </c>
    </row>
    <row r="11589" spans="1:4">
      <c r="A11589" t="s">
        <v>1671</v>
      </c>
      <c r="B11589" t="s">
        <v>2654</v>
      </c>
      <c r="C11589">
        <v>233.77372497100279</v>
      </c>
      <c r="D11589" t="s">
        <v>8</v>
      </c>
    </row>
    <row r="11590" spans="1:4">
      <c r="A11590" t="s">
        <v>1672</v>
      </c>
      <c r="B11590" t="s">
        <v>2654</v>
      </c>
      <c r="C11590">
        <v>230.30235597100236</v>
      </c>
      <c r="D11590" t="s">
        <v>8</v>
      </c>
    </row>
    <row r="11591" spans="1:4">
      <c r="A11591" t="s">
        <v>1673</v>
      </c>
      <c r="B11591" t="s">
        <v>2654</v>
      </c>
      <c r="C11591">
        <v>226.86237421253853</v>
      </c>
      <c r="D11591" t="s">
        <v>8</v>
      </c>
    </row>
    <row r="11592" spans="1:4">
      <c r="A11592" t="s">
        <v>1674</v>
      </c>
      <c r="B11592" t="s">
        <v>2654</v>
      </c>
      <c r="C11592">
        <v>221.64203294365012</v>
      </c>
      <c r="D11592" t="s">
        <v>8</v>
      </c>
    </row>
    <row r="11593" spans="1:4">
      <c r="A11593" t="s">
        <v>1675</v>
      </c>
      <c r="B11593" t="s">
        <v>2654</v>
      </c>
      <c r="C11593">
        <v>219.97686205570065</v>
      </c>
      <c r="D11593" t="s">
        <v>8</v>
      </c>
    </row>
    <row r="11594" spans="1:4">
      <c r="A11594" t="s">
        <v>1676</v>
      </c>
      <c r="B11594" t="s">
        <v>2654</v>
      </c>
      <c r="C11594">
        <v>221.97504697618817</v>
      </c>
      <c r="D11594" t="s">
        <v>8</v>
      </c>
    </row>
    <row r="11595" spans="1:4">
      <c r="A11595" t="s">
        <v>1677</v>
      </c>
      <c r="B11595" t="s">
        <v>2654</v>
      </c>
      <c r="C11595">
        <v>227.12338778408295</v>
      </c>
      <c r="D11595" t="s">
        <v>8</v>
      </c>
    </row>
    <row r="11596" spans="1:4">
      <c r="A11596" t="s">
        <v>1678</v>
      </c>
      <c r="B11596" t="s">
        <v>2654</v>
      </c>
      <c r="C11596">
        <v>225.26925854226283</v>
      </c>
      <c r="D11596" t="s">
        <v>8</v>
      </c>
    </row>
    <row r="11597" spans="1:4">
      <c r="A11597" t="s">
        <v>1679</v>
      </c>
      <c r="B11597" t="s">
        <v>2654</v>
      </c>
      <c r="C11597">
        <v>224.48622628068185</v>
      </c>
      <c r="D11597" t="s">
        <v>8</v>
      </c>
    </row>
    <row r="11598" spans="1:4">
      <c r="A11598" t="s">
        <v>1680</v>
      </c>
      <c r="B11598" t="s">
        <v>2654</v>
      </c>
      <c r="C11598">
        <v>222.58707412888432</v>
      </c>
      <c r="D11598" t="s">
        <v>8</v>
      </c>
    </row>
    <row r="11599" spans="1:4">
      <c r="A11599" t="s">
        <v>1681</v>
      </c>
      <c r="B11599" t="s">
        <v>2654</v>
      </c>
      <c r="C11599">
        <v>222.92907137706297</v>
      </c>
      <c r="D11599" t="s">
        <v>8</v>
      </c>
    </row>
    <row r="11600" spans="1:4">
      <c r="A11600" t="s">
        <v>1682</v>
      </c>
      <c r="B11600" t="s">
        <v>2654</v>
      </c>
      <c r="C11600">
        <v>224.25218735153825</v>
      </c>
      <c r="D11600" t="s">
        <v>8</v>
      </c>
    </row>
    <row r="11601" spans="1:4">
      <c r="A11601" t="s">
        <v>1683</v>
      </c>
      <c r="B11601" t="s">
        <v>2654</v>
      </c>
      <c r="C11601">
        <v>220.8949211179727</v>
      </c>
      <c r="D11601" t="s">
        <v>8</v>
      </c>
    </row>
    <row r="11602" spans="1:4">
      <c r="A11602" t="s">
        <v>1684</v>
      </c>
      <c r="B11602" t="s">
        <v>2654</v>
      </c>
      <c r="C11602">
        <v>219.85088407519169</v>
      </c>
      <c r="D11602" t="s">
        <v>8</v>
      </c>
    </row>
    <row r="11603" spans="1:4">
      <c r="A11603" t="s">
        <v>1685</v>
      </c>
      <c r="B11603" t="s">
        <v>2654</v>
      </c>
      <c r="C11603">
        <v>220.6519075908468</v>
      </c>
      <c r="D11603" t="s">
        <v>8</v>
      </c>
    </row>
    <row r="11604" spans="1:4">
      <c r="A11604" t="s">
        <v>1686</v>
      </c>
      <c r="B11604" t="s">
        <v>2654</v>
      </c>
      <c r="C11604">
        <v>218.71677055292889</v>
      </c>
      <c r="D11604" t="s">
        <v>8</v>
      </c>
    </row>
    <row r="11605" spans="1:4">
      <c r="A11605" t="s">
        <v>1687</v>
      </c>
      <c r="B11605" t="s">
        <v>2654</v>
      </c>
      <c r="C11605">
        <v>217.44766981648209</v>
      </c>
      <c r="D11605" t="s">
        <v>8</v>
      </c>
    </row>
    <row r="11606" spans="1:4">
      <c r="A11606" t="s">
        <v>1688</v>
      </c>
      <c r="B11606" t="s">
        <v>2654</v>
      </c>
      <c r="C11606">
        <v>218.16773329510173</v>
      </c>
      <c r="D11606" t="s">
        <v>8</v>
      </c>
    </row>
    <row r="11607" spans="1:4">
      <c r="A11607" t="s">
        <v>1689</v>
      </c>
      <c r="B11607" t="s">
        <v>2654</v>
      </c>
      <c r="C11607">
        <v>220.17487019136533</v>
      </c>
      <c r="D11607" t="s">
        <v>8</v>
      </c>
    </row>
    <row r="11608" spans="1:4">
      <c r="A11608" t="s">
        <v>1690</v>
      </c>
      <c r="B11608" t="s">
        <v>2654</v>
      </c>
      <c r="C11608">
        <v>219.78785883544748</v>
      </c>
      <c r="D11608" t="s">
        <v>8</v>
      </c>
    </row>
    <row r="11609" spans="1:4">
      <c r="A11609" t="s">
        <v>1691</v>
      </c>
      <c r="B11609" t="s">
        <v>2654</v>
      </c>
      <c r="C11609">
        <v>217.45671995689688</v>
      </c>
      <c r="D11609" t="s">
        <v>8</v>
      </c>
    </row>
    <row r="11610" spans="1:4">
      <c r="A11610" t="s">
        <v>1692</v>
      </c>
      <c r="B11610" t="s">
        <v>2654</v>
      </c>
      <c r="C11610">
        <v>217.6186770696564</v>
      </c>
      <c r="D11610" t="s">
        <v>8</v>
      </c>
    </row>
    <row r="11611" spans="1:4">
      <c r="A11611" t="s">
        <v>1693</v>
      </c>
      <c r="B11611" t="s">
        <v>2654</v>
      </c>
      <c r="C11611">
        <v>217.63668547829209</v>
      </c>
      <c r="D11611" t="s">
        <v>8</v>
      </c>
    </row>
    <row r="11612" spans="1:4">
      <c r="A11612" t="s">
        <v>1694</v>
      </c>
      <c r="B11612" t="s">
        <v>2654</v>
      </c>
      <c r="C11612">
        <v>220.29186954306735</v>
      </c>
      <c r="D11612" t="s">
        <v>8</v>
      </c>
    </row>
    <row r="11613" spans="1:4">
      <c r="A11613" t="s">
        <v>1695</v>
      </c>
      <c r="B11613" t="s">
        <v>2654</v>
      </c>
      <c r="C11613">
        <v>220.92196461447944</v>
      </c>
      <c r="D11613" t="s">
        <v>8</v>
      </c>
    </row>
    <row r="11614" spans="1:4">
      <c r="A11614" t="s">
        <v>1696</v>
      </c>
      <c r="B11614" t="s">
        <v>2654</v>
      </c>
      <c r="C11614">
        <v>215.62052362016109</v>
      </c>
      <c r="D11614" t="s">
        <v>8</v>
      </c>
    </row>
    <row r="11615" spans="1:4">
      <c r="A11615" t="s">
        <v>1697</v>
      </c>
      <c r="B11615" t="s">
        <v>2654</v>
      </c>
      <c r="C11615">
        <v>217.13265050501991</v>
      </c>
      <c r="D11615" t="s">
        <v>8</v>
      </c>
    </row>
    <row r="11616" spans="1:4">
      <c r="A11616" t="s">
        <v>1698</v>
      </c>
      <c r="B11616" t="s">
        <v>2654</v>
      </c>
      <c r="C11616">
        <v>215.76452089875781</v>
      </c>
      <c r="D11616" t="s">
        <v>8</v>
      </c>
    </row>
    <row r="11617" spans="1:4">
      <c r="A11617" t="s">
        <v>1699</v>
      </c>
      <c r="B11617" t="s">
        <v>2654</v>
      </c>
      <c r="C11617">
        <v>218.21275723730861</v>
      </c>
      <c r="D11617" t="s">
        <v>8</v>
      </c>
    </row>
    <row r="11618" spans="1:4">
      <c r="A11618" t="s">
        <v>1700</v>
      </c>
      <c r="B11618" t="s">
        <v>2654</v>
      </c>
      <c r="C11618">
        <v>216.35858168470384</v>
      </c>
      <c r="D11618" t="s">
        <v>8</v>
      </c>
    </row>
    <row r="11619" spans="1:4">
      <c r="A11619" t="s">
        <v>1701</v>
      </c>
      <c r="B11619" t="s">
        <v>2654</v>
      </c>
      <c r="C11619">
        <v>214.09942453385875</v>
      </c>
      <c r="D11619" t="s">
        <v>8</v>
      </c>
    </row>
    <row r="11620" spans="1:4">
      <c r="A11620" t="s">
        <v>1702</v>
      </c>
      <c r="B11620" t="s">
        <v>2654</v>
      </c>
      <c r="C11620">
        <v>209.59006466320227</v>
      </c>
      <c r="D11620" t="s">
        <v>8</v>
      </c>
    </row>
    <row r="11621" spans="1:4">
      <c r="A11621" t="s">
        <v>1703</v>
      </c>
      <c r="B11621" t="s">
        <v>2654</v>
      </c>
      <c r="C11621">
        <v>210.44511692786773</v>
      </c>
      <c r="D11621" t="s">
        <v>8</v>
      </c>
    </row>
    <row r="11622" spans="1:4">
      <c r="A11622" t="s">
        <v>1704</v>
      </c>
      <c r="B11622" t="s">
        <v>2654</v>
      </c>
      <c r="C11622">
        <v>205.33276979737769</v>
      </c>
      <c r="D11622" t="s">
        <v>8</v>
      </c>
    </row>
    <row r="11623" spans="1:4">
      <c r="A11623" t="s">
        <v>1705</v>
      </c>
      <c r="B11623" t="s">
        <v>2654</v>
      </c>
      <c r="C11623">
        <v>201.48045695187119</v>
      </c>
      <c r="D11623" t="s">
        <v>8</v>
      </c>
    </row>
    <row r="11624" spans="1:4">
      <c r="A11624" t="s">
        <v>1706</v>
      </c>
      <c r="B11624" t="s">
        <v>2654</v>
      </c>
      <c r="C11624">
        <v>200.60740161859167</v>
      </c>
      <c r="D11624" t="s">
        <v>8</v>
      </c>
    </row>
    <row r="11625" spans="1:4">
      <c r="A11625" t="s">
        <v>1707</v>
      </c>
      <c r="B11625" t="s">
        <v>2654</v>
      </c>
      <c r="C11625">
        <v>203.10957651943025</v>
      </c>
      <c r="D11625" t="s">
        <v>8</v>
      </c>
    </row>
    <row r="11626" spans="1:4">
      <c r="A11626" t="s">
        <v>1708</v>
      </c>
      <c r="B11626" t="s">
        <v>2654</v>
      </c>
      <c r="C11626">
        <v>202.31752956332241</v>
      </c>
      <c r="D11626" t="s">
        <v>8</v>
      </c>
    </row>
    <row r="11627" spans="1:4">
      <c r="A11627" t="s">
        <v>1709</v>
      </c>
      <c r="B11627" t="s">
        <v>2654</v>
      </c>
      <c r="C11627">
        <v>205.57577166090985</v>
      </c>
      <c r="D11627" t="s">
        <v>8</v>
      </c>
    </row>
    <row r="11628" spans="1:4">
      <c r="A11628" t="s">
        <v>1710</v>
      </c>
      <c r="B11628" t="s">
        <v>2654</v>
      </c>
      <c r="C11628">
        <v>205.50380508295677</v>
      </c>
      <c r="D11628" t="s">
        <v>8</v>
      </c>
    </row>
    <row r="11629" spans="1:4">
      <c r="A11629" t="s">
        <v>1711</v>
      </c>
      <c r="B11629" t="s">
        <v>2654</v>
      </c>
      <c r="C11629">
        <v>205.52172370495424</v>
      </c>
      <c r="D11629" t="s">
        <v>8</v>
      </c>
    </row>
    <row r="11630" spans="1:4">
      <c r="A11630" t="s">
        <v>1712</v>
      </c>
      <c r="B11630" t="s">
        <v>2654</v>
      </c>
      <c r="C11630">
        <v>205.6657628410189</v>
      </c>
      <c r="D11630" t="s">
        <v>8</v>
      </c>
    </row>
    <row r="11631" spans="1:4">
      <c r="A11631" t="s">
        <v>1713</v>
      </c>
      <c r="B11631" t="s">
        <v>2654</v>
      </c>
      <c r="C11631">
        <v>207.48389814112639</v>
      </c>
      <c r="D11631" t="s">
        <v>8</v>
      </c>
    </row>
    <row r="11632" spans="1:4">
      <c r="A11632" t="s">
        <v>1714</v>
      </c>
      <c r="B11632" t="s">
        <v>2654</v>
      </c>
      <c r="C11632">
        <v>212.62331497740325</v>
      </c>
      <c r="D11632" t="s">
        <v>8</v>
      </c>
    </row>
    <row r="11633" spans="1:4">
      <c r="A11633" t="s">
        <v>1715</v>
      </c>
      <c r="B11633" t="s">
        <v>2654</v>
      </c>
      <c r="C11633">
        <v>217.95171794346291</v>
      </c>
      <c r="D11633" t="s">
        <v>8</v>
      </c>
    </row>
    <row r="11634" spans="1:4">
      <c r="A11634" t="s">
        <v>1716</v>
      </c>
      <c r="B11634" t="s">
        <v>2654</v>
      </c>
      <c r="C11634">
        <v>220.10284660413348</v>
      </c>
      <c r="D11634" t="s">
        <v>8</v>
      </c>
    </row>
    <row r="11635" spans="1:4">
      <c r="A11635" t="s">
        <v>1717</v>
      </c>
      <c r="B11635" t="s">
        <v>2654</v>
      </c>
      <c r="C11635">
        <v>226.637361724459</v>
      </c>
      <c r="D11635" t="s">
        <v>8</v>
      </c>
    </row>
    <row r="11636" spans="1:4">
      <c r="A11636" t="s">
        <v>1718</v>
      </c>
      <c r="B11636" t="s">
        <v>2654</v>
      </c>
      <c r="C11636">
        <v>226.1963431987021</v>
      </c>
      <c r="D11636" t="s">
        <v>8</v>
      </c>
    </row>
    <row r="11637" spans="1:4">
      <c r="A11637" t="s">
        <v>1719</v>
      </c>
      <c r="B11637" t="s">
        <v>2654</v>
      </c>
      <c r="C11637">
        <v>226.27734361766727</v>
      </c>
      <c r="D11637" t="s">
        <v>8</v>
      </c>
    </row>
    <row r="11638" spans="1:4">
      <c r="A11638" t="s">
        <v>1720</v>
      </c>
      <c r="B11638" t="s">
        <v>2654</v>
      </c>
      <c r="C11638">
        <v>229.14861636798184</v>
      </c>
      <c r="D11638" t="s">
        <v>8</v>
      </c>
    </row>
    <row r="11639" spans="1:4">
      <c r="A11639" t="s">
        <v>1721</v>
      </c>
      <c r="B11639" t="s">
        <v>2654</v>
      </c>
      <c r="C11639">
        <v>230.50766891031824</v>
      </c>
      <c r="D11639" t="s">
        <v>8</v>
      </c>
    </row>
    <row r="11640" spans="1:4">
      <c r="A11640" t="s">
        <v>1722</v>
      </c>
      <c r="B11640" t="s">
        <v>2654</v>
      </c>
      <c r="C11640">
        <v>231.77677739023656</v>
      </c>
      <c r="D11640" t="s">
        <v>8</v>
      </c>
    </row>
    <row r="11641" spans="1:4">
      <c r="A11641" t="s">
        <v>1723</v>
      </c>
      <c r="B11641" t="s">
        <v>2654</v>
      </c>
      <c r="C11641">
        <v>230.16563863283872</v>
      </c>
      <c r="D11641" t="s">
        <v>8</v>
      </c>
    </row>
    <row r="11642" spans="1:4">
      <c r="A11642" t="s">
        <v>1724</v>
      </c>
      <c r="B11642" t="s">
        <v>2654</v>
      </c>
      <c r="C11642">
        <v>231.7947826740436</v>
      </c>
      <c r="D11642" t="s">
        <v>8</v>
      </c>
    </row>
    <row r="11643" spans="1:4">
      <c r="A11643" t="s">
        <v>1725</v>
      </c>
      <c r="B11643" t="s">
        <v>2654</v>
      </c>
      <c r="C11643">
        <v>230.87671706357159</v>
      </c>
      <c r="D11643" t="s">
        <v>8</v>
      </c>
    </row>
    <row r="11644" spans="1:4">
      <c r="A11644" t="s">
        <v>1726</v>
      </c>
      <c r="B11644" t="s">
        <v>2654</v>
      </c>
      <c r="C11644">
        <v>231.75876243528413</v>
      </c>
      <c r="D11644" t="s">
        <v>8</v>
      </c>
    </row>
    <row r="11645" spans="1:4">
      <c r="A11645" t="s">
        <v>1727</v>
      </c>
      <c r="B11645" t="s">
        <v>2654</v>
      </c>
      <c r="C11645">
        <v>232.70386375208781</v>
      </c>
      <c r="D11645" t="s">
        <v>8</v>
      </c>
    </row>
    <row r="11646" spans="1:4">
      <c r="A11646" t="s">
        <v>1728</v>
      </c>
      <c r="B11646" t="s">
        <v>2654</v>
      </c>
      <c r="C11646">
        <v>231.06573629155119</v>
      </c>
      <c r="D11646" t="s">
        <v>8</v>
      </c>
    </row>
    <row r="11647" spans="1:4">
      <c r="A11647" t="s">
        <v>1729</v>
      </c>
      <c r="B11647" t="s">
        <v>2654</v>
      </c>
      <c r="C11647">
        <v>233.49592566105451</v>
      </c>
      <c r="D11647" t="s">
        <v>8</v>
      </c>
    </row>
    <row r="11648" spans="1:4">
      <c r="A11648" t="s">
        <v>1730</v>
      </c>
      <c r="B11648" t="s">
        <v>2654</v>
      </c>
      <c r="C11648">
        <v>227.54645830665487</v>
      </c>
      <c r="D11648" t="s">
        <v>8</v>
      </c>
    </row>
    <row r="11649" spans="1:4">
      <c r="A11649" t="s">
        <v>1731</v>
      </c>
      <c r="B11649" t="s">
        <v>2654</v>
      </c>
      <c r="C11649">
        <v>226.84441850924529</v>
      </c>
      <c r="D11649" t="s">
        <v>8</v>
      </c>
    </row>
    <row r="11650" spans="1:4">
      <c r="A11650" t="s">
        <v>1732</v>
      </c>
      <c r="B11650" t="s">
        <v>2654</v>
      </c>
      <c r="C11650">
        <v>227.33043045665079</v>
      </c>
      <c r="D11650" t="s">
        <v>8</v>
      </c>
    </row>
    <row r="11651" spans="1:4">
      <c r="A11651" t="s">
        <v>1733</v>
      </c>
      <c r="B11651" t="s">
        <v>2654</v>
      </c>
      <c r="C11651">
        <v>227.40244693103617</v>
      </c>
      <c r="D11651" t="s">
        <v>8</v>
      </c>
    </row>
    <row r="11652" spans="1:4">
      <c r="A11652" t="s">
        <v>1734</v>
      </c>
      <c r="B11652" t="s">
        <v>2654</v>
      </c>
      <c r="C11652">
        <v>228.34751051949041</v>
      </c>
      <c r="D11652" t="s">
        <v>8</v>
      </c>
    </row>
    <row r="11653" spans="1:4">
      <c r="A11653" t="s">
        <v>1735</v>
      </c>
      <c r="B11653" t="s">
        <v>2654</v>
      </c>
      <c r="C11653">
        <v>231.02970724641409</v>
      </c>
      <c r="D11653" t="s">
        <v>8</v>
      </c>
    </row>
    <row r="11654" spans="1:4">
      <c r="A11654" t="s">
        <v>1736</v>
      </c>
      <c r="B11654" t="s">
        <v>2654</v>
      </c>
      <c r="C11654">
        <v>235.27808699893649</v>
      </c>
      <c r="D11654" t="s">
        <v>8</v>
      </c>
    </row>
    <row r="11655" spans="1:4">
      <c r="A11655" t="s">
        <v>1737</v>
      </c>
      <c r="B11655" t="s">
        <v>2654</v>
      </c>
      <c r="C11655">
        <v>237.29206410714869</v>
      </c>
      <c r="D11655" t="s">
        <v>8</v>
      </c>
    </row>
    <row r="11656" spans="1:4">
      <c r="A11656" t="s">
        <v>1738</v>
      </c>
      <c r="B11656" t="s">
        <v>2654</v>
      </c>
      <c r="C11656">
        <v>227.11361419008659</v>
      </c>
      <c r="D11656" t="s">
        <v>8</v>
      </c>
    </row>
    <row r="11657" spans="1:4">
      <c r="A11657" t="s">
        <v>1739</v>
      </c>
      <c r="B11657" t="s">
        <v>2654</v>
      </c>
      <c r="C11657">
        <v>225.46992749971608</v>
      </c>
      <c r="D11657" t="s">
        <v>8</v>
      </c>
    </row>
    <row r="11658" spans="1:4">
      <c r="A11658" t="s">
        <v>1740</v>
      </c>
      <c r="B11658" t="s">
        <v>2654</v>
      </c>
      <c r="C11658">
        <v>226.15632241817875</v>
      </c>
      <c r="D11658" t="s">
        <v>8</v>
      </c>
    </row>
    <row r="11659" spans="1:4">
      <c r="A11659" t="s">
        <v>1741</v>
      </c>
      <c r="B11659" t="s">
        <v>2654</v>
      </c>
      <c r="C11659">
        <v>217.8474083454517</v>
      </c>
      <c r="D11659" t="s">
        <v>8</v>
      </c>
    </row>
    <row r="11660" spans="1:4">
      <c r="A11660" t="s">
        <v>1742</v>
      </c>
      <c r="B11660" t="s">
        <v>2654</v>
      </c>
      <c r="C11660">
        <v>219.852362088429</v>
      </c>
      <c r="D11660" t="s">
        <v>8</v>
      </c>
    </row>
    <row r="11661" spans="1:4">
      <c r="A11661" t="s">
        <v>1743</v>
      </c>
      <c r="B11661" t="s">
        <v>2654</v>
      </c>
      <c r="C11661">
        <v>222.28182255227975</v>
      </c>
      <c r="D11661" t="s">
        <v>8</v>
      </c>
    </row>
    <row r="11662" spans="1:4">
      <c r="A11662" t="s">
        <v>1744</v>
      </c>
      <c r="B11662" t="s">
        <v>2654</v>
      </c>
      <c r="C11662">
        <v>221.97477133321468</v>
      </c>
      <c r="D11662" t="s">
        <v>8</v>
      </c>
    </row>
    <row r="11663" spans="1:4">
      <c r="A11663" t="s">
        <v>1745</v>
      </c>
      <c r="B11663" t="s">
        <v>2654</v>
      </c>
      <c r="C11663">
        <v>223.08562142330888</v>
      </c>
      <c r="D11663" t="s">
        <v>8</v>
      </c>
    </row>
    <row r="11664" spans="1:4">
      <c r="A11664" t="s">
        <v>1746</v>
      </c>
      <c r="B11664" t="s">
        <v>2654</v>
      </c>
      <c r="C11664">
        <v>218.77763394400759</v>
      </c>
      <c r="D11664" t="s">
        <v>8</v>
      </c>
    </row>
    <row r="11665" spans="1:4">
      <c r="A11665" t="s">
        <v>1747</v>
      </c>
      <c r="B11665" t="s">
        <v>2654</v>
      </c>
      <c r="C11665">
        <v>216.96232040740935</v>
      </c>
      <c r="D11665" t="s">
        <v>8</v>
      </c>
    </row>
    <row r="11666" spans="1:4">
      <c r="A11666" t="s">
        <v>1748</v>
      </c>
      <c r="B11666" t="s">
        <v>2654</v>
      </c>
      <c r="C11666">
        <v>218.00994022104456</v>
      </c>
      <c r="D11666" t="s">
        <v>8</v>
      </c>
    </row>
    <row r="11667" spans="1:4">
      <c r="A11667" t="s">
        <v>1749</v>
      </c>
      <c r="B11667" t="s">
        <v>2654</v>
      </c>
      <c r="C11667">
        <v>221.55027046185117</v>
      </c>
      <c r="D11667" t="s">
        <v>8</v>
      </c>
    </row>
    <row r="11668" spans="1:4">
      <c r="A11668" t="s">
        <v>1750</v>
      </c>
      <c r="B11668" t="s">
        <v>2654</v>
      </c>
      <c r="C11668">
        <v>218.84989723913256</v>
      </c>
      <c r="D11668" t="s">
        <v>8</v>
      </c>
    </row>
    <row r="11669" spans="1:4">
      <c r="A11669" t="s">
        <v>1751</v>
      </c>
      <c r="B11669" t="s">
        <v>2654</v>
      </c>
      <c r="C11669">
        <v>220.06912589617568</v>
      </c>
      <c r="D11669" t="s">
        <v>8</v>
      </c>
    </row>
    <row r="11670" spans="1:4">
      <c r="A11670" t="s">
        <v>1752</v>
      </c>
      <c r="B11670" t="s">
        <v>2654</v>
      </c>
      <c r="C11670">
        <v>215.12890066295091</v>
      </c>
      <c r="D11670" t="s">
        <v>8</v>
      </c>
    </row>
    <row r="11671" spans="1:4">
      <c r="A11671" t="s">
        <v>1753</v>
      </c>
      <c r="B11671" t="s">
        <v>2654</v>
      </c>
      <c r="C11671">
        <v>212.98845278832641</v>
      </c>
      <c r="D11671" t="s">
        <v>8</v>
      </c>
    </row>
    <row r="11672" spans="1:4">
      <c r="A11672" t="s">
        <v>1754</v>
      </c>
      <c r="B11672" t="s">
        <v>2654</v>
      </c>
      <c r="C11672">
        <v>213.76514888676644</v>
      </c>
      <c r="D11672" t="s">
        <v>8</v>
      </c>
    </row>
    <row r="11673" spans="1:4">
      <c r="A11673" t="s">
        <v>1755</v>
      </c>
      <c r="B11673" t="s">
        <v>2654</v>
      </c>
      <c r="C11673">
        <v>209.89068885475652</v>
      </c>
      <c r="D11673" t="s">
        <v>8</v>
      </c>
    </row>
    <row r="11674" spans="1:4">
      <c r="A11674" t="s">
        <v>1756</v>
      </c>
      <c r="B11674" t="s">
        <v>2654</v>
      </c>
      <c r="C11674">
        <v>208.54499467083903</v>
      </c>
      <c r="D11674" t="s">
        <v>8</v>
      </c>
    </row>
    <row r="11675" spans="1:4">
      <c r="A11675" t="s">
        <v>1757</v>
      </c>
      <c r="B11675" t="s">
        <v>2654</v>
      </c>
      <c r="C11675">
        <v>209.12300802650407</v>
      </c>
      <c r="D11675" t="s">
        <v>8</v>
      </c>
    </row>
    <row r="11676" spans="1:4">
      <c r="A11676" t="s">
        <v>1758</v>
      </c>
      <c r="B11676" t="s">
        <v>2654</v>
      </c>
      <c r="C11676">
        <v>202.74680706498208</v>
      </c>
      <c r="D11676" t="s">
        <v>8</v>
      </c>
    </row>
    <row r="11677" spans="1:4">
      <c r="A11677" t="s">
        <v>1759</v>
      </c>
      <c r="B11677" t="s">
        <v>2654</v>
      </c>
      <c r="C11677">
        <v>200.01933986549429</v>
      </c>
      <c r="D11677" t="s">
        <v>8</v>
      </c>
    </row>
    <row r="11678" spans="1:4">
      <c r="A11678" t="s">
        <v>1760</v>
      </c>
      <c r="B11678" t="s">
        <v>2654</v>
      </c>
      <c r="C11678">
        <v>193.81473115210392</v>
      </c>
      <c r="D11678" t="s">
        <v>8</v>
      </c>
    </row>
    <row r="11679" spans="1:4">
      <c r="A11679" t="s">
        <v>1761</v>
      </c>
      <c r="B11679" t="s">
        <v>2654</v>
      </c>
      <c r="C11679">
        <v>195.51263079823701</v>
      </c>
      <c r="D11679" t="s">
        <v>8</v>
      </c>
    </row>
    <row r="11680" spans="1:4">
      <c r="A11680" t="s">
        <v>1762</v>
      </c>
      <c r="B11680" t="s">
        <v>2654</v>
      </c>
      <c r="C11680">
        <v>195.98230305675429</v>
      </c>
      <c r="D11680" t="s">
        <v>8</v>
      </c>
    </row>
    <row r="11681" spans="1:4">
      <c r="A11681" t="s">
        <v>1763</v>
      </c>
      <c r="B11681" t="s">
        <v>2654</v>
      </c>
      <c r="C11681">
        <v>197.14731359655411</v>
      </c>
      <c r="D11681" t="s">
        <v>8</v>
      </c>
    </row>
    <row r="11682" spans="1:4">
      <c r="A11682" t="s">
        <v>1764</v>
      </c>
      <c r="B11682" t="s">
        <v>2654</v>
      </c>
      <c r="C11682">
        <v>199.46841556550217</v>
      </c>
      <c r="D11682" t="s">
        <v>8</v>
      </c>
    </row>
    <row r="11683" spans="1:4">
      <c r="A11683" t="s">
        <v>1765</v>
      </c>
      <c r="B11683" t="s">
        <v>2654</v>
      </c>
      <c r="C11683">
        <v>201.9791475346621</v>
      </c>
      <c r="D11683" t="s">
        <v>8</v>
      </c>
    </row>
    <row r="11684" spans="1:4">
      <c r="A11684" t="s">
        <v>1766</v>
      </c>
      <c r="B11684" t="s">
        <v>2654</v>
      </c>
      <c r="C11684">
        <v>203.54156916078543</v>
      </c>
      <c r="D11684" t="s">
        <v>8</v>
      </c>
    </row>
    <row r="11685" spans="1:4">
      <c r="A11685" t="s">
        <v>1767</v>
      </c>
      <c r="B11685" t="s">
        <v>2654</v>
      </c>
      <c r="C11685">
        <v>206.6393869988114</v>
      </c>
      <c r="D11685" t="s">
        <v>8</v>
      </c>
    </row>
    <row r="11686" spans="1:4">
      <c r="A11686" t="s">
        <v>1768</v>
      </c>
      <c r="B11686" t="s">
        <v>2654</v>
      </c>
      <c r="C11686">
        <v>207.01868543805551</v>
      </c>
      <c r="D11686" t="s">
        <v>8</v>
      </c>
    </row>
    <row r="11687" spans="1:4">
      <c r="A11687" t="s">
        <v>1769</v>
      </c>
      <c r="B11687" t="s">
        <v>2654</v>
      </c>
      <c r="C11687">
        <v>206.6032664443569</v>
      </c>
      <c r="D11687" t="s">
        <v>8</v>
      </c>
    </row>
    <row r="11688" spans="1:4">
      <c r="A11688" t="s">
        <v>1770</v>
      </c>
      <c r="B11688" t="s">
        <v>2654</v>
      </c>
      <c r="C11688">
        <v>209.14109135919625</v>
      </c>
      <c r="D11688" t="s">
        <v>8</v>
      </c>
    </row>
    <row r="11689" spans="1:4">
      <c r="A11689" t="s">
        <v>1771</v>
      </c>
      <c r="B11689" t="s">
        <v>2654</v>
      </c>
      <c r="C11689">
        <v>206.61226282548637</v>
      </c>
      <c r="D11689" t="s">
        <v>8</v>
      </c>
    </row>
    <row r="11690" spans="1:4">
      <c r="A11690" t="s">
        <v>1772</v>
      </c>
      <c r="B11690" t="s">
        <v>2654</v>
      </c>
      <c r="C11690">
        <v>201.16634132299396</v>
      </c>
      <c r="D11690" t="s">
        <v>8</v>
      </c>
    </row>
    <row r="11691" spans="1:4">
      <c r="A11691" t="s">
        <v>1773</v>
      </c>
      <c r="B11691" t="s">
        <v>2654</v>
      </c>
      <c r="C11691">
        <v>206.91032155270173</v>
      </c>
      <c r="D11691" t="s">
        <v>8</v>
      </c>
    </row>
    <row r="11692" spans="1:4">
      <c r="A11692" t="s">
        <v>1774</v>
      </c>
      <c r="B11692" t="s">
        <v>2654</v>
      </c>
      <c r="C11692">
        <v>201.41922220231351</v>
      </c>
      <c r="D11692" t="s">
        <v>8</v>
      </c>
    </row>
    <row r="11693" spans="1:4">
      <c r="A11693" t="s">
        <v>1775</v>
      </c>
      <c r="B11693" t="s">
        <v>2654</v>
      </c>
      <c r="C11693">
        <v>202.30427278945879</v>
      </c>
      <c r="D11693" t="s">
        <v>8</v>
      </c>
    </row>
    <row r="11694" spans="1:4">
      <c r="A11694" t="s">
        <v>1776</v>
      </c>
      <c r="B11694" t="s">
        <v>2654</v>
      </c>
      <c r="C11694">
        <v>202.39460085432799</v>
      </c>
      <c r="D11694" t="s">
        <v>8</v>
      </c>
    </row>
    <row r="11695" spans="1:4">
      <c r="A11695" t="s">
        <v>1777</v>
      </c>
      <c r="B11695" t="s">
        <v>2654</v>
      </c>
      <c r="C11695">
        <v>202.07845965488505</v>
      </c>
      <c r="D11695" t="s">
        <v>8</v>
      </c>
    </row>
    <row r="11696" spans="1:4">
      <c r="A11696" t="s">
        <v>1778</v>
      </c>
      <c r="B11696" t="s">
        <v>2654</v>
      </c>
      <c r="C11696">
        <v>197.23765670492543</v>
      </c>
      <c r="D11696" t="s">
        <v>8</v>
      </c>
    </row>
    <row r="11697" spans="1:4">
      <c r="A11697" t="s">
        <v>1779</v>
      </c>
      <c r="B11697" t="s">
        <v>2654</v>
      </c>
      <c r="C11697">
        <v>196.23514982471855</v>
      </c>
      <c r="D11697" t="s">
        <v>8</v>
      </c>
    </row>
    <row r="11698" spans="1:4">
      <c r="A11698" t="s">
        <v>1780</v>
      </c>
      <c r="B11698" t="s">
        <v>2654</v>
      </c>
      <c r="C11698">
        <v>199.26973141787772</v>
      </c>
      <c r="D11698" t="s">
        <v>8</v>
      </c>
    </row>
    <row r="11699" spans="1:4">
      <c r="A11699" t="s">
        <v>1781</v>
      </c>
      <c r="B11699" t="s">
        <v>2654</v>
      </c>
      <c r="C11699">
        <v>199.72129193948865</v>
      </c>
      <c r="D11699" t="s">
        <v>8</v>
      </c>
    </row>
    <row r="11700" spans="1:4">
      <c r="A11700" t="s">
        <v>1782</v>
      </c>
      <c r="B11700" t="s">
        <v>2654</v>
      </c>
      <c r="C11700">
        <v>193.47152809813079</v>
      </c>
      <c r="D11700" t="s">
        <v>8</v>
      </c>
    </row>
    <row r="11701" spans="1:4">
      <c r="A11701" t="s">
        <v>1783</v>
      </c>
      <c r="B11701" t="s">
        <v>2654</v>
      </c>
      <c r="C11701">
        <v>191.39429905788401</v>
      </c>
      <c r="D11701" t="s">
        <v>8</v>
      </c>
    </row>
    <row r="11702" spans="1:4">
      <c r="A11702" t="s">
        <v>1784</v>
      </c>
      <c r="B11702" t="s">
        <v>2654</v>
      </c>
      <c r="C11702">
        <v>192.28837753839528</v>
      </c>
      <c r="D11702" t="s">
        <v>8</v>
      </c>
    </row>
    <row r="11703" spans="1:4">
      <c r="A11703" t="s">
        <v>1785</v>
      </c>
      <c r="B11703" t="s">
        <v>2654</v>
      </c>
      <c r="C11703">
        <v>190.0034675256847</v>
      </c>
      <c r="D11703" t="s">
        <v>8</v>
      </c>
    </row>
    <row r="11704" spans="1:4">
      <c r="A11704" t="s">
        <v>1786</v>
      </c>
      <c r="B11704" t="s">
        <v>2654</v>
      </c>
      <c r="C11704">
        <v>190.91562685340111</v>
      </c>
      <c r="D11704" t="s">
        <v>8</v>
      </c>
    </row>
    <row r="11705" spans="1:4">
      <c r="A11705" t="s">
        <v>1787</v>
      </c>
      <c r="B11705" t="s">
        <v>2654</v>
      </c>
      <c r="C11705">
        <v>190.12991187199049</v>
      </c>
      <c r="D11705" t="s">
        <v>8</v>
      </c>
    </row>
    <row r="11706" spans="1:4">
      <c r="A11706" t="s">
        <v>11</v>
      </c>
      <c r="B11706" t="s">
        <v>2654</v>
      </c>
      <c r="C11706">
        <v>195.37718003610721</v>
      </c>
      <c r="D11706" t="s">
        <v>8</v>
      </c>
    </row>
    <row r="11707" spans="1:4">
      <c r="A11707" t="s">
        <v>1788</v>
      </c>
      <c r="B11707" t="s">
        <v>2654</v>
      </c>
      <c r="C11707">
        <v>195.37716448217336</v>
      </c>
      <c r="D11707" t="s">
        <v>8</v>
      </c>
    </row>
    <row r="11708" spans="1:4">
      <c r="A11708" t="s">
        <v>1789</v>
      </c>
      <c r="B11708" t="s">
        <v>2654</v>
      </c>
      <c r="C11708">
        <v>194.47403552259439</v>
      </c>
      <c r="D11708" t="s">
        <v>8</v>
      </c>
    </row>
    <row r="11709" spans="1:4">
      <c r="A11709" t="s">
        <v>1790</v>
      </c>
      <c r="B11709" t="s">
        <v>2654</v>
      </c>
      <c r="C11709">
        <v>191.98135172838437</v>
      </c>
      <c r="D11709" t="s">
        <v>8</v>
      </c>
    </row>
    <row r="11710" spans="1:4">
      <c r="A11710" t="s">
        <v>1791</v>
      </c>
      <c r="B11710" t="s">
        <v>2654</v>
      </c>
      <c r="C11710">
        <v>190.14794055488585</v>
      </c>
      <c r="D11710" t="s">
        <v>8</v>
      </c>
    </row>
    <row r="11711" spans="1:4">
      <c r="A11711" t="s">
        <v>1792</v>
      </c>
      <c r="B11711" t="s">
        <v>2654</v>
      </c>
      <c r="C11711">
        <v>189.93121351285467</v>
      </c>
      <c r="D11711" t="s">
        <v>8</v>
      </c>
    </row>
    <row r="11712" spans="1:4">
      <c r="A11712" t="s">
        <v>1793</v>
      </c>
      <c r="B11712" t="s">
        <v>2654</v>
      </c>
      <c r="C11712">
        <v>190.24730493525524</v>
      </c>
      <c r="D11712" t="s">
        <v>8</v>
      </c>
    </row>
    <row r="11713" spans="1:4">
      <c r="A11713" t="s">
        <v>1794</v>
      </c>
      <c r="B11713" t="s">
        <v>2654</v>
      </c>
      <c r="C11713">
        <v>193.31798004886727</v>
      </c>
      <c r="D11713" t="s">
        <v>8</v>
      </c>
    </row>
    <row r="11714" spans="1:4">
      <c r="A11714" t="s">
        <v>1795</v>
      </c>
      <c r="B11714" t="s">
        <v>2654</v>
      </c>
      <c r="C11714">
        <v>192.10782851290625</v>
      </c>
      <c r="D11714" t="s">
        <v>8</v>
      </c>
    </row>
    <row r="11715" spans="1:4">
      <c r="A11715" t="s">
        <v>1796</v>
      </c>
      <c r="B11715" t="s">
        <v>2654</v>
      </c>
      <c r="C11715">
        <v>190.37374325879489</v>
      </c>
      <c r="D11715" t="s">
        <v>8</v>
      </c>
    </row>
    <row r="11716" spans="1:4">
      <c r="A11716" t="s">
        <v>1797</v>
      </c>
      <c r="B11716" t="s">
        <v>2654</v>
      </c>
      <c r="C11716">
        <v>185.78579674713291</v>
      </c>
      <c r="D11716" t="s">
        <v>8</v>
      </c>
    </row>
    <row r="11717" spans="1:4">
      <c r="A11717" t="s">
        <v>1798</v>
      </c>
      <c r="B11717" t="s">
        <v>2654</v>
      </c>
      <c r="C11717">
        <v>186.67255515309736</v>
      </c>
      <c r="D11717" t="s">
        <v>8</v>
      </c>
    </row>
    <row r="11718" spans="1:4">
      <c r="A11718" t="s">
        <v>1799</v>
      </c>
      <c r="B11718" t="s">
        <v>2654</v>
      </c>
      <c r="C11718">
        <v>185.76548784357024</v>
      </c>
      <c r="D11718" t="s">
        <v>8</v>
      </c>
    </row>
    <row r="11719" spans="1:4">
      <c r="A11719" t="s">
        <v>1800</v>
      </c>
      <c r="B11719" t="s">
        <v>2654</v>
      </c>
      <c r="C11719">
        <v>184.92193397276981</v>
      </c>
      <c r="D11719" t="s">
        <v>8</v>
      </c>
    </row>
    <row r="11720" spans="1:4">
      <c r="A11720" t="s">
        <v>1801</v>
      </c>
      <c r="B11720" t="s">
        <v>2654</v>
      </c>
      <c r="C11720">
        <v>184.56818947996769</v>
      </c>
      <c r="D11720" t="s">
        <v>8</v>
      </c>
    </row>
    <row r="11721" spans="1:4">
      <c r="A11721" t="s">
        <v>1802</v>
      </c>
      <c r="B11721" t="s">
        <v>2654</v>
      </c>
      <c r="C11721">
        <v>176.42281271657416</v>
      </c>
      <c r="D11721" t="s">
        <v>8</v>
      </c>
    </row>
    <row r="11722" spans="1:4">
      <c r="A11722" t="s">
        <v>1803</v>
      </c>
      <c r="B11722" t="s">
        <v>2654</v>
      </c>
      <c r="C11722">
        <v>171.98727968646224</v>
      </c>
      <c r="D11722" t="s">
        <v>8</v>
      </c>
    </row>
    <row r="11723" spans="1:4">
      <c r="A11723" t="s">
        <v>1804</v>
      </c>
      <c r="B11723" t="s">
        <v>2654</v>
      </c>
      <c r="C11723">
        <v>166.89870211474627</v>
      </c>
      <c r="D11723" t="s">
        <v>8</v>
      </c>
    </row>
    <row r="11724" spans="1:4">
      <c r="A11724" t="s">
        <v>1805</v>
      </c>
      <c r="B11724" t="s">
        <v>2654</v>
      </c>
      <c r="C11724">
        <v>173.53836332660717</v>
      </c>
      <c r="D11724" t="s">
        <v>8</v>
      </c>
    </row>
    <row r="11725" spans="1:4">
      <c r="A11725" t="s">
        <v>1806</v>
      </c>
      <c r="B11725" t="s">
        <v>2654</v>
      </c>
      <c r="C11725">
        <v>177.63825735201618</v>
      </c>
      <c r="D11725" t="s">
        <v>8</v>
      </c>
    </row>
    <row r="11726" spans="1:4">
      <c r="A11726" t="s">
        <v>1807</v>
      </c>
      <c r="B11726" t="s">
        <v>2654</v>
      </c>
      <c r="C11726">
        <v>198.23756482757929</v>
      </c>
      <c r="D11726" t="s">
        <v>8</v>
      </c>
    </row>
    <row r="11727" spans="1:4">
      <c r="A11727" t="s">
        <v>1808</v>
      </c>
      <c r="B11727" t="s">
        <v>2654</v>
      </c>
      <c r="C11727">
        <v>198.33734140455024</v>
      </c>
      <c r="D11727" t="s">
        <v>8</v>
      </c>
    </row>
    <row r="11728" spans="1:4">
      <c r="A11728" t="s">
        <v>1809</v>
      </c>
      <c r="B11728" t="s">
        <v>2654</v>
      </c>
      <c r="C11728">
        <v>201.70251211238084</v>
      </c>
      <c r="D11728" t="s">
        <v>8</v>
      </c>
    </row>
    <row r="11729" spans="1:4">
      <c r="A11729" t="s">
        <v>1810</v>
      </c>
      <c r="B11729" t="s">
        <v>2654</v>
      </c>
      <c r="C11729">
        <v>201.04035946935716</v>
      </c>
      <c r="D11729" t="s">
        <v>8</v>
      </c>
    </row>
    <row r="11730" spans="1:4">
      <c r="A11730" t="s">
        <v>1811</v>
      </c>
      <c r="B11730" t="s">
        <v>2654</v>
      </c>
      <c r="C11730">
        <v>190.99924775658883</v>
      </c>
      <c r="D11730" t="s">
        <v>8</v>
      </c>
    </row>
    <row r="11731" spans="1:4">
      <c r="A11731" t="s">
        <v>1812</v>
      </c>
      <c r="B11731" t="s">
        <v>2654</v>
      </c>
      <c r="C11731">
        <v>187.4889234547808</v>
      </c>
      <c r="D11731" t="s">
        <v>8</v>
      </c>
    </row>
    <row r="11732" spans="1:4">
      <c r="A11732" t="s">
        <v>1813</v>
      </c>
      <c r="B11732" t="s">
        <v>2654</v>
      </c>
      <c r="C11732">
        <v>193.60249389563171</v>
      </c>
      <c r="D11732" t="s">
        <v>8</v>
      </c>
    </row>
    <row r="11733" spans="1:4">
      <c r="A11733" t="s">
        <v>1814</v>
      </c>
      <c r="B11733" t="s">
        <v>2654</v>
      </c>
      <c r="C11733">
        <v>190.55477687186959</v>
      </c>
      <c r="D11733" t="s">
        <v>8</v>
      </c>
    </row>
    <row r="11734" spans="1:4">
      <c r="A11734" t="s">
        <v>1815</v>
      </c>
      <c r="B11734" t="s">
        <v>2654</v>
      </c>
      <c r="C11734">
        <v>187.57964270582173</v>
      </c>
      <c r="D11734" t="s">
        <v>8</v>
      </c>
    </row>
    <row r="11735" spans="1:4">
      <c r="A11735" t="s">
        <v>1816</v>
      </c>
      <c r="B11735" t="s">
        <v>2654</v>
      </c>
      <c r="C11735">
        <v>185.90154811211312</v>
      </c>
      <c r="D11735" t="s">
        <v>8</v>
      </c>
    </row>
    <row r="11736" spans="1:4">
      <c r="A11736" t="s">
        <v>1817</v>
      </c>
      <c r="B11736" t="s">
        <v>2654</v>
      </c>
      <c r="C11736">
        <v>190.94478935923675</v>
      </c>
      <c r="D11736" t="s">
        <v>8</v>
      </c>
    </row>
    <row r="11737" spans="1:4">
      <c r="A11737" t="s">
        <v>1818</v>
      </c>
      <c r="B11737" t="s">
        <v>2654</v>
      </c>
      <c r="C11737">
        <v>192.06050758628888</v>
      </c>
      <c r="D11737" t="s">
        <v>8</v>
      </c>
    </row>
    <row r="11738" spans="1:4">
      <c r="A11738" t="s">
        <v>1819</v>
      </c>
      <c r="B11738" t="s">
        <v>2654</v>
      </c>
      <c r="C11738">
        <v>194.54583616234092</v>
      </c>
      <c r="D11738" t="s">
        <v>8</v>
      </c>
    </row>
    <row r="11739" spans="1:4">
      <c r="A11739" t="s">
        <v>1820</v>
      </c>
      <c r="B11739" t="s">
        <v>2654</v>
      </c>
      <c r="C11739">
        <v>197.81124228984703</v>
      </c>
      <c r="D11739" t="s">
        <v>8</v>
      </c>
    </row>
    <row r="11740" spans="1:4">
      <c r="A11740" t="s">
        <v>1821</v>
      </c>
      <c r="B11740" t="s">
        <v>2654</v>
      </c>
      <c r="C11740">
        <v>200.75012047816435</v>
      </c>
      <c r="D11740" t="s">
        <v>8</v>
      </c>
    </row>
    <row r="11741" spans="1:4">
      <c r="A11741" t="s">
        <v>1822</v>
      </c>
      <c r="B11741" t="s">
        <v>2654</v>
      </c>
      <c r="C11741">
        <v>201.14013499134043</v>
      </c>
      <c r="D11741" t="s">
        <v>8</v>
      </c>
    </row>
    <row r="11742" spans="1:4">
      <c r="A11742" t="s">
        <v>1823</v>
      </c>
      <c r="B11742" t="s">
        <v>2654</v>
      </c>
      <c r="C11742">
        <v>195.87014769682719</v>
      </c>
      <c r="D11742" t="s">
        <v>8</v>
      </c>
    </row>
    <row r="11743" spans="1:4">
      <c r="A11743" t="s">
        <v>1824</v>
      </c>
      <c r="B11743" t="s">
        <v>2654</v>
      </c>
      <c r="C11743">
        <v>196.06968766573169</v>
      </c>
      <c r="D11743" t="s">
        <v>8</v>
      </c>
    </row>
    <row r="11744" spans="1:4">
      <c r="A11744" t="s">
        <v>1825</v>
      </c>
      <c r="B11744" t="s">
        <v>2654</v>
      </c>
      <c r="C11744">
        <v>196.22385531511927</v>
      </c>
      <c r="D11744" t="s">
        <v>8</v>
      </c>
    </row>
    <row r="11745" spans="1:4">
      <c r="A11745" t="s">
        <v>1826</v>
      </c>
      <c r="B11745" t="s">
        <v>2654</v>
      </c>
      <c r="C11745">
        <v>196.33271102330869</v>
      </c>
      <c r="D11745" t="s">
        <v>8</v>
      </c>
    </row>
    <row r="11746" spans="1:4">
      <c r="A11746" t="s">
        <v>1827</v>
      </c>
      <c r="B11746" t="s">
        <v>2654</v>
      </c>
      <c r="C11746">
        <v>199.73419963106676</v>
      </c>
      <c r="D11746" t="s">
        <v>8</v>
      </c>
    </row>
    <row r="11747" spans="1:4">
      <c r="A11747" t="s">
        <v>1828</v>
      </c>
      <c r="B11747" t="s">
        <v>2654</v>
      </c>
      <c r="C11747">
        <v>200.12422330736621</v>
      </c>
      <c r="D11747" t="s">
        <v>8</v>
      </c>
    </row>
    <row r="11748" spans="1:4">
      <c r="A11748" t="s">
        <v>1829</v>
      </c>
      <c r="B11748" t="s">
        <v>2654</v>
      </c>
      <c r="C11748">
        <v>192.35074750239315</v>
      </c>
      <c r="D11748" t="s">
        <v>8</v>
      </c>
    </row>
    <row r="11749" spans="1:4">
      <c r="A11749" t="s">
        <v>1830</v>
      </c>
      <c r="B11749" t="s">
        <v>2654</v>
      </c>
      <c r="C11749">
        <v>190.12847314255771</v>
      </c>
      <c r="D11749" t="s">
        <v>8</v>
      </c>
    </row>
    <row r="11750" spans="1:4">
      <c r="A11750" t="s">
        <v>1831</v>
      </c>
      <c r="B11750" t="s">
        <v>2654</v>
      </c>
      <c r="C11750">
        <v>187.02635566287307</v>
      </c>
      <c r="D11750" t="s">
        <v>8</v>
      </c>
    </row>
    <row r="11751" spans="1:4">
      <c r="A11751" t="s">
        <v>1832</v>
      </c>
      <c r="B11751" t="s">
        <v>2654</v>
      </c>
      <c r="C11751">
        <v>193.36666209897743</v>
      </c>
      <c r="D11751" t="s">
        <v>8</v>
      </c>
    </row>
    <row r="11752" spans="1:4">
      <c r="A11752" t="s">
        <v>1833</v>
      </c>
      <c r="B11752" t="s">
        <v>2654</v>
      </c>
      <c r="C11752">
        <v>191.38924821387235</v>
      </c>
      <c r="D11752" t="s">
        <v>8</v>
      </c>
    </row>
    <row r="11753" spans="1:4">
      <c r="A11753" t="s">
        <v>1834</v>
      </c>
      <c r="B11753" t="s">
        <v>2654</v>
      </c>
      <c r="C11753">
        <v>198.12871625692767</v>
      </c>
      <c r="D11753" t="s">
        <v>8</v>
      </c>
    </row>
    <row r="11754" spans="1:4">
      <c r="A11754" t="s">
        <v>1835</v>
      </c>
      <c r="B11754" t="s">
        <v>2654</v>
      </c>
      <c r="C11754">
        <v>209.18572456303221</v>
      </c>
      <c r="D11754" t="s">
        <v>8</v>
      </c>
    </row>
    <row r="11755" spans="1:4">
      <c r="A11755" t="s">
        <v>1836</v>
      </c>
      <c r="B11755" t="s">
        <v>2654</v>
      </c>
      <c r="C11755">
        <v>207.63471030721243</v>
      </c>
      <c r="D11755" t="s">
        <v>8</v>
      </c>
    </row>
    <row r="11756" spans="1:4">
      <c r="A11756" t="s">
        <v>1837</v>
      </c>
      <c r="B11756" t="s">
        <v>2654</v>
      </c>
      <c r="C11756">
        <v>208.97711896832587</v>
      </c>
      <c r="D11756" t="s">
        <v>8</v>
      </c>
    </row>
    <row r="11757" spans="1:4">
      <c r="A11757" t="s">
        <v>1838</v>
      </c>
      <c r="B11757" t="s">
        <v>2654</v>
      </c>
      <c r="C11757">
        <v>208.17888608678089</v>
      </c>
      <c r="D11757" t="s">
        <v>8</v>
      </c>
    </row>
    <row r="11758" spans="1:4">
      <c r="A11758" t="s">
        <v>1839</v>
      </c>
      <c r="B11758" t="s">
        <v>2654</v>
      </c>
      <c r="C11758">
        <v>211.44431056204559</v>
      </c>
      <c r="D11758" t="s">
        <v>8</v>
      </c>
    </row>
    <row r="11759" spans="1:4">
      <c r="A11759" t="s">
        <v>1840</v>
      </c>
      <c r="B11759" t="s">
        <v>2654</v>
      </c>
      <c r="C11759">
        <v>213.23122202171567</v>
      </c>
      <c r="D11759" t="s">
        <v>8</v>
      </c>
    </row>
    <row r="11760" spans="1:4">
      <c r="A11760" t="s">
        <v>1841</v>
      </c>
      <c r="B11760" t="s">
        <v>2654</v>
      </c>
      <c r="C11760">
        <v>217.2132265721178</v>
      </c>
      <c r="D11760" t="s">
        <v>8</v>
      </c>
    </row>
    <row r="11761" spans="1:4">
      <c r="A11761" t="s">
        <v>1842</v>
      </c>
      <c r="B11761" t="s">
        <v>2654</v>
      </c>
      <c r="C11761">
        <v>223.53541888126617</v>
      </c>
      <c r="D11761" t="s">
        <v>8</v>
      </c>
    </row>
    <row r="11762" spans="1:4">
      <c r="A11762" t="s">
        <v>1843</v>
      </c>
      <c r="B11762" t="s">
        <v>2654</v>
      </c>
      <c r="C11762">
        <v>224.5966791443264</v>
      </c>
      <c r="D11762" t="s">
        <v>8</v>
      </c>
    </row>
    <row r="11763" spans="1:4">
      <c r="A11763" t="s">
        <v>1844</v>
      </c>
      <c r="B11763" t="s">
        <v>2654</v>
      </c>
      <c r="C11763">
        <v>218.99105466378305</v>
      </c>
      <c r="D11763" t="s">
        <v>8</v>
      </c>
    </row>
    <row r="11764" spans="1:4">
      <c r="A11764" t="s">
        <v>1845</v>
      </c>
      <c r="B11764" t="s">
        <v>2654</v>
      </c>
      <c r="C11764">
        <v>216.12473488475752</v>
      </c>
      <c r="D11764" t="s">
        <v>8</v>
      </c>
    </row>
    <row r="11765" spans="1:4">
      <c r="A11765" t="s">
        <v>1846</v>
      </c>
      <c r="B11765" t="s">
        <v>2654</v>
      </c>
      <c r="C11765">
        <v>214.43762467847645</v>
      </c>
      <c r="D11765" t="s">
        <v>8</v>
      </c>
    </row>
    <row r="11766" spans="1:4">
      <c r="A11766" t="s">
        <v>1847</v>
      </c>
      <c r="B11766" t="s">
        <v>2654</v>
      </c>
      <c r="C11766">
        <v>209.04969053470552</v>
      </c>
      <c r="D11766" t="s">
        <v>8</v>
      </c>
    </row>
    <row r="11767" spans="1:4">
      <c r="A11767" t="s">
        <v>1848</v>
      </c>
      <c r="B11767" t="s">
        <v>2654</v>
      </c>
      <c r="C11767">
        <v>209.33088250373768</v>
      </c>
      <c r="D11767" t="s">
        <v>8</v>
      </c>
    </row>
    <row r="11768" spans="1:4">
      <c r="A11768" t="s">
        <v>1849</v>
      </c>
      <c r="B11768" t="s">
        <v>2654</v>
      </c>
      <c r="C11768">
        <v>206.99978596890125</v>
      </c>
      <c r="D11768" t="s">
        <v>8</v>
      </c>
    </row>
    <row r="11769" spans="1:4">
      <c r="A11769" t="s">
        <v>1850</v>
      </c>
      <c r="B11769" t="s">
        <v>2654</v>
      </c>
      <c r="C11769">
        <v>204.23322374969095</v>
      </c>
      <c r="D11769" t="s">
        <v>8</v>
      </c>
    </row>
    <row r="11770" spans="1:4">
      <c r="A11770" t="s">
        <v>1851</v>
      </c>
      <c r="B11770" t="s">
        <v>2654</v>
      </c>
      <c r="C11770">
        <v>208.16984123942791</v>
      </c>
      <c r="D11770" t="s">
        <v>8</v>
      </c>
    </row>
    <row r="11771" spans="1:4">
      <c r="A11771" t="s">
        <v>1852</v>
      </c>
      <c r="B11771" t="s">
        <v>2654</v>
      </c>
      <c r="C11771">
        <v>207.84331703870663</v>
      </c>
      <c r="D11771" t="s">
        <v>8</v>
      </c>
    </row>
    <row r="11772" spans="1:4">
      <c r="A11772" t="s">
        <v>1853</v>
      </c>
      <c r="B11772" t="s">
        <v>2654</v>
      </c>
      <c r="C11772">
        <v>207.08138873118625</v>
      </c>
      <c r="D11772" t="s">
        <v>8</v>
      </c>
    </row>
    <row r="11773" spans="1:4">
      <c r="A11773" t="s">
        <v>1854</v>
      </c>
      <c r="B11773" t="s">
        <v>2654</v>
      </c>
      <c r="C11773">
        <v>201.95649913472337</v>
      </c>
      <c r="D11773" t="s">
        <v>8</v>
      </c>
    </row>
    <row r="11774" spans="1:4">
      <c r="A11774" t="s">
        <v>1855</v>
      </c>
      <c r="B11774" t="s">
        <v>2654</v>
      </c>
      <c r="C11774">
        <v>201.65716691202769</v>
      </c>
      <c r="D11774" t="s">
        <v>8</v>
      </c>
    </row>
    <row r="11775" spans="1:4">
      <c r="A11775" t="s">
        <v>1856</v>
      </c>
      <c r="B11775" t="s">
        <v>2654</v>
      </c>
      <c r="C11775">
        <v>196.55041974025863</v>
      </c>
      <c r="D11775" t="s">
        <v>8</v>
      </c>
    </row>
    <row r="11776" spans="1:4">
      <c r="A11776" t="s">
        <v>1857</v>
      </c>
      <c r="B11776" t="s">
        <v>2654</v>
      </c>
      <c r="C11776">
        <v>192.64099216414169</v>
      </c>
      <c r="D11776" t="s">
        <v>8</v>
      </c>
    </row>
    <row r="11777" spans="1:4">
      <c r="A11777" t="s">
        <v>1858</v>
      </c>
      <c r="B11777" t="s">
        <v>2654</v>
      </c>
      <c r="C11777">
        <v>193.257802028453</v>
      </c>
      <c r="D11777" t="s">
        <v>8</v>
      </c>
    </row>
    <row r="11778" spans="1:4">
      <c r="A11778" t="s">
        <v>1859</v>
      </c>
      <c r="B11778" t="s">
        <v>2654</v>
      </c>
      <c r="C11778">
        <v>197.56634178498859</v>
      </c>
      <c r="D11778" t="s">
        <v>8</v>
      </c>
    </row>
    <row r="11779" spans="1:4">
      <c r="A11779" t="s">
        <v>1860</v>
      </c>
      <c r="B11779" t="s">
        <v>2654</v>
      </c>
      <c r="C11779">
        <v>196.16945312042719</v>
      </c>
      <c r="D11779" t="s">
        <v>8</v>
      </c>
    </row>
    <row r="11780" spans="1:4">
      <c r="A11780" t="s">
        <v>1861</v>
      </c>
      <c r="B11780" t="s">
        <v>2654</v>
      </c>
      <c r="C11780">
        <v>190.47492997418053</v>
      </c>
      <c r="D11780" t="s">
        <v>8</v>
      </c>
    </row>
    <row r="11781" spans="1:4">
      <c r="A11781" t="s">
        <v>1862</v>
      </c>
      <c r="B11781" t="s">
        <v>2654</v>
      </c>
      <c r="C11781">
        <v>141.35566708187244</v>
      </c>
      <c r="D11781" t="s">
        <v>8</v>
      </c>
    </row>
    <row r="11782" spans="1:4">
      <c r="A11782" t="s">
        <v>1863</v>
      </c>
      <c r="B11782" t="s">
        <v>2654</v>
      </c>
      <c r="C11782">
        <v>137.78535302776191</v>
      </c>
      <c r="D11782" t="s">
        <v>8</v>
      </c>
    </row>
    <row r="11783" spans="1:4">
      <c r="A11783" t="s">
        <v>1864</v>
      </c>
      <c r="B11783" t="s">
        <v>2654</v>
      </c>
      <c r="C11783">
        <v>137.43015546363972</v>
      </c>
      <c r="D11783" t="s">
        <v>8</v>
      </c>
    </row>
    <row r="11784" spans="1:4">
      <c r="A11784" t="s">
        <v>1865</v>
      </c>
      <c r="B11784" t="s">
        <v>2654</v>
      </c>
      <c r="C11784">
        <v>139.60695645209526</v>
      </c>
      <c r="D11784" t="s">
        <v>8</v>
      </c>
    </row>
    <row r="11785" spans="1:4">
      <c r="A11785" t="s">
        <v>1866</v>
      </c>
      <c r="B11785" t="s">
        <v>2654</v>
      </c>
      <c r="C11785">
        <v>132.53003467580177</v>
      </c>
      <c r="D11785" t="s">
        <v>8</v>
      </c>
    </row>
    <row r="11786" spans="1:4">
      <c r="A11786" t="s">
        <v>1867</v>
      </c>
      <c r="B11786" t="s">
        <v>2654</v>
      </c>
      <c r="C11786">
        <v>136.18236448515538</v>
      </c>
      <c r="D11786" t="s">
        <v>8</v>
      </c>
    </row>
    <row r="11787" spans="1:4">
      <c r="A11787" t="s">
        <v>1868</v>
      </c>
      <c r="B11787" t="s">
        <v>2654</v>
      </c>
      <c r="C11787">
        <v>143.76928922809111</v>
      </c>
      <c r="D11787" t="s">
        <v>8</v>
      </c>
    </row>
    <row r="11788" spans="1:4">
      <c r="A11788" t="s">
        <v>1869</v>
      </c>
      <c r="B11788" t="s">
        <v>2654</v>
      </c>
      <c r="C11788">
        <v>148.64206376847164</v>
      </c>
      <c r="D11788" t="s">
        <v>8</v>
      </c>
    </row>
    <row r="11789" spans="1:4">
      <c r="A11789" t="s">
        <v>1870</v>
      </c>
      <c r="B11789" t="s">
        <v>2654</v>
      </c>
      <c r="C11789">
        <v>147.02991914471806</v>
      </c>
      <c r="D11789" t="s">
        <v>8</v>
      </c>
    </row>
    <row r="11790" spans="1:4">
      <c r="A11790" t="s">
        <v>1871</v>
      </c>
      <c r="B11790" t="s">
        <v>2654</v>
      </c>
      <c r="C11790">
        <v>142.52149796262975</v>
      </c>
      <c r="D11790" t="s">
        <v>8</v>
      </c>
    </row>
    <row r="11791" spans="1:4">
      <c r="A11791" t="s">
        <v>1872</v>
      </c>
      <c r="B11791" t="s">
        <v>2654</v>
      </c>
      <c r="C11791">
        <v>142.15718466640712</v>
      </c>
      <c r="D11791" t="s">
        <v>8</v>
      </c>
    </row>
    <row r="11792" spans="1:4">
      <c r="A11792" t="s">
        <v>1873</v>
      </c>
      <c r="B11792" t="s">
        <v>2654</v>
      </c>
      <c r="C11792">
        <v>144.81670881057715</v>
      </c>
      <c r="D11792" t="s">
        <v>8</v>
      </c>
    </row>
    <row r="11793" spans="1:4">
      <c r="A11793" t="s">
        <v>1874</v>
      </c>
      <c r="B11793" t="s">
        <v>2654</v>
      </c>
      <c r="C11793">
        <v>144.58897908694394</v>
      </c>
      <c r="D11793" t="s">
        <v>8</v>
      </c>
    </row>
    <row r="11794" spans="1:4">
      <c r="A11794" t="s">
        <v>1875</v>
      </c>
      <c r="B11794" t="s">
        <v>2654</v>
      </c>
      <c r="C11794">
        <v>134.02374812956234</v>
      </c>
      <c r="D11794" t="s">
        <v>8</v>
      </c>
    </row>
    <row r="11795" spans="1:4">
      <c r="A11795" t="s">
        <v>1876</v>
      </c>
      <c r="B11795" t="s">
        <v>2654</v>
      </c>
      <c r="C11795">
        <v>139.67073156680866</v>
      </c>
      <c r="D11795" t="s">
        <v>8</v>
      </c>
    </row>
    <row r="11796" spans="1:4">
      <c r="A11796" t="s">
        <v>1877</v>
      </c>
      <c r="B11796" t="s">
        <v>2654</v>
      </c>
      <c r="C11796">
        <v>140.7089957757108</v>
      </c>
      <c r="D11796" t="s">
        <v>8</v>
      </c>
    </row>
    <row r="11797" spans="1:4">
      <c r="A11797" t="s">
        <v>1878</v>
      </c>
      <c r="B11797" t="s">
        <v>2654</v>
      </c>
      <c r="C11797">
        <v>136.28252871098815</v>
      </c>
      <c r="D11797" t="s">
        <v>8</v>
      </c>
    </row>
    <row r="11798" spans="1:4">
      <c r="A11798" t="s">
        <v>1879</v>
      </c>
      <c r="B11798" t="s">
        <v>2654</v>
      </c>
      <c r="C11798">
        <v>131.03633532945585</v>
      </c>
      <c r="D11798" t="s">
        <v>8</v>
      </c>
    </row>
    <row r="11799" spans="1:4">
      <c r="A11799" t="s">
        <v>1880</v>
      </c>
      <c r="B11799" t="s">
        <v>2654</v>
      </c>
      <c r="C11799">
        <v>128.68646116840168</v>
      </c>
      <c r="D11799" t="s">
        <v>8</v>
      </c>
    </row>
    <row r="11800" spans="1:4">
      <c r="A11800" t="s">
        <v>1881</v>
      </c>
      <c r="B11800" t="s">
        <v>2654</v>
      </c>
      <c r="C11800">
        <v>129.43333877507396</v>
      </c>
      <c r="D11800" t="s">
        <v>8</v>
      </c>
    </row>
    <row r="11801" spans="1:4">
      <c r="A11801" t="s">
        <v>1882</v>
      </c>
      <c r="B11801" t="s">
        <v>2654</v>
      </c>
      <c r="C11801">
        <v>129.34226259237136</v>
      </c>
      <c r="D11801" t="s">
        <v>8</v>
      </c>
    </row>
    <row r="11802" spans="1:4">
      <c r="A11802" t="s">
        <v>1883</v>
      </c>
      <c r="B11802" t="s">
        <v>2654</v>
      </c>
      <c r="C11802">
        <v>126.2182409031803</v>
      </c>
      <c r="D11802" t="s">
        <v>8</v>
      </c>
    </row>
    <row r="11803" spans="1:4">
      <c r="A11803" t="s">
        <v>1884</v>
      </c>
      <c r="B11803" t="s">
        <v>2654</v>
      </c>
      <c r="C11803">
        <v>128.28573793719085</v>
      </c>
      <c r="D11803" t="s">
        <v>8</v>
      </c>
    </row>
    <row r="11804" spans="1:4">
      <c r="A11804" t="s">
        <v>1885</v>
      </c>
      <c r="B11804" t="s">
        <v>2654</v>
      </c>
      <c r="C11804">
        <v>127.73015113469944</v>
      </c>
      <c r="D11804" t="s">
        <v>8</v>
      </c>
    </row>
    <row r="11805" spans="1:4">
      <c r="A11805" t="s">
        <v>1886</v>
      </c>
      <c r="B11805" t="s">
        <v>2654</v>
      </c>
      <c r="C11805">
        <v>128.26753427856116</v>
      </c>
      <c r="D11805" t="s">
        <v>8</v>
      </c>
    </row>
    <row r="11806" spans="1:4">
      <c r="A11806" t="s">
        <v>1887</v>
      </c>
      <c r="B11806" t="s">
        <v>2654</v>
      </c>
      <c r="C11806">
        <v>133.41350327979038</v>
      </c>
      <c r="D11806" t="s">
        <v>8</v>
      </c>
    </row>
    <row r="11807" spans="1:4">
      <c r="A11807" t="s">
        <v>1888</v>
      </c>
      <c r="B11807" t="s">
        <v>2654</v>
      </c>
      <c r="C11807">
        <v>134.82526719901463</v>
      </c>
      <c r="D11807" t="s">
        <v>8</v>
      </c>
    </row>
    <row r="11808" spans="1:4">
      <c r="A11808" t="s">
        <v>1889</v>
      </c>
      <c r="B11808" t="s">
        <v>2654</v>
      </c>
      <c r="C11808">
        <v>131.45530331861789</v>
      </c>
      <c r="D11808" t="s">
        <v>8</v>
      </c>
    </row>
    <row r="11809" spans="1:4">
      <c r="A11809" t="s">
        <v>1890</v>
      </c>
      <c r="B11809" t="s">
        <v>2654</v>
      </c>
      <c r="C11809">
        <v>128.71381549490755</v>
      </c>
      <c r="D11809" t="s">
        <v>8</v>
      </c>
    </row>
    <row r="11810" spans="1:4">
      <c r="A11810" t="s">
        <v>1891</v>
      </c>
      <c r="B11810" t="s">
        <v>2654</v>
      </c>
      <c r="C11810">
        <v>124.92488514545408</v>
      </c>
      <c r="D11810" t="s">
        <v>8</v>
      </c>
    </row>
    <row r="11811" spans="1:4">
      <c r="A11811" t="s">
        <v>1892</v>
      </c>
      <c r="B11811" t="s">
        <v>2654</v>
      </c>
      <c r="C11811">
        <v>127.05613097223279</v>
      </c>
      <c r="D11811" t="s">
        <v>8</v>
      </c>
    </row>
    <row r="11812" spans="1:4">
      <c r="A11812" t="s">
        <v>1893</v>
      </c>
      <c r="B11812" t="s">
        <v>2654</v>
      </c>
      <c r="C11812">
        <v>126.87399332601488</v>
      </c>
      <c r="D11812" t="s">
        <v>8</v>
      </c>
    </row>
    <row r="11813" spans="1:4">
      <c r="A11813" t="s">
        <v>1894</v>
      </c>
      <c r="B11813" t="s">
        <v>2654</v>
      </c>
      <c r="C11813">
        <v>130.27126932860074</v>
      </c>
      <c r="D11813" t="s">
        <v>8</v>
      </c>
    </row>
    <row r="11814" spans="1:4">
      <c r="A11814" t="s">
        <v>1895</v>
      </c>
      <c r="B11814" t="s">
        <v>2654</v>
      </c>
      <c r="C11814">
        <v>132.28413719619823</v>
      </c>
      <c r="D11814" t="s">
        <v>8</v>
      </c>
    </row>
    <row r="11815" spans="1:4">
      <c r="A11815" t="s">
        <v>1896</v>
      </c>
      <c r="B11815" t="s">
        <v>2654</v>
      </c>
      <c r="C11815">
        <v>134.30612759365053</v>
      </c>
      <c r="D11815" t="s">
        <v>8</v>
      </c>
    </row>
    <row r="11816" spans="1:4">
      <c r="A11816" t="s">
        <v>1897</v>
      </c>
      <c r="B11816" t="s">
        <v>2654</v>
      </c>
      <c r="C11816">
        <v>132.78507452604771</v>
      </c>
      <c r="D11816" t="s">
        <v>8</v>
      </c>
    </row>
    <row r="11817" spans="1:4">
      <c r="A11817" t="s">
        <v>1898</v>
      </c>
      <c r="B11817" t="s">
        <v>2654</v>
      </c>
      <c r="C11817">
        <v>130.79045285607509</v>
      </c>
      <c r="D11817" t="s">
        <v>8</v>
      </c>
    </row>
    <row r="11818" spans="1:4">
      <c r="A11818" t="s">
        <v>1899</v>
      </c>
      <c r="B11818" t="s">
        <v>2654</v>
      </c>
      <c r="C11818">
        <v>129.54262939224591</v>
      </c>
      <c r="D11818" t="s">
        <v>8</v>
      </c>
    </row>
    <row r="11819" spans="1:4">
      <c r="A11819" t="s">
        <v>1900</v>
      </c>
      <c r="B11819" t="s">
        <v>2654</v>
      </c>
      <c r="C11819">
        <v>130.17106745410877</v>
      </c>
      <c r="D11819" t="s">
        <v>8</v>
      </c>
    </row>
    <row r="11820" spans="1:4">
      <c r="A11820" t="s">
        <v>1901</v>
      </c>
      <c r="B11820" t="s">
        <v>2654</v>
      </c>
      <c r="C11820">
        <v>132.83973214511312</v>
      </c>
      <c r="D11820" t="s">
        <v>8</v>
      </c>
    </row>
    <row r="11821" spans="1:4">
      <c r="A11821" t="s">
        <v>1902</v>
      </c>
      <c r="B11821" t="s">
        <v>2654</v>
      </c>
      <c r="C11821">
        <v>134.59756037106465</v>
      </c>
      <c r="D11821" t="s">
        <v>8</v>
      </c>
    </row>
    <row r="11822" spans="1:4">
      <c r="A11822" t="s">
        <v>1903</v>
      </c>
      <c r="B11822" t="s">
        <v>2654</v>
      </c>
      <c r="C11822">
        <v>136.40090545384098</v>
      </c>
      <c r="D11822" t="s">
        <v>8</v>
      </c>
    </row>
    <row r="11823" spans="1:4">
      <c r="A11823" t="s">
        <v>1904</v>
      </c>
      <c r="B11823" t="s">
        <v>2654</v>
      </c>
      <c r="C11823">
        <v>138.63240593833814</v>
      </c>
      <c r="D11823" t="s">
        <v>8</v>
      </c>
    </row>
    <row r="11824" spans="1:4">
      <c r="A11824" t="s">
        <v>1905</v>
      </c>
      <c r="B11824" t="s">
        <v>2654</v>
      </c>
      <c r="C11824">
        <v>141.16439656063929</v>
      </c>
      <c r="D11824" t="s">
        <v>8</v>
      </c>
    </row>
    <row r="11825" spans="1:4">
      <c r="A11825" t="s">
        <v>1906</v>
      </c>
      <c r="B11825" t="s">
        <v>2654</v>
      </c>
      <c r="C11825">
        <v>142.65812800803317</v>
      </c>
      <c r="D11825" t="s">
        <v>8</v>
      </c>
    </row>
    <row r="11826" spans="1:4">
      <c r="A11826" t="s">
        <v>1907</v>
      </c>
      <c r="B11826" t="s">
        <v>2654</v>
      </c>
      <c r="C11826">
        <v>142.63988537138189</v>
      </c>
      <c r="D11826" t="s">
        <v>8</v>
      </c>
    </row>
    <row r="11827" spans="1:4">
      <c r="A11827" t="s">
        <v>1908</v>
      </c>
      <c r="B11827" t="s">
        <v>2654</v>
      </c>
      <c r="C11827">
        <v>136.16415797736863</v>
      </c>
      <c r="D11827" t="s">
        <v>8</v>
      </c>
    </row>
    <row r="11828" spans="1:4">
      <c r="A11828" t="s">
        <v>1909</v>
      </c>
      <c r="B11828" t="s">
        <v>2654</v>
      </c>
      <c r="C11828">
        <v>137.34817315604457</v>
      </c>
      <c r="D11828" t="s">
        <v>8</v>
      </c>
    </row>
    <row r="11829" spans="1:4">
      <c r="A11829" t="s">
        <v>1910</v>
      </c>
      <c r="B11829" t="s">
        <v>2654</v>
      </c>
      <c r="C11829">
        <v>140.87294891618205</v>
      </c>
      <c r="D11829" t="s">
        <v>8</v>
      </c>
    </row>
    <row r="11830" spans="1:4">
      <c r="A11830" t="s">
        <v>1911</v>
      </c>
      <c r="B11830" t="s">
        <v>2654</v>
      </c>
      <c r="C11830">
        <v>144.38862929750175</v>
      </c>
      <c r="D11830" t="s">
        <v>8</v>
      </c>
    </row>
    <row r="11831" spans="1:4">
      <c r="A11831" t="s">
        <v>1912</v>
      </c>
      <c r="B11831" t="s">
        <v>2654</v>
      </c>
      <c r="C11831">
        <v>150.6002988126148</v>
      </c>
      <c r="D11831" t="s">
        <v>8</v>
      </c>
    </row>
    <row r="11832" spans="1:4">
      <c r="A11832" t="s">
        <v>1913</v>
      </c>
      <c r="B11832" t="s">
        <v>2654</v>
      </c>
      <c r="C11832">
        <v>148.72401058494904</v>
      </c>
      <c r="D11832" t="s">
        <v>8</v>
      </c>
    </row>
    <row r="11833" spans="1:4">
      <c r="A11833" t="s">
        <v>1914</v>
      </c>
      <c r="B11833" t="s">
        <v>2654</v>
      </c>
      <c r="C11833">
        <v>149.71679470023531</v>
      </c>
      <c r="D11833" t="s">
        <v>8</v>
      </c>
    </row>
    <row r="11834" spans="1:4">
      <c r="A11834" t="s">
        <v>1915</v>
      </c>
      <c r="B11834" t="s">
        <v>2654</v>
      </c>
      <c r="C11834">
        <v>150.94636843777218</v>
      </c>
      <c r="D11834" t="s">
        <v>8</v>
      </c>
    </row>
    <row r="11835" spans="1:4">
      <c r="A11835" t="s">
        <v>1916</v>
      </c>
      <c r="B11835" t="s">
        <v>2654</v>
      </c>
      <c r="C11835">
        <v>149.73501075690135</v>
      </c>
      <c r="D11835" t="s">
        <v>8</v>
      </c>
    </row>
    <row r="11836" spans="1:4">
      <c r="A11836" t="s">
        <v>1917</v>
      </c>
      <c r="B11836" t="s">
        <v>2654</v>
      </c>
      <c r="C11836">
        <v>151.58392177776864</v>
      </c>
      <c r="D11836" t="s">
        <v>8</v>
      </c>
    </row>
    <row r="11837" spans="1:4">
      <c r="A11837" t="s">
        <v>1918</v>
      </c>
      <c r="B11837" t="s">
        <v>2654</v>
      </c>
      <c r="C11837">
        <v>149.28872113691534</v>
      </c>
      <c r="D11837" t="s">
        <v>8</v>
      </c>
    </row>
    <row r="11838" spans="1:4">
      <c r="A11838" t="s">
        <v>1919</v>
      </c>
      <c r="B11838" t="s">
        <v>2654</v>
      </c>
      <c r="C11838">
        <v>152.78619877273181</v>
      </c>
      <c r="D11838" t="s">
        <v>8</v>
      </c>
    </row>
    <row r="11839" spans="1:4">
      <c r="A11839" t="s">
        <v>1920</v>
      </c>
      <c r="B11839" t="s">
        <v>2654</v>
      </c>
      <c r="C11839">
        <v>153.81537081022248</v>
      </c>
      <c r="D11839" t="s">
        <v>8</v>
      </c>
    </row>
    <row r="11840" spans="1:4">
      <c r="A11840" t="s">
        <v>1921</v>
      </c>
      <c r="B11840" t="s">
        <v>2654</v>
      </c>
      <c r="C11840">
        <v>154.88100858570959</v>
      </c>
      <c r="D11840" t="s">
        <v>8</v>
      </c>
    </row>
    <row r="11841" spans="1:4">
      <c r="A11841" t="s">
        <v>1922</v>
      </c>
      <c r="B11841" t="s">
        <v>2654</v>
      </c>
      <c r="C11841">
        <v>155.01763598995464</v>
      </c>
      <c r="D11841" t="s">
        <v>8</v>
      </c>
    </row>
    <row r="11842" spans="1:4">
      <c r="A11842" t="s">
        <v>1923</v>
      </c>
      <c r="B11842" t="s">
        <v>2654</v>
      </c>
      <c r="C11842">
        <v>160.90173118591713</v>
      </c>
      <c r="D11842" t="s">
        <v>8</v>
      </c>
    </row>
    <row r="11843" spans="1:4">
      <c r="A11843" t="s">
        <v>1924</v>
      </c>
      <c r="B11843" t="s">
        <v>2654</v>
      </c>
      <c r="C11843">
        <v>156.5666384143816</v>
      </c>
      <c r="D11843" t="s">
        <v>8</v>
      </c>
    </row>
    <row r="11844" spans="1:4">
      <c r="A11844" t="s">
        <v>1925</v>
      </c>
      <c r="B11844" t="s">
        <v>2654</v>
      </c>
      <c r="C11844">
        <v>157.25403869693704</v>
      </c>
      <c r="D11844" t="s">
        <v>8</v>
      </c>
    </row>
    <row r="11845" spans="1:4">
      <c r="A11845" t="s">
        <v>1926</v>
      </c>
      <c r="B11845" t="s">
        <v>2654</v>
      </c>
      <c r="C11845">
        <v>152.86393699327962</v>
      </c>
      <c r="D11845" t="s">
        <v>8</v>
      </c>
    </row>
    <row r="11846" spans="1:4">
      <c r="A11846" t="s">
        <v>1927</v>
      </c>
      <c r="B11846" t="s">
        <v>2654</v>
      </c>
      <c r="C11846">
        <v>147.88733169309427</v>
      </c>
      <c r="D11846" t="s">
        <v>8</v>
      </c>
    </row>
    <row r="11847" spans="1:4">
      <c r="A11847" t="s">
        <v>1928</v>
      </c>
      <c r="B11847" t="s">
        <v>2654</v>
      </c>
      <c r="C11847">
        <v>146.77836425080031</v>
      </c>
      <c r="D11847" t="s">
        <v>8</v>
      </c>
    </row>
    <row r="11848" spans="1:4">
      <c r="A11848" t="s">
        <v>1929</v>
      </c>
      <c r="B11848" t="s">
        <v>2654</v>
      </c>
      <c r="C11848">
        <v>146.38427971939893</v>
      </c>
      <c r="D11848" t="s">
        <v>8</v>
      </c>
    </row>
    <row r="11849" spans="1:4">
      <c r="A11849" t="s">
        <v>1930</v>
      </c>
      <c r="B11849" t="s">
        <v>2654</v>
      </c>
      <c r="C11849">
        <v>148.107331270213</v>
      </c>
      <c r="D11849" t="s">
        <v>8</v>
      </c>
    </row>
    <row r="11850" spans="1:4">
      <c r="A11850" t="s">
        <v>1931</v>
      </c>
      <c r="B11850" t="s">
        <v>2654</v>
      </c>
      <c r="C11850">
        <v>147.19081691843272</v>
      </c>
      <c r="D11850" t="s">
        <v>8</v>
      </c>
    </row>
    <row r="11851" spans="1:4">
      <c r="A11851" t="s">
        <v>1932</v>
      </c>
      <c r="B11851" t="s">
        <v>2654</v>
      </c>
      <c r="C11851">
        <v>144.95451503856216</v>
      </c>
      <c r="D11851" t="s">
        <v>8</v>
      </c>
    </row>
    <row r="11852" spans="1:4">
      <c r="A11852" t="s">
        <v>1933</v>
      </c>
      <c r="B11852" t="s">
        <v>2654</v>
      </c>
      <c r="C11852">
        <v>144.05633315003132</v>
      </c>
      <c r="D11852" t="s">
        <v>8</v>
      </c>
    </row>
    <row r="11853" spans="1:4">
      <c r="A11853" t="s">
        <v>1934</v>
      </c>
      <c r="B11853" t="s">
        <v>2654</v>
      </c>
      <c r="C11853">
        <v>145.04615106954327</v>
      </c>
      <c r="D11853" t="s">
        <v>8</v>
      </c>
    </row>
    <row r="11854" spans="1:4">
      <c r="A11854" t="s">
        <v>1935</v>
      </c>
      <c r="B11854" t="s">
        <v>2654</v>
      </c>
      <c r="C11854">
        <v>144.89952869656824</v>
      </c>
      <c r="D11854" t="s">
        <v>8</v>
      </c>
    </row>
    <row r="11855" spans="1:4">
      <c r="A11855" t="s">
        <v>1936</v>
      </c>
      <c r="B11855" t="s">
        <v>2654</v>
      </c>
      <c r="C11855">
        <v>149.65619270357331</v>
      </c>
      <c r="D11855" t="s">
        <v>8</v>
      </c>
    </row>
    <row r="11856" spans="1:4">
      <c r="A11856" t="s">
        <v>1937</v>
      </c>
      <c r="B11856" t="s">
        <v>2654</v>
      </c>
      <c r="C11856">
        <v>146.02681830284507</v>
      </c>
      <c r="D11856" t="s">
        <v>8</v>
      </c>
    </row>
    <row r="11857" spans="1:4">
      <c r="A11857" t="s">
        <v>1938</v>
      </c>
      <c r="B11857" t="s">
        <v>2654</v>
      </c>
      <c r="C11857">
        <v>149.18876423795015</v>
      </c>
      <c r="D11857" t="s">
        <v>8</v>
      </c>
    </row>
    <row r="11858" spans="1:4">
      <c r="A11858" t="s">
        <v>1939</v>
      </c>
      <c r="B11858" t="s">
        <v>2654</v>
      </c>
      <c r="C11858">
        <v>154.63282123957686</v>
      </c>
      <c r="D11858" t="s">
        <v>8</v>
      </c>
    </row>
    <row r="11859" spans="1:4">
      <c r="A11859" t="s">
        <v>1940</v>
      </c>
      <c r="B11859" t="s">
        <v>2654</v>
      </c>
      <c r="C11859">
        <v>157.21732665421823</v>
      </c>
      <c r="D11859" t="s">
        <v>8</v>
      </c>
    </row>
    <row r="11860" spans="1:4">
      <c r="A11860" t="s">
        <v>1941</v>
      </c>
      <c r="B11860" t="s">
        <v>2654</v>
      </c>
      <c r="C11860">
        <v>158.6837780485339</v>
      </c>
      <c r="D11860" t="s">
        <v>8</v>
      </c>
    </row>
    <row r="11861" spans="1:4">
      <c r="A11861" t="s">
        <v>1942</v>
      </c>
      <c r="B11861" t="s">
        <v>2654</v>
      </c>
      <c r="C11861">
        <v>151.8557825124754</v>
      </c>
      <c r="D11861" t="s">
        <v>8</v>
      </c>
    </row>
    <row r="11862" spans="1:4">
      <c r="A11862" t="s">
        <v>1943</v>
      </c>
      <c r="B11862" t="s">
        <v>2654</v>
      </c>
      <c r="C11862">
        <v>149.75700988742557</v>
      </c>
      <c r="D11862" t="s">
        <v>8</v>
      </c>
    </row>
    <row r="11863" spans="1:4">
      <c r="A11863" t="s">
        <v>1944</v>
      </c>
      <c r="B11863" t="s">
        <v>2654</v>
      </c>
      <c r="C11863">
        <v>150.94845998241047</v>
      </c>
      <c r="D11863" t="s">
        <v>8</v>
      </c>
    </row>
    <row r="11864" spans="1:4">
      <c r="A11864" t="s">
        <v>1945</v>
      </c>
      <c r="B11864" t="s">
        <v>2654</v>
      </c>
      <c r="C11864">
        <v>148.2081304241363</v>
      </c>
      <c r="D11864" t="s">
        <v>8</v>
      </c>
    </row>
    <row r="11865" spans="1:4">
      <c r="A11865" t="s">
        <v>1946</v>
      </c>
      <c r="B11865" t="s">
        <v>2654</v>
      </c>
      <c r="C11865">
        <v>148.50140727138583</v>
      </c>
      <c r="D11865" t="s">
        <v>8</v>
      </c>
    </row>
    <row r="11866" spans="1:4">
      <c r="A11866" t="s">
        <v>1947</v>
      </c>
      <c r="B11866" t="s">
        <v>2654</v>
      </c>
      <c r="C11866">
        <v>145.00950794418833</v>
      </c>
      <c r="D11866" t="s">
        <v>8</v>
      </c>
    </row>
    <row r="11867" spans="1:4">
      <c r="A11867" t="s">
        <v>1948</v>
      </c>
      <c r="B11867" t="s">
        <v>2654</v>
      </c>
      <c r="C11867">
        <v>145.75189208984375</v>
      </c>
      <c r="D11867" t="s">
        <v>8</v>
      </c>
    </row>
    <row r="11868" spans="1:4">
      <c r="A11868" t="s">
        <v>1949</v>
      </c>
      <c r="B11868" t="s">
        <v>2654</v>
      </c>
      <c r="C11868">
        <v>139.89540170710214</v>
      </c>
      <c r="D11868" t="s">
        <v>8</v>
      </c>
    </row>
    <row r="11869" spans="1:4">
      <c r="A11869" t="s">
        <v>1950</v>
      </c>
      <c r="B11869" t="s">
        <v>2654</v>
      </c>
      <c r="C11869">
        <v>137.21005928059873</v>
      </c>
      <c r="D11869" t="s">
        <v>8</v>
      </c>
    </row>
    <row r="11870" spans="1:4">
      <c r="A11870" t="s">
        <v>1951</v>
      </c>
      <c r="B11870" t="s">
        <v>2654</v>
      </c>
      <c r="C11870">
        <v>135.06542049972859</v>
      </c>
      <c r="D11870" t="s">
        <v>8</v>
      </c>
    </row>
    <row r="11871" spans="1:4">
      <c r="A11871" t="s">
        <v>1952</v>
      </c>
      <c r="B11871" t="s">
        <v>2654</v>
      </c>
      <c r="C11871">
        <v>134.59801850365244</v>
      </c>
      <c r="D11871" t="s">
        <v>8</v>
      </c>
    </row>
    <row r="11872" spans="1:4">
      <c r="A11872" t="s">
        <v>1953</v>
      </c>
      <c r="B11872" t="s">
        <v>2654</v>
      </c>
      <c r="C11872">
        <v>136.8434388343571</v>
      </c>
      <c r="D11872" t="s">
        <v>8</v>
      </c>
    </row>
    <row r="11873" spans="1:4">
      <c r="A11873" t="s">
        <v>1954</v>
      </c>
      <c r="B11873" t="s">
        <v>2654</v>
      </c>
      <c r="C11873">
        <v>138.30068936007763</v>
      </c>
      <c r="D11873" t="s">
        <v>8</v>
      </c>
    </row>
    <row r="11874" spans="1:4">
      <c r="A11874" t="s">
        <v>1955</v>
      </c>
      <c r="B11874" t="s">
        <v>2654</v>
      </c>
      <c r="C11874">
        <v>133.3515588921496</v>
      </c>
      <c r="D11874" t="s">
        <v>8</v>
      </c>
    </row>
    <row r="11875" spans="1:4">
      <c r="A11875" t="s">
        <v>1956</v>
      </c>
      <c r="B11875" t="s">
        <v>2654</v>
      </c>
      <c r="C11875">
        <v>136.00026534002399</v>
      </c>
      <c r="D11875" t="s">
        <v>8</v>
      </c>
    </row>
    <row r="11876" spans="1:4">
      <c r="A11876" t="s">
        <v>1957</v>
      </c>
      <c r="B11876" t="s">
        <v>2654</v>
      </c>
      <c r="C11876">
        <v>141.45346695546505</v>
      </c>
      <c r="D11876" t="s">
        <v>8</v>
      </c>
    </row>
    <row r="11877" spans="1:4">
      <c r="A11877" t="s">
        <v>1958</v>
      </c>
      <c r="B11877" t="s">
        <v>2654</v>
      </c>
      <c r="C11877">
        <v>140.6011450865997</v>
      </c>
      <c r="D11877" t="s">
        <v>8</v>
      </c>
    </row>
    <row r="11878" spans="1:4">
      <c r="A11878" t="s">
        <v>1959</v>
      </c>
      <c r="B11878" t="s">
        <v>2654</v>
      </c>
      <c r="C11878">
        <v>142.49828237774864</v>
      </c>
      <c r="D11878" t="s">
        <v>8</v>
      </c>
    </row>
    <row r="11879" spans="1:4">
      <c r="A11879" t="s">
        <v>1960</v>
      </c>
      <c r="B11879" t="s">
        <v>2654</v>
      </c>
      <c r="C11879">
        <v>138.1357183570064</v>
      </c>
      <c r="D11879" t="s">
        <v>8</v>
      </c>
    </row>
    <row r="11880" spans="1:4">
      <c r="A11880" t="s">
        <v>1961</v>
      </c>
      <c r="B11880" t="s">
        <v>2654</v>
      </c>
      <c r="C11880">
        <v>137.91574735983488</v>
      </c>
      <c r="D11880" t="s">
        <v>8</v>
      </c>
    </row>
    <row r="11881" spans="1:4">
      <c r="A11881" t="s">
        <v>1962</v>
      </c>
      <c r="B11881" t="s">
        <v>2654</v>
      </c>
      <c r="C11881">
        <v>139.95957407080883</v>
      </c>
      <c r="D11881" t="s">
        <v>8</v>
      </c>
    </row>
    <row r="11882" spans="1:4">
      <c r="A11882" t="s">
        <v>1963</v>
      </c>
      <c r="B11882" t="s">
        <v>2654</v>
      </c>
      <c r="C11882">
        <v>141.17852299686868</v>
      </c>
      <c r="D11882" t="s">
        <v>8</v>
      </c>
    </row>
    <row r="11883" spans="1:4">
      <c r="A11883" t="s">
        <v>1964</v>
      </c>
      <c r="B11883" t="s">
        <v>2654</v>
      </c>
      <c r="C11883">
        <v>136.44019165061542</v>
      </c>
      <c r="D11883" t="s">
        <v>8</v>
      </c>
    </row>
    <row r="11884" spans="1:4">
      <c r="A11884" t="s">
        <v>1965</v>
      </c>
      <c r="B11884" t="s">
        <v>2654</v>
      </c>
      <c r="C11884">
        <v>133.06744302583712</v>
      </c>
      <c r="D11884" t="s">
        <v>8</v>
      </c>
    </row>
    <row r="11885" spans="1:4">
      <c r="A11885" t="s">
        <v>1966</v>
      </c>
      <c r="B11885" t="s">
        <v>2654</v>
      </c>
      <c r="C11885">
        <v>134.43302619272541</v>
      </c>
      <c r="D11885" t="s">
        <v>8</v>
      </c>
    </row>
    <row r="11886" spans="1:4">
      <c r="A11886" t="s">
        <v>1967</v>
      </c>
      <c r="B11886" t="s">
        <v>2654</v>
      </c>
      <c r="C11886">
        <v>142.06752928271828</v>
      </c>
      <c r="D11886" t="s">
        <v>8</v>
      </c>
    </row>
    <row r="11887" spans="1:4">
      <c r="A11887" t="s">
        <v>1968</v>
      </c>
      <c r="B11887" t="s">
        <v>2654</v>
      </c>
      <c r="C11887">
        <v>141.2610100017348</v>
      </c>
      <c r="D11887" t="s">
        <v>8</v>
      </c>
    </row>
    <row r="11888" spans="1:4">
      <c r="A11888" t="s">
        <v>1969</v>
      </c>
      <c r="B11888" t="s">
        <v>2654</v>
      </c>
      <c r="C11888">
        <v>140.61028183290733</v>
      </c>
      <c r="D11888" t="s">
        <v>8</v>
      </c>
    </row>
    <row r="11889" spans="1:4">
      <c r="A11889" t="s">
        <v>1970</v>
      </c>
      <c r="B11889" t="s">
        <v>2654</v>
      </c>
      <c r="C11889">
        <v>141.41680242726821</v>
      </c>
      <c r="D11889" t="s">
        <v>8</v>
      </c>
    </row>
    <row r="11890" spans="1:4">
      <c r="A11890" t="s">
        <v>1971</v>
      </c>
      <c r="B11890" t="s">
        <v>2654</v>
      </c>
      <c r="C11890">
        <v>146.30181022854305</v>
      </c>
      <c r="D11890" t="s">
        <v>8</v>
      </c>
    </row>
    <row r="11891" spans="1:4">
      <c r="A11891" t="s">
        <v>1972</v>
      </c>
      <c r="B11891" t="s">
        <v>2654</v>
      </c>
      <c r="C11891">
        <v>148.46475034848922</v>
      </c>
      <c r="D11891" t="s">
        <v>8</v>
      </c>
    </row>
    <row r="11892" spans="1:4">
      <c r="A11892" t="s">
        <v>1973</v>
      </c>
      <c r="B11892" t="s">
        <v>2654</v>
      </c>
      <c r="C11892">
        <v>151.51671177321251</v>
      </c>
      <c r="D11892" t="s">
        <v>8</v>
      </c>
    </row>
    <row r="11893" spans="1:4">
      <c r="A11893" t="s">
        <v>1974</v>
      </c>
      <c r="B11893" t="s">
        <v>2654</v>
      </c>
      <c r="C11893">
        <v>152.87312529385773</v>
      </c>
      <c r="D11893" t="s">
        <v>8</v>
      </c>
    </row>
    <row r="11894" spans="1:4">
      <c r="A11894" t="s">
        <v>1975</v>
      </c>
      <c r="B11894" t="s">
        <v>2654</v>
      </c>
      <c r="C11894">
        <v>149.42705006548454</v>
      </c>
      <c r="D11894" t="s">
        <v>8</v>
      </c>
    </row>
    <row r="11895" spans="1:4">
      <c r="A11895" t="s">
        <v>1976</v>
      </c>
      <c r="B11895" t="s">
        <v>2654</v>
      </c>
      <c r="C11895">
        <v>150.32523365503479</v>
      </c>
      <c r="D11895" t="s">
        <v>8</v>
      </c>
    </row>
    <row r="11896" spans="1:4">
      <c r="A11896" t="s">
        <v>1977</v>
      </c>
      <c r="B11896" t="s">
        <v>2654</v>
      </c>
      <c r="C11896">
        <v>148.99632497141121</v>
      </c>
      <c r="D11896" t="s">
        <v>8</v>
      </c>
    </row>
    <row r="11897" spans="1:4">
      <c r="A11897" t="s">
        <v>1978</v>
      </c>
      <c r="B11897" t="s">
        <v>2654</v>
      </c>
      <c r="C11897">
        <v>146.71421204010895</v>
      </c>
      <c r="D11897" t="s">
        <v>8</v>
      </c>
    </row>
    <row r="11898" spans="1:4">
      <c r="A11898" t="s">
        <v>1979</v>
      </c>
      <c r="B11898" t="s">
        <v>2654</v>
      </c>
      <c r="C11898">
        <v>144.57875657199756</v>
      </c>
      <c r="D11898" t="s">
        <v>8</v>
      </c>
    </row>
    <row r="11899" spans="1:4">
      <c r="A11899" t="s">
        <v>1980</v>
      </c>
      <c r="B11899" t="s">
        <v>2654</v>
      </c>
      <c r="C11899">
        <v>143.21315505553653</v>
      </c>
      <c r="D11899" t="s">
        <v>8</v>
      </c>
    </row>
    <row r="11900" spans="1:4">
      <c r="A11900" t="s">
        <v>1981</v>
      </c>
      <c r="B11900" t="s">
        <v>2654</v>
      </c>
      <c r="C11900">
        <v>144.80788280119572</v>
      </c>
      <c r="D11900" t="s">
        <v>8</v>
      </c>
    </row>
    <row r="11901" spans="1:4">
      <c r="A11901" t="s">
        <v>1982</v>
      </c>
      <c r="B11901" t="s">
        <v>2654</v>
      </c>
      <c r="C11901">
        <v>146.46676785566305</v>
      </c>
      <c r="D11901" t="s">
        <v>8</v>
      </c>
    </row>
    <row r="11902" spans="1:4">
      <c r="A11902" t="s">
        <v>1983</v>
      </c>
      <c r="B11902" t="s">
        <v>2654</v>
      </c>
      <c r="C11902">
        <v>139.76709377776746</v>
      </c>
      <c r="D11902" t="s">
        <v>8</v>
      </c>
    </row>
    <row r="11903" spans="1:4">
      <c r="A11903" t="s">
        <v>1984</v>
      </c>
      <c r="B11903" t="s">
        <v>2654</v>
      </c>
      <c r="C11903">
        <v>145.16530878428287</v>
      </c>
      <c r="D11903" t="s">
        <v>8</v>
      </c>
    </row>
    <row r="11904" spans="1:4">
      <c r="A11904" t="s">
        <v>1985</v>
      </c>
      <c r="B11904" t="s">
        <v>2654</v>
      </c>
      <c r="C11904">
        <v>151.17757909622159</v>
      </c>
      <c r="D11904" t="s">
        <v>8</v>
      </c>
    </row>
    <row r="11905" spans="1:4">
      <c r="A11905" t="s">
        <v>1986</v>
      </c>
      <c r="B11905" t="s">
        <v>2654</v>
      </c>
      <c r="C11905">
        <v>157.95973752411641</v>
      </c>
      <c r="D11905" t="s">
        <v>8</v>
      </c>
    </row>
    <row r="11906" spans="1:4">
      <c r="A11906" t="s">
        <v>1987</v>
      </c>
      <c r="B11906" t="s">
        <v>2654</v>
      </c>
      <c r="C11906">
        <v>163.14680309042598</v>
      </c>
      <c r="D11906" t="s">
        <v>8</v>
      </c>
    </row>
    <row r="11907" spans="1:4">
      <c r="A11907" t="s">
        <v>1988</v>
      </c>
      <c r="B11907" t="s">
        <v>2654</v>
      </c>
      <c r="C11907">
        <v>137.18533826871288</v>
      </c>
      <c r="D11907" t="s">
        <v>8</v>
      </c>
    </row>
    <row r="11908" spans="1:4">
      <c r="A11908" t="s">
        <v>1989</v>
      </c>
      <c r="B11908" t="s">
        <v>2654</v>
      </c>
      <c r="C11908">
        <v>140.84669161668427</v>
      </c>
      <c r="D11908" t="s">
        <v>8</v>
      </c>
    </row>
    <row r="11909" spans="1:4">
      <c r="A11909" t="s">
        <v>1990</v>
      </c>
      <c r="B11909" t="s">
        <v>2654</v>
      </c>
      <c r="C11909">
        <v>147.56068478685285</v>
      </c>
      <c r="D11909" t="s">
        <v>8</v>
      </c>
    </row>
    <row r="11910" spans="1:4">
      <c r="A11910" t="s">
        <v>1991</v>
      </c>
      <c r="B11910" t="s">
        <v>2654</v>
      </c>
      <c r="C11910">
        <v>144.58183161525042</v>
      </c>
      <c r="D11910" t="s">
        <v>8</v>
      </c>
    </row>
    <row r="11911" spans="1:4">
      <c r="A11911" t="s">
        <v>1992</v>
      </c>
      <c r="B11911" t="s">
        <v>2654</v>
      </c>
      <c r="C11911">
        <v>143.64112453872514</v>
      </c>
      <c r="D11911" t="s">
        <v>8</v>
      </c>
    </row>
    <row r="11912" spans="1:4">
      <c r="A11912" t="s">
        <v>1993</v>
      </c>
      <c r="B11912" t="s">
        <v>2654</v>
      </c>
      <c r="C11912">
        <v>145.94674600097596</v>
      </c>
      <c r="D11912" t="s">
        <v>8</v>
      </c>
    </row>
    <row r="11913" spans="1:4">
      <c r="A11913" t="s">
        <v>1994</v>
      </c>
      <c r="B11913" t="s">
        <v>2654</v>
      </c>
      <c r="C11913">
        <v>149.03630589296387</v>
      </c>
      <c r="D11913" t="s">
        <v>8</v>
      </c>
    </row>
    <row r="11914" spans="1:4">
      <c r="A11914" t="s">
        <v>1995</v>
      </c>
      <c r="B11914" t="s">
        <v>2654</v>
      </c>
      <c r="C11914">
        <v>150.15222994497427</v>
      </c>
      <c r="D11914" t="s">
        <v>8</v>
      </c>
    </row>
    <row r="11915" spans="1:4">
      <c r="A11915" t="s">
        <v>1996</v>
      </c>
      <c r="B11915" t="s">
        <v>2654</v>
      </c>
      <c r="C11915">
        <v>148.95329851273678</v>
      </c>
      <c r="D11915" t="s">
        <v>8</v>
      </c>
    </row>
    <row r="11916" spans="1:4">
      <c r="A11916" t="s">
        <v>1997</v>
      </c>
      <c r="B11916" t="s">
        <v>2654</v>
      </c>
      <c r="C11916">
        <v>150.08767644547717</v>
      </c>
      <c r="D11916" t="s">
        <v>8</v>
      </c>
    </row>
    <row r="11917" spans="1:4">
      <c r="A11917" t="s">
        <v>1998</v>
      </c>
      <c r="B11917" t="s">
        <v>2654</v>
      </c>
      <c r="C11917">
        <v>150.37357110680136</v>
      </c>
      <c r="D11917" t="s">
        <v>8</v>
      </c>
    </row>
    <row r="11918" spans="1:4">
      <c r="A11918" t="s">
        <v>1999</v>
      </c>
      <c r="B11918" t="s">
        <v>2654</v>
      </c>
      <c r="C11918">
        <v>149.82021669790225</v>
      </c>
      <c r="D11918" t="s">
        <v>8</v>
      </c>
    </row>
    <row r="11919" spans="1:4">
      <c r="A11919" t="s">
        <v>2000</v>
      </c>
      <c r="B11919" t="s">
        <v>2654</v>
      </c>
      <c r="C11919">
        <v>142.75572688890381</v>
      </c>
      <c r="D11919" t="s">
        <v>8</v>
      </c>
    </row>
    <row r="11920" spans="1:4">
      <c r="A11920" t="s">
        <v>2001</v>
      </c>
      <c r="B11920" t="s">
        <v>2654</v>
      </c>
      <c r="C11920">
        <v>141.36313515609751</v>
      </c>
      <c r="D11920" t="s">
        <v>8</v>
      </c>
    </row>
    <row r="11921" spans="1:4">
      <c r="A11921" t="s">
        <v>2002</v>
      </c>
      <c r="B11921" t="s">
        <v>2654</v>
      </c>
      <c r="C11921">
        <v>141.46461750540882</v>
      </c>
      <c r="D11921" t="s">
        <v>8</v>
      </c>
    </row>
    <row r="11922" spans="1:4">
      <c r="A11922" t="s">
        <v>2003</v>
      </c>
      <c r="B11922" t="s">
        <v>2654</v>
      </c>
      <c r="C11922">
        <v>141.26167295467087</v>
      </c>
      <c r="D11922" t="s">
        <v>8</v>
      </c>
    </row>
    <row r="11923" spans="1:4">
      <c r="A11923" t="s">
        <v>2004</v>
      </c>
      <c r="B11923" t="s">
        <v>2654</v>
      </c>
      <c r="C11923">
        <v>140.29332338181143</v>
      </c>
      <c r="D11923" t="s">
        <v>8</v>
      </c>
    </row>
    <row r="11924" spans="1:4">
      <c r="A11924" t="s">
        <v>2005</v>
      </c>
      <c r="B11924" t="s">
        <v>2654</v>
      </c>
      <c r="C11924">
        <v>136.8902167671954</v>
      </c>
      <c r="D11924" t="s">
        <v>8</v>
      </c>
    </row>
    <row r="11925" spans="1:4">
      <c r="A11925" t="s">
        <v>2006</v>
      </c>
      <c r="B11925" t="s">
        <v>2654</v>
      </c>
      <c r="C11925">
        <v>138.06148221859954</v>
      </c>
      <c r="D11925" t="s">
        <v>8</v>
      </c>
    </row>
    <row r="11926" spans="1:4">
      <c r="A11926" t="s">
        <v>2007</v>
      </c>
      <c r="B11926" t="s">
        <v>2654</v>
      </c>
      <c r="C11926">
        <v>138.46727668613622</v>
      </c>
      <c r="D11926" t="s">
        <v>8</v>
      </c>
    </row>
    <row r="11927" spans="1:4">
      <c r="A11927" t="s">
        <v>2008</v>
      </c>
      <c r="B11927" t="s">
        <v>2654</v>
      </c>
      <c r="C11927">
        <v>134.02200191788037</v>
      </c>
      <c r="D11927" t="s">
        <v>8</v>
      </c>
    </row>
    <row r="11928" spans="1:4">
      <c r="A11928" t="s">
        <v>2009</v>
      </c>
      <c r="B11928" t="s">
        <v>2654</v>
      </c>
      <c r="C11928">
        <v>134.23415498583529</v>
      </c>
      <c r="D11928" t="s">
        <v>8</v>
      </c>
    </row>
    <row r="11929" spans="1:4">
      <c r="A11929" t="s">
        <v>2010</v>
      </c>
      <c r="B11929" t="s">
        <v>2654</v>
      </c>
      <c r="C11929">
        <v>132.39879912168354</v>
      </c>
      <c r="D11929" t="s">
        <v>8</v>
      </c>
    </row>
    <row r="11930" spans="1:4">
      <c r="A11930" t="s">
        <v>2011</v>
      </c>
      <c r="B11930" t="s">
        <v>2654</v>
      </c>
      <c r="C11930">
        <v>131.37512403317481</v>
      </c>
      <c r="D11930" t="s">
        <v>8</v>
      </c>
    </row>
    <row r="11931" spans="1:4">
      <c r="A11931" t="s">
        <v>2012</v>
      </c>
      <c r="B11931" t="s">
        <v>2654</v>
      </c>
      <c r="C11931">
        <v>130.93244028982292</v>
      </c>
      <c r="D11931" t="s">
        <v>8</v>
      </c>
    </row>
    <row r="11932" spans="1:4">
      <c r="A11932" t="s">
        <v>2013</v>
      </c>
      <c r="B11932" t="s">
        <v>2654</v>
      </c>
      <c r="C11932">
        <v>128.82049468342981</v>
      </c>
      <c r="D11932" t="s">
        <v>8</v>
      </c>
    </row>
    <row r="11933" spans="1:4">
      <c r="A11933" t="s">
        <v>2014</v>
      </c>
      <c r="B11933" t="s">
        <v>2654</v>
      </c>
      <c r="C11933">
        <v>129.0049296375924</v>
      </c>
      <c r="D11933" t="s">
        <v>8</v>
      </c>
    </row>
    <row r="11934" spans="1:4">
      <c r="A11934" t="s">
        <v>2015</v>
      </c>
      <c r="B11934" t="s">
        <v>2654</v>
      </c>
      <c r="C11934">
        <v>131.32899119606782</v>
      </c>
      <c r="D11934" t="s">
        <v>8</v>
      </c>
    </row>
    <row r="11935" spans="1:4">
      <c r="A11935" t="s">
        <v>2016</v>
      </c>
      <c r="B11935" t="s">
        <v>2654</v>
      </c>
      <c r="C11935">
        <v>133.58853715791039</v>
      </c>
      <c r="D11935" t="s">
        <v>8</v>
      </c>
    </row>
    <row r="11936" spans="1:4">
      <c r="A11936" t="s">
        <v>2017</v>
      </c>
      <c r="B11936" t="s">
        <v>2654</v>
      </c>
      <c r="C11936">
        <v>135.46071945004169</v>
      </c>
      <c r="D11936" t="s">
        <v>8</v>
      </c>
    </row>
    <row r="11937" spans="1:4">
      <c r="A11937" t="s">
        <v>2018</v>
      </c>
      <c r="B11937" t="s">
        <v>2654</v>
      </c>
      <c r="C11937">
        <v>135.38693343174367</v>
      </c>
      <c r="D11937" t="s">
        <v>8</v>
      </c>
    </row>
    <row r="11938" spans="1:4">
      <c r="A11938" t="s">
        <v>2019</v>
      </c>
      <c r="B11938" t="s">
        <v>2654</v>
      </c>
      <c r="C11938">
        <v>137.95081347379758</v>
      </c>
      <c r="D11938" t="s">
        <v>8</v>
      </c>
    </row>
    <row r="11939" spans="1:4">
      <c r="A11939" t="s">
        <v>2020</v>
      </c>
      <c r="B11939" t="s">
        <v>2654</v>
      </c>
      <c r="C11939">
        <v>136.1985100733379</v>
      </c>
      <c r="D11939" t="s">
        <v>8</v>
      </c>
    </row>
    <row r="11940" spans="1:4">
      <c r="A11940" t="s">
        <v>2021</v>
      </c>
      <c r="B11940" t="s">
        <v>2654</v>
      </c>
      <c r="C11940">
        <v>138.60558671337361</v>
      </c>
      <c r="D11940" t="s">
        <v>8</v>
      </c>
    </row>
    <row r="11941" spans="1:4">
      <c r="A11941" t="s">
        <v>2022</v>
      </c>
      <c r="B11941" t="s">
        <v>2654</v>
      </c>
      <c r="C11941">
        <v>144.68324401235964</v>
      </c>
      <c r="D11941" t="s">
        <v>8</v>
      </c>
    </row>
    <row r="11942" spans="1:4">
      <c r="A11942" t="s">
        <v>2023</v>
      </c>
      <c r="B11942" t="s">
        <v>2654</v>
      </c>
      <c r="C11942">
        <v>144.18525697452262</v>
      </c>
      <c r="D11942" t="s">
        <v>8</v>
      </c>
    </row>
    <row r="11943" spans="1:4">
      <c r="A11943" t="s">
        <v>2024</v>
      </c>
      <c r="B11943" t="s">
        <v>2654</v>
      </c>
      <c r="C11943">
        <v>142.80185750025072</v>
      </c>
      <c r="D11943" t="s">
        <v>8</v>
      </c>
    </row>
    <row r="11944" spans="1:4">
      <c r="A11944" t="s">
        <v>2025</v>
      </c>
      <c r="B11944" t="s">
        <v>2654</v>
      </c>
      <c r="C11944">
        <v>143.7794361644427</v>
      </c>
      <c r="D11944" t="s">
        <v>8</v>
      </c>
    </row>
    <row r="11945" spans="1:4">
      <c r="A11945" t="s">
        <v>2026</v>
      </c>
      <c r="B11945" t="s">
        <v>2654</v>
      </c>
      <c r="C11945">
        <v>144.31434841079022</v>
      </c>
      <c r="D11945" t="s">
        <v>8</v>
      </c>
    </row>
    <row r="11946" spans="1:4">
      <c r="A11946" t="s">
        <v>2027</v>
      </c>
      <c r="B11946" t="s">
        <v>2654</v>
      </c>
      <c r="C11946">
        <v>146.75833770025605</v>
      </c>
      <c r="D11946" t="s">
        <v>8</v>
      </c>
    </row>
    <row r="11947" spans="1:4">
      <c r="A11947" t="s">
        <v>2028</v>
      </c>
      <c r="B11947" t="s">
        <v>2654</v>
      </c>
      <c r="C11947">
        <v>149.46977001859571</v>
      </c>
      <c r="D11947" t="s">
        <v>8</v>
      </c>
    </row>
    <row r="11948" spans="1:4">
      <c r="A11948" t="s">
        <v>2029</v>
      </c>
      <c r="B11948" t="s">
        <v>2654</v>
      </c>
      <c r="C11948">
        <v>148.14173905548637</v>
      </c>
      <c r="D11948" t="s">
        <v>8</v>
      </c>
    </row>
    <row r="11949" spans="1:4">
      <c r="A11949" t="s">
        <v>2030</v>
      </c>
      <c r="B11949" t="s">
        <v>2654</v>
      </c>
      <c r="C11949">
        <v>145.28273619343821</v>
      </c>
      <c r="D11949" t="s">
        <v>8</v>
      </c>
    </row>
    <row r="11950" spans="1:4">
      <c r="A11950" t="s">
        <v>2031</v>
      </c>
      <c r="B11950" t="s">
        <v>2654</v>
      </c>
      <c r="C11950">
        <v>146.17727747129865</v>
      </c>
      <c r="D11950" t="s">
        <v>8</v>
      </c>
    </row>
    <row r="11951" spans="1:4">
      <c r="A11951" t="s">
        <v>2032</v>
      </c>
      <c r="B11951" t="s">
        <v>2654</v>
      </c>
      <c r="C11951">
        <v>148.80574118824595</v>
      </c>
      <c r="D11951" t="s">
        <v>8</v>
      </c>
    </row>
    <row r="11952" spans="1:4">
      <c r="A11952" t="s">
        <v>2033</v>
      </c>
      <c r="B11952" t="s">
        <v>2654</v>
      </c>
      <c r="C11952">
        <v>150.56723989638274</v>
      </c>
      <c r="D11952" t="s">
        <v>8</v>
      </c>
    </row>
    <row r="11953" spans="1:4">
      <c r="A11953" t="s">
        <v>2034</v>
      </c>
      <c r="B11953" t="s">
        <v>2654</v>
      </c>
      <c r="C11953">
        <v>148.1509202489043</v>
      </c>
      <c r="D11953" t="s">
        <v>8</v>
      </c>
    </row>
    <row r="11954" spans="1:4">
      <c r="A11954" t="s">
        <v>2035</v>
      </c>
      <c r="B11954" t="s">
        <v>2654</v>
      </c>
      <c r="C11954">
        <v>151.69239225873744</v>
      </c>
      <c r="D11954" t="s">
        <v>8</v>
      </c>
    </row>
    <row r="11955" spans="1:4">
      <c r="A11955" t="s">
        <v>2036</v>
      </c>
      <c r="B11955" t="s">
        <v>2654</v>
      </c>
      <c r="C11955">
        <v>153.82279429447573</v>
      </c>
      <c r="D11955" t="s">
        <v>8</v>
      </c>
    </row>
    <row r="11956" spans="1:4">
      <c r="A11956" t="s">
        <v>2037</v>
      </c>
      <c r="B11956" t="s">
        <v>2654</v>
      </c>
      <c r="C11956">
        <v>152.85442597385625</v>
      </c>
      <c r="D11956" t="s">
        <v>8</v>
      </c>
    </row>
    <row r="11957" spans="1:4">
      <c r="A11957" t="s">
        <v>10</v>
      </c>
      <c r="B11957" t="s">
        <v>2654</v>
      </c>
      <c r="C11957">
        <v>155.04938505039394</v>
      </c>
      <c r="D11957" t="s">
        <v>8</v>
      </c>
    </row>
    <row r="11958" spans="1:4">
      <c r="A11958" t="s">
        <v>2038</v>
      </c>
      <c r="B11958" t="s">
        <v>2654</v>
      </c>
      <c r="C11958">
        <v>156.70022840489472</v>
      </c>
      <c r="D11958" t="s">
        <v>8</v>
      </c>
    </row>
    <row r="11959" spans="1:4">
      <c r="A11959" t="s">
        <v>2039</v>
      </c>
      <c r="B11959" t="s">
        <v>2654</v>
      </c>
      <c r="C11959">
        <v>163.14677500008312</v>
      </c>
      <c r="D11959" t="s">
        <v>8</v>
      </c>
    </row>
    <row r="11960" spans="1:4">
      <c r="A11960" t="s">
        <v>2040</v>
      </c>
      <c r="B11960" t="s">
        <v>2654</v>
      </c>
      <c r="C11960">
        <v>161.57897030418764</v>
      </c>
      <c r="D11960" t="s">
        <v>8</v>
      </c>
    </row>
    <row r="11961" spans="1:4">
      <c r="A11961" t="s">
        <v>2041</v>
      </c>
      <c r="B11961" t="s">
        <v>2654</v>
      </c>
      <c r="C11961">
        <v>158.3695019938047</v>
      </c>
      <c r="D11961" t="s">
        <v>8</v>
      </c>
    </row>
    <row r="11962" spans="1:4">
      <c r="A11962" t="s">
        <v>2042</v>
      </c>
      <c r="B11962" t="s">
        <v>2654</v>
      </c>
      <c r="C11962">
        <v>158.57243694968014</v>
      </c>
      <c r="D11962" t="s">
        <v>8</v>
      </c>
    </row>
    <row r="11963" spans="1:4">
      <c r="A11963" t="s">
        <v>2043</v>
      </c>
      <c r="B11963" t="s">
        <v>2654</v>
      </c>
      <c r="C11963">
        <v>158.17585191714852</v>
      </c>
      <c r="D11963" t="s">
        <v>8</v>
      </c>
    </row>
    <row r="11964" spans="1:4">
      <c r="A11964" t="s">
        <v>2044</v>
      </c>
      <c r="B11964" t="s">
        <v>2654</v>
      </c>
      <c r="C11964">
        <v>157.2996986451424</v>
      </c>
      <c r="D11964" t="s">
        <v>8</v>
      </c>
    </row>
    <row r="11965" spans="1:4">
      <c r="A11965" t="s">
        <v>2045</v>
      </c>
      <c r="B11965" t="s">
        <v>2654</v>
      </c>
      <c r="C11965">
        <v>155.66731373496981</v>
      </c>
      <c r="D11965" t="s">
        <v>8</v>
      </c>
    </row>
    <row r="11966" spans="1:4">
      <c r="A11966" t="s">
        <v>2046</v>
      </c>
      <c r="B11966" t="s">
        <v>2654</v>
      </c>
      <c r="C11966">
        <v>157.08759284173513</v>
      </c>
      <c r="D11966" t="s">
        <v>8</v>
      </c>
    </row>
    <row r="11967" spans="1:4">
      <c r="A11967" t="s">
        <v>2047</v>
      </c>
      <c r="B11967" t="s">
        <v>2654</v>
      </c>
      <c r="C11967">
        <v>156.68978363180338</v>
      </c>
      <c r="D11967" t="s">
        <v>8</v>
      </c>
    </row>
    <row r="11968" spans="1:4">
      <c r="A11968" t="s">
        <v>2048</v>
      </c>
      <c r="B11968" t="s">
        <v>2654</v>
      </c>
      <c r="C11968">
        <v>157.71991132178189</v>
      </c>
      <c r="D11968" t="s">
        <v>8</v>
      </c>
    </row>
    <row r="11969" spans="1:4">
      <c r="A11969" t="s">
        <v>2049</v>
      </c>
      <c r="B11969" t="s">
        <v>2654</v>
      </c>
      <c r="C11969">
        <v>161.26502058452928</v>
      </c>
      <c r="D11969" t="s">
        <v>8</v>
      </c>
    </row>
    <row r="11970" spans="1:4">
      <c r="A11970" t="s">
        <v>2050</v>
      </c>
      <c r="B11970" t="s">
        <v>2654</v>
      </c>
      <c r="C11970">
        <v>158.59224962838013</v>
      </c>
      <c r="D11970" t="s">
        <v>8</v>
      </c>
    </row>
    <row r="11971" spans="1:4">
      <c r="A11971" t="s">
        <v>2051</v>
      </c>
      <c r="B11971" t="s">
        <v>2654</v>
      </c>
      <c r="C11971">
        <v>154.21195711905736</v>
      </c>
      <c r="D11971" t="s">
        <v>8</v>
      </c>
    </row>
    <row r="11972" spans="1:4">
      <c r="A11972" t="s">
        <v>2052</v>
      </c>
      <c r="B11972" t="s">
        <v>2654</v>
      </c>
      <c r="C11972">
        <v>153.31175868141776</v>
      </c>
      <c r="D11972" t="s">
        <v>8</v>
      </c>
    </row>
    <row r="11973" spans="1:4">
      <c r="A11973" t="s">
        <v>2053</v>
      </c>
      <c r="B11973" t="s">
        <v>2654</v>
      </c>
      <c r="C11973">
        <v>150.22138445078201</v>
      </c>
      <c r="D11973" t="s">
        <v>8</v>
      </c>
    </row>
    <row r="11974" spans="1:4">
      <c r="A11974" t="s">
        <v>2054</v>
      </c>
      <c r="B11974" t="s">
        <v>2654</v>
      </c>
      <c r="C11974">
        <v>151.27005039622497</v>
      </c>
      <c r="D11974" t="s">
        <v>8</v>
      </c>
    </row>
    <row r="11975" spans="1:4">
      <c r="A11975" t="s">
        <v>2055</v>
      </c>
      <c r="B11975" t="s">
        <v>2654</v>
      </c>
      <c r="C11975">
        <v>153.57161682741821</v>
      </c>
      <c r="D11975" t="s">
        <v>8</v>
      </c>
    </row>
    <row r="11976" spans="1:4">
      <c r="A11976" t="s">
        <v>2056</v>
      </c>
      <c r="B11976" t="s">
        <v>2654</v>
      </c>
      <c r="C11976">
        <v>155.07500603557108</v>
      </c>
      <c r="D11976" t="s">
        <v>8</v>
      </c>
    </row>
    <row r="11977" spans="1:4">
      <c r="A11977" t="s">
        <v>2057</v>
      </c>
      <c r="B11977" t="s">
        <v>2654</v>
      </c>
      <c r="C11977">
        <v>149.22836027793568</v>
      </c>
      <c r="D11977" t="s">
        <v>8</v>
      </c>
    </row>
    <row r="11978" spans="1:4">
      <c r="A11978" t="s">
        <v>2058</v>
      </c>
      <c r="B11978" t="s">
        <v>2654</v>
      </c>
      <c r="C11978">
        <v>149.36757883005367</v>
      </c>
      <c r="D11978" t="s">
        <v>8</v>
      </c>
    </row>
    <row r="11979" spans="1:4">
      <c r="A11979" t="s">
        <v>2059</v>
      </c>
      <c r="B11979" t="s">
        <v>2654</v>
      </c>
      <c r="C11979">
        <v>152.49504285936345</v>
      </c>
      <c r="D11979" t="s">
        <v>8</v>
      </c>
    </row>
    <row r="11980" spans="1:4">
      <c r="A11980" t="s">
        <v>2060</v>
      </c>
      <c r="B11980" t="s">
        <v>2654</v>
      </c>
      <c r="C11980">
        <v>152.68070897649037</v>
      </c>
      <c r="D11980" t="s">
        <v>8</v>
      </c>
    </row>
    <row r="11981" spans="1:4">
      <c r="A11981" t="s">
        <v>2061</v>
      </c>
      <c r="B11981" t="s">
        <v>2654</v>
      </c>
      <c r="C11981">
        <v>150.88029331252002</v>
      </c>
      <c r="D11981" t="s">
        <v>8</v>
      </c>
    </row>
    <row r="11982" spans="1:4">
      <c r="A11982" t="s">
        <v>2062</v>
      </c>
      <c r="B11982" t="s">
        <v>2654</v>
      </c>
      <c r="C11982">
        <v>150.49978080300357</v>
      </c>
      <c r="D11982" t="s">
        <v>8</v>
      </c>
    </row>
    <row r="11983" spans="1:4">
      <c r="A11983" t="s">
        <v>2063</v>
      </c>
      <c r="B11983" t="s">
        <v>2654</v>
      </c>
      <c r="C11983">
        <v>148.92211515241172</v>
      </c>
      <c r="D11983" t="s">
        <v>8</v>
      </c>
    </row>
    <row r="11984" spans="1:4">
      <c r="A11984" t="s">
        <v>2064</v>
      </c>
      <c r="B11984" t="s">
        <v>2654</v>
      </c>
      <c r="C11984">
        <v>146.17512234361371</v>
      </c>
      <c r="D11984" t="s">
        <v>8</v>
      </c>
    </row>
    <row r="11985" spans="1:4">
      <c r="A11985" t="s">
        <v>2065</v>
      </c>
      <c r="B11985" t="s">
        <v>2654</v>
      </c>
      <c r="C11985">
        <v>144.98724840456879</v>
      </c>
      <c r="D11985" t="s">
        <v>8</v>
      </c>
    </row>
    <row r="11986" spans="1:4">
      <c r="A11986" t="s">
        <v>2066</v>
      </c>
      <c r="B11986" t="s">
        <v>2654</v>
      </c>
      <c r="C11986">
        <v>145.28423095051846</v>
      </c>
      <c r="D11986" t="s">
        <v>8</v>
      </c>
    </row>
    <row r="11987" spans="1:4">
      <c r="A11987" t="s">
        <v>2067</v>
      </c>
      <c r="B11987" t="s">
        <v>2654</v>
      </c>
      <c r="C11987">
        <v>144.86660687724458</v>
      </c>
      <c r="D11987" t="s">
        <v>8</v>
      </c>
    </row>
    <row r="11988" spans="1:4">
      <c r="A11988" t="s">
        <v>2068</v>
      </c>
      <c r="B11988" t="s">
        <v>2654</v>
      </c>
      <c r="C11988">
        <v>145.91528401995285</v>
      </c>
      <c r="D11988" t="s">
        <v>8</v>
      </c>
    </row>
    <row r="11989" spans="1:4">
      <c r="A11989" t="s">
        <v>2069</v>
      </c>
      <c r="B11989" t="s">
        <v>2654</v>
      </c>
      <c r="C11989">
        <v>146.89899176015061</v>
      </c>
      <c r="D11989" t="s">
        <v>8</v>
      </c>
    </row>
    <row r="11990" spans="1:4">
      <c r="A11990" t="s">
        <v>2070</v>
      </c>
      <c r="B11990" t="s">
        <v>2654</v>
      </c>
      <c r="C11990">
        <v>147.79921448109766</v>
      </c>
      <c r="D11990" t="s">
        <v>8</v>
      </c>
    </row>
    <row r="11991" spans="1:4">
      <c r="A11991" t="s">
        <v>2071</v>
      </c>
      <c r="B11991" t="s">
        <v>2654</v>
      </c>
      <c r="C11991">
        <v>149.85943489682751</v>
      </c>
      <c r="D11991" t="s">
        <v>8</v>
      </c>
    </row>
    <row r="11992" spans="1:4">
      <c r="A11992" t="s">
        <v>2072</v>
      </c>
      <c r="B11992" t="s">
        <v>2654</v>
      </c>
      <c r="C11992">
        <v>146.04522161395585</v>
      </c>
      <c r="D11992" t="s">
        <v>8</v>
      </c>
    </row>
    <row r="11993" spans="1:4">
      <c r="A11993" t="s">
        <v>2073</v>
      </c>
      <c r="B11993" t="s">
        <v>2654</v>
      </c>
      <c r="C11993">
        <v>143.33534193713592</v>
      </c>
      <c r="D11993" t="s">
        <v>8</v>
      </c>
    </row>
    <row r="11994" spans="1:4">
      <c r="A11994" t="s">
        <v>2074</v>
      </c>
      <c r="B11994" t="s">
        <v>2654</v>
      </c>
      <c r="C11994">
        <v>141.69269191825146</v>
      </c>
      <c r="D11994" t="s">
        <v>8</v>
      </c>
    </row>
    <row r="11995" spans="1:4">
      <c r="A11995" t="s">
        <v>2075</v>
      </c>
      <c r="B11995" t="s">
        <v>2654</v>
      </c>
      <c r="C11995">
        <v>145.21925195603546</v>
      </c>
      <c r="D11995" t="s">
        <v>8</v>
      </c>
    </row>
    <row r="11996" spans="1:4">
      <c r="A11996" t="s">
        <v>2076</v>
      </c>
      <c r="B11996" t="s">
        <v>2654</v>
      </c>
      <c r="C11996">
        <v>146.72268629641997</v>
      </c>
      <c r="D11996" t="s">
        <v>8</v>
      </c>
    </row>
    <row r="11997" spans="1:4">
      <c r="A11997" t="s">
        <v>2077</v>
      </c>
      <c r="B11997" t="s">
        <v>2654</v>
      </c>
      <c r="C11997">
        <v>144.69956035194755</v>
      </c>
      <c r="D11997" t="s">
        <v>8</v>
      </c>
    </row>
    <row r="11998" spans="1:4">
      <c r="A11998" t="s">
        <v>2078</v>
      </c>
      <c r="B11998" t="s">
        <v>2654</v>
      </c>
      <c r="C11998">
        <v>148.17969850317033</v>
      </c>
      <c r="D11998" t="s">
        <v>8</v>
      </c>
    </row>
    <row r="11999" spans="1:4">
      <c r="A11999" t="s">
        <v>2079</v>
      </c>
      <c r="B11999" t="s">
        <v>2654</v>
      </c>
      <c r="C11999">
        <v>149.36760853038732</v>
      </c>
      <c r="D11999" t="s">
        <v>8</v>
      </c>
    </row>
    <row r="12000" spans="1:4">
      <c r="A12000" t="s">
        <v>2080</v>
      </c>
      <c r="B12000" t="s">
        <v>2654</v>
      </c>
      <c r="C12000">
        <v>153.43240005457949</v>
      </c>
      <c r="D12000" t="s">
        <v>8</v>
      </c>
    </row>
    <row r="12001" spans="1:4">
      <c r="A12001" t="s">
        <v>2081</v>
      </c>
      <c r="B12001" t="s">
        <v>2654</v>
      </c>
      <c r="C12001">
        <v>153.07973931316272</v>
      </c>
      <c r="D12001" t="s">
        <v>8</v>
      </c>
    </row>
    <row r="12002" spans="1:4">
      <c r="A12002" t="s">
        <v>2082</v>
      </c>
      <c r="B12002" t="s">
        <v>2654</v>
      </c>
      <c r="C12002">
        <v>152.25377050853876</v>
      </c>
      <c r="D12002" t="s">
        <v>8</v>
      </c>
    </row>
    <row r="12003" spans="1:4">
      <c r="A12003" t="s">
        <v>2083</v>
      </c>
      <c r="B12003" t="s">
        <v>2654</v>
      </c>
      <c r="C12003">
        <v>149.11700750812852</v>
      </c>
      <c r="D12003" t="s">
        <v>8</v>
      </c>
    </row>
    <row r="12004" spans="1:4">
      <c r="A12004" t="s">
        <v>2084</v>
      </c>
      <c r="B12004" t="s">
        <v>2654</v>
      </c>
      <c r="C12004">
        <v>152.74563988849809</v>
      </c>
      <c r="D12004" t="s">
        <v>8</v>
      </c>
    </row>
    <row r="12005" spans="1:4">
      <c r="A12005" t="s">
        <v>2085</v>
      </c>
      <c r="B12005" t="s">
        <v>2654</v>
      </c>
      <c r="C12005">
        <v>157.19093654038079</v>
      </c>
      <c r="D12005" t="s">
        <v>8</v>
      </c>
    </row>
    <row r="12006" spans="1:4">
      <c r="A12006" t="s">
        <v>2086</v>
      </c>
      <c r="B12006" t="s">
        <v>2654</v>
      </c>
      <c r="C12006">
        <v>151.44638264771453</v>
      </c>
      <c r="D12006" t="s">
        <v>8</v>
      </c>
    </row>
    <row r="12007" spans="1:4">
      <c r="A12007" t="s">
        <v>2087</v>
      </c>
      <c r="B12007" t="s">
        <v>2654</v>
      </c>
      <c r="C12007">
        <v>150.06361986802048</v>
      </c>
      <c r="D12007" t="s">
        <v>8</v>
      </c>
    </row>
    <row r="12008" spans="1:4">
      <c r="A12008" t="s">
        <v>2088</v>
      </c>
      <c r="B12008" t="s">
        <v>2654</v>
      </c>
      <c r="C12008">
        <v>148.38386436826724</v>
      </c>
      <c r="D12008" t="s">
        <v>8</v>
      </c>
    </row>
    <row r="12009" spans="1:4">
      <c r="A12009" t="s">
        <v>2089</v>
      </c>
      <c r="B12009" t="s">
        <v>2654</v>
      </c>
      <c r="C12009">
        <v>149.63669678225091</v>
      </c>
      <c r="D12009" t="s">
        <v>8</v>
      </c>
    </row>
    <row r="12010" spans="1:4">
      <c r="A12010" t="s">
        <v>2090</v>
      </c>
      <c r="B12010" t="s">
        <v>2654</v>
      </c>
      <c r="C12010">
        <v>150.33272663171388</v>
      </c>
      <c r="D12010" t="s">
        <v>8</v>
      </c>
    </row>
    <row r="12011" spans="1:4">
      <c r="A12011" t="s">
        <v>2091</v>
      </c>
      <c r="B12011" t="s">
        <v>2654</v>
      </c>
      <c r="C12011">
        <v>148.68086365056504</v>
      </c>
      <c r="D12011" t="s">
        <v>8</v>
      </c>
    </row>
    <row r="12012" spans="1:4">
      <c r="A12012" t="s">
        <v>2092</v>
      </c>
      <c r="B12012" t="s">
        <v>2654</v>
      </c>
      <c r="C12012">
        <v>148.28177001386476</v>
      </c>
      <c r="D12012" t="s">
        <v>8</v>
      </c>
    </row>
    <row r="12013" spans="1:4">
      <c r="A12013" t="s">
        <v>2093</v>
      </c>
      <c r="B12013" t="s">
        <v>2654</v>
      </c>
      <c r="C12013">
        <v>149.35830667527833</v>
      </c>
      <c r="D12013" t="s">
        <v>8</v>
      </c>
    </row>
    <row r="12014" spans="1:4">
      <c r="A12014" t="s">
        <v>2094</v>
      </c>
      <c r="B12014" t="s">
        <v>2654</v>
      </c>
      <c r="C12014">
        <v>150.6297052158377</v>
      </c>
      <c r="D12014" t="s">
        <v>8</v>
      </c>
    </row>
    <row r="12015" spans="1:4">
      <c r="A12015" t="s">
        <v>2095</v>
      </c>
      <c r="B12015" t="s">
        <v>2654</v>
      </c>
      <c r="C12015">
        <v>146.00807981991042</v>
      </c>
      <c r="D12015" t="s">
        <v>8</v>
      </c>
    </row>
    <row r="12016" spans="1:4">
      <c r="A12016" t="s">
        <v>2096</v>
      </c>
      <c r="B12016" t="s">
        <v>2654</v>
      </c>
      <c r="C12016">
        <v>143.65087399872962</v>
      </c>
      <c r="D12016" t="s">
        <v>8</v>
      </c>
    </row>
    <row r="12017" spans="1:4">
      <c r="A12017" t="s">
        <v>2097</v>
      </c>
      <c r="B12017" t="s">
        <v>2654</v>
      </c>
      <c r="C12017">
        <v>143.9664114149933</v>
      </c>
      <c r="D12017" t="s">
        <v>8</v>
      </c>
    </row>
    <row r="12018" spans="1:4">
      <c r="A12018" t="s">
        <v>2098</v>
      </c>
      <c r="B12018" t="s">
        <v>2654</v>
      </c>
      <c r="C12018">
        <v>144.72738799520971</v>
      </c>
      <c r="D12018" t="s">
        <v>8</v>
      </c>
    </row>
    <row r="12019" spans="1:4">
      <c r="A12019" t="s">
        <v>2099</v>
      </c>
      <c r="B12019" t="s">
        <v>2654</v>
      </c>
      <c r="C12019">
        <v>145.08931883031309</v>
      </c>
      <c r="D12019" t="s">
        <v>8</v>
      </c>
    </row>
    <row r="12020" spans="1:4">
      <c r="A12020" t="s">
        <v>2100</v>
      </c>
      <c r="B12020" t="s">
        <v>2654</v>
      </c>
      <c r="C12020">
        <v>142.51865727132318</v>
      </c>
      <c r="D12020" t="s">
        <v>8</v>
      </c>
    </row>
    <row r="12021" spans="1:4">
      <c r="A12021" t="s">
        <v>2101</v>
      </c>
      <c r="B12021" t="s">
        <v>2654</v>
      </c>
      <c r="C12021">
        <v>143.2332423215226</v>
      </c>
      <c r="D12021" t="s">
        <v>8</v>
      </c>
    </row>
    <row r="12022" spans="1:4">
      <c r="A12022" t="s">
        <v>2102</v>
      </c>
      <c r="B12022" t="s">
        <v>2654</v>
      </c>
      <c r="C12022">
        <v>140.01295233440376</v>
      </c>
      <c r="D12022" t="s">
        <v>8</v>
      </c>
    </row>
    <row r="12023" spans="1:4">
      <c r="A12023" t="s">
        <v>2103</v>
      </c>
      <c r="B12023" t="s">
        <v>2654</v>
      </c>
      <c r="C12023">
        <v>143.07549183076219</v>
      </c>
      <c r="D12023" t="s">
        <v>8</v>
      </c>
    </row>
    <row r="12024" spans="1:4">
      <c r="A12024" t="s">
        <v>2104</v>
      </c>
      <c r="B12024" t="s">
        <v>2654</v>
      </c>
      <c r="C12024">
        <v>144.44897101696628</v>
      </c>
      <c r="D12024" t="s">
        <v>8</v>
      </c>
    </row>
    <row r="12025" spans="1:4">
      <c r="A12025" t="s">
        <v>2105</v>
      </c>
      <c r="B12025" t="s">
        <v>2654</v>
      </c>
      <c r="C12025">
        <v>144.23555444151296</v>
      </c>
      <c r="D12025" t="s">
        <v>8</v>
      </c>
    </row>
    <row r="12026" spans="1:4">
      <c r="A12026" t="s">
        <v>2106</v>
      </c>
      <c r="B12026" t="s">
        <v>2654</v>
      </c>
      <c r="C12026">
        <v>143.86430011379483</v>
      </c>
      <c r="D12026" t="s">
        <v>8</v>
      </c>
    </row>
    <row r="12027" spans="1:4">
      <c r="A12027" t="s">
        <v>2107</v>
      </c>
      <c r="B12027" t="s">
        <v>2654</v>
      </c>
      <c r="C12027">
        <v>145.27492762448946</v>
      </c>
      <c r="D12027" t="s">
        <v>8</v>
      </c>
    </row>
    <row r="12028" spans="1:4">
      <c r="A12028" t="s">
        <v>2108</v>
      </c>
      <c r="B12028" t="s">
        <v>2654</v>
      </c>
      <c r="C12028">
        <v>144.80163121755095</v>
      </c>
      <c r="D12028" t="s">
        <v>8</v>
      </c>
    </row>
    <row r="12029" spans="1:4">
      <c r="A12029" t="s">
        <v>2109</v>
      </c>
      <c r="B12029" t="s">
        <v>2654</v>
      </c>
      <c r="C12029">
        <v>146.07306295911008</v>
      </c>
      <c r="D12029" t="s">
        <v>8</v>
      </c>
    </row>
    <row r="12030" spans="1:4">
      <c r="A12030" t="s">
        <v>2110</v>
      </c>
      <c r="B12030" t="s">
        <v>2654</v>
      </c>
      <c r="C12030">
        <v>144.53952865300448</v>
      </c>
      <c r="D12030" t="s">
        <v>8</v>
      </c>
    </row>
    <row r="12031" spans="1:4">
      <c r="A12031" t="s">
        <v>2111</v>
      </c>
      <c r="B12031" t="s">
        <v>2654</v>
      </c>
      <c r="C12031">
        <v>144.93191932785138</v>
      </c>
      <c r="D12031" t="s">
        <v>8</v>
      </c>
    </row>
    <row r="12032" spans="1:4">
      <c r="A12032" t="s">
        <v>2112</v>
      </c>
      <c r="B12032" t="s">
        <v>2654</v>
      </c>
      <c r="C12032">
        <v>143.18475311103941</v>
      </c>
      <c r="D12032" t="s">
        <v>8</v>
      </c>
    </row>
    <row r="12033" spans="1:4">
      <c r="A12033" t="s">
        <v>2113</v>
      </c>
      <c r="B12033" t="s">
        <v>2654</v>
      </c>
      <c r="C12033">
        <v>141.01714833153594</v>
      </c>
      <c r="D12033" t="s">
        <v>8</v>
      </c>
    </row>
    <row r="12034" spans="1:4">
      <c r="A12034" t="s">
        <v>2114</v>
      </c>
      <c r="B12034" t="s">
        <v>2654</v>
      </c>
      <c r="C12034">
        <v>139.93332251472145</v>
      </c>
      <c r="D12034" t="s">
        <v>8</v>
      </c>
    </row>
    <row r="12035" spans="1:4">
      <c r="A12035" t="s">
        <v>2115</v>
      </c>
      <c r="B12035" t="s">
        <v>2654</v>
      </c>
      <c r="C12035">
        <v>137.28919911258885</v>
      </c>
      <c r="D12035" t="s">
        <v>8</v>
      </c>
    </row>
    <row r="12036" spans="1:4">
      <c r="A12036" t="s">
        <v>2116</v>
      </c>
      <c r="B12036" t="s">
        <v>2654</v>
      </c>
      <c r="C12036">
        <v>132.79510783990878</v>
      </c>
      <c r="D12036" t="s">
        <v>8</v>
      </c>
    </row>
    <row r="12037" spans="1:4">
      <c r="A12037" t="s">
        <v>2117</v>
      </c>
      <c r="B12037" t="s">
        <v>2654</v>
      </c>
      <c r="C12037">
        <v>129.54367168936847</v>
      </c>
      <c r="D12037" t="s">
        <v>8</v>
      </c>
    </row>
    <row r="12038" spans="1:4">
      <c r="A12038" t="s">
        <v>2118</v>
      </c>
      <c r="B12038" t="s">
        <v>2654</v>
      </c>
      <c r="C12038">
        <v>128.19824761637753</v>
      </c>
      <c r="D12038" t="s">
        <v>8</v>
      </c>
    </row>
    <row r="12039" spans="1:4">
      <c r="A12039" t="s">
        <v>2119</v>
      </c>
      <c r="B12039" t="s">
        <v>2654</v>
      </c>
      <c r="C12039">
        <v>124.80665736811753</v>
      </c>
      <c r="D12039" t="s">
        <v>8</v>
      </c>
    </row>
    <row r="12040" spans="1:4">
      <c r="A12040" t="s">
        <v>2120</v>
      </c>
      <c r="B12040" t="s">
        <v>2654</v>
      </c>
      <c r="C12040">
        <v>122.05041869847116</v>
      </c>
      <c r="D12040" t="s">
        <v>8</v>
      </c>
    </row>
    <row r="12041" spans="1:4">
      <c r="A12041" t="s">
        <v>2121</v>
      </c>
      <c r="B12041" t="s">
        <v>2654</v>
      </c>
      <c r="C12041">
        <v>118.42524737944616</v>
      </c>
      <c r="D12041" t="s">
        <v>8</v>
      </c>
    </row>
    <row r="12042" spans="1:4">
      <c r="A12042" t="s">
        <v>2122</v>
      </c>
      <c r="B12042" t="s">
        <v>2654</v>
      </c>
      <c r="C12042">
        <v>121.98500040715518</v>
      </c>
      <c r="D12042" t="s">
        <v>8</v>
      </c>
    </row>
    <row r="12043" spans="1:4">
      <c r="A12043" t="s">
        <v>2123</v>
      </c>
      <c r="B12043" t="s">
        <v>2654</v>
      </c>
      <c r="C12043">
        <v>121.20017722180586</v>
      </c>
      <c r="D12043" t="s">
        <v>8</v>
      </c>
    </row>
    <row r="12044" spans="1:4">
      <c r="A12044" t="s">
        <v>2124</v>
      </c>
      <c r="B12044" t="s">
        <v>2654</v>
      </c>
      <c r="C12044">
        <v>121.39636946283508</v>
      </c>
      <c r="D12044" t="s">
        <v>8</v>
      </c>
    </row>
    <row r="12045" spans="1:4">
      <c r="A12045" t="s">
        <v>2125</v>
      </c>
      <c r="B12045" t="s">
        <v>2654</v>
      </c>
      <c r="C12045">
        <v>122.40544454847593</v>
      </c>
      <c r="D12045" t="s">
        <v>8</v>
      </c>
    </row>
    <row r="12046" spans="1:4">
      <c r="A12046" t="s">
        <v>2126</v>
      </c>
      <c r="B12046" t="s">
        <v>2654</v>
      </c>
      <c r="C12046">
        <v>121.66734369353244</v>
      </c>
      <c r="D12046" t="s">
        <v>8</v>
      </c>
    </row>
    <row r="12047" spans="1:4">
      <c r="A12047" t="s">
        <v>2127</v>
      </c>
      <c r="B12047" t="s">
        <v>2654</v>
      </c>
      <c r="C12047">
        <v>118.61210901246092</v>
      </c>
      <c r="D12047" t="s">
        <v>8</v>
      </c>
    </row>
    <row r="12048" spans="1:4">
      <c r="A12048" t="s">
        <v>2128</v>
      </c>
      <c r="B12048" t="s">
        <v>2654</v>
      </c>
      <c r="C12048">
        <v>116.86492224909536</v>
      </c>
      <c r="D12048" t="s">
        <v>8</v>
      </c>
    </row>
    <row r="12049" spans="1:4">
      <c r="A12049" t="s">
        <v>2129</v>
      </c>
      <c r="B12049" t="s">
        <v>2654</v>
      </c>
      <c r="C12049">
        <v>118.41588682852873</v>
      </c>
      <c r="D12049" t="s">
        <v>8</v>
      </c>
    </row>
    <row r="12050" spans="1:4">
      <c r="A12050" t="s">
        <v>2130</v>
      </c>
      <c r="B12050" t="s">
        <v>2654</v>
      </c>
      <c r="C12050">
        <v>119.52775994024221</v>
      </c>
      <c r="D12050" t="s">
        <v>8</v>
      </c>
    </row>
    <row r="12051" spans="1:4">
      <c r="A12051" t="s">
        <v>2131</v>
      </c>
      <c r="B12051" t="s">
        <v>2654</v>
      </c>
      <c r="C12051">
        <v>125.75968776101531</v>
      </c>
      <c r="D12051" t="s">
        <v>8</v>
      </c>
    </row>
    <row r="12052" spans="1:4">
      <c r="A12052" t="s">
        <v>2132</v>
      </c>
      <c r="B12052" t="s">
        <v>2654</v>
      </c>
      <c r="C12052">
        <v>124.86271248147966</v>
      </c>
      <c r="D12052" t="s">
        <v>8</v>
      </c>
    </row>
    <row r="12053" spans="1:4">
      <c r="A12053" t="s">
        <v>2133</v>
      </c>
      <c r="B12053" t="s">
        <v>2654</v>
      </c>
      <c r="C12053">
        <v>122.7885150261618</v>
      </c>
      <c r="D12053" t="s">
        <v>8</v>
      </c>
    </row>
    <row r="12054" spans="1:4">
      <c r="A12054" t="s">
        <v>2134</v>
      </c>
      <c r="B12054" t="s">
        <v>2654</v>
      </c>
      <c r="C12054">
        <v>122.7044318811601</v>
      </c>
      <c r="D12054" t="s">
        <v>8</v>
      </c>
    </row>
    <row r="12055" spans="1:4">
      <c r="A12055" t="s">
        <v>2135</v>
      </c>
      <c r="B12055" t="s">
        <v>2654</v>
      </c>
      <c r="C12055">
        <v>122.79786929565851</v>
      </c>
      <c r="D12055" t="s">
        <v>8</v>
      </c>
    </row>
    <row r="12056" spans="1:4">
      <c r="A12056" t="s">
        <v>2136</v>
      </c>
      <c r="B12056" t="s">
        <v>2654</v>
      </c>
      <c r="C12056">
        <v>121.76077252116612</v>
      </c>
      <c r="D12056" t="s">
        <v>8</v>
      </c>
    </row>
    <row r="12057" spans="1:4">
      <c r="A12057" t="s">
        <v>2137</v>
      </c>
      <c r="B12057" t="s">
        <v>2654</v>
      </c>
      <c r="C12057">
        <v>123.64808408036434</v>
      </c>
      <c r="D12057" t="s">
        <v>8</v>
      </c>
    </row>
    <row r="12058" spans="1:4">
      <c r="A12058" t="s">
        <v>2138</v>
      </c>
      <c r="B12058" t="s">
        <v>2654</v>
      </c>
      <c r="C12058">
        <v>123.7135145743453</v>
      </c>
      <c r="D12058" t="s">
        <v>8</v>
      </c>
    </row>
    <row r="12059" spans="1:4">
      <c r="A12059" t="s">
        <v>2139</v>
      </c>
      <c r="B12059" t="s">
        <v>2654</v>
      </c>
      <c r="C12059">
        <v>123.2183231373395</v>
      </c>
      <c r="D12059" t="s">
        <v>8</v>
      </c>
    </row>
    <row r="12060" spans="1:4">
      <c r="A12060" t="s">
        <v>2140</v>
      </c>
      <c r="B12060" t="s">
        <v>2654</v>
      </c>
      <c r="C12060">
        <v>123.11554577184124</v>
      </c>
      <c r="D12060" t="s">
        <v>8</v>
      </c>
    </row>
    <row r="12061" spans="1:4">
      <c r="A12061" t="s">
        <v>2141</v>
      </c>
      <c r="B12061" t="s">
        <v>2654</v>
      </c>
      <c r="C12061">
        <v>122.51757464033534</v>
      </c>
      <c r="D12061" t="s">
        <v>8</v>
      </c>
    </row>
    <row r="12062" spans="1:4">
      <c r="A12062" t="s">
        <v>2142</v>
      </c>
      <c r="B12062" t="s">
        <v>2654</v>
      </c>
      <c r="C12062">
        <v>122.94733646267676</v>
      </c>
      <c r="D12062" t="s">
        <v>8</v>
      </c>
    </row>
    <row r="12063" spans="1:4">
      <c r="A12063" t="s">
        <v>2143</v>
      </c>
      <c r="B12063" t="s">
        <v>2654</v>
      </c>
      <c r="C12063">
        <v>123.78827281953969</v>
      </c>
      <c r="D12063" t="s">
        <v>8</v>
      </c>
    </row>
    <row r="12064" spans="1:4">
      <c r="A12064" t="s">
        <v>2144</v>
      </c>
      <c r="B12064" t="s">
        <v>2654</v>
      </c>
      <c r="C12064">
        <v>121.86353734072397</v>
      </c>
      <c r="D12064" t="s">
        <v>8</v>
      </c>
    </row>
    <row r="12065" spans="1:4">
      <c r="A12065" t="s">
        <v>2145</v>
      </c>
      <c r="B12065" t="s">
        <v>2654</v>
      </c>
      <c r="C12065">
        <v>121.33097580104416</v>
      </c>
      <c r="D12065" t="s">
        <v>8</v>
      </c>
    </row>
    <row r="12066" spans="1:4">
      <c r="A12066" t="s">
        <v>2146</v>
      </c>
      <c r="B12066" t="s">
        <v>2654</v>
      </c>
      <c r="C12066">
        <v>121.7233785177942</v>
      </c>
      <c r="D12066" t="s">
        <v>8</v>
      </c>
    </row>
    <row r="12067" spans="1:4">
      <c r="A12067" t="s">
        <v>2147</v>
      </c>
      <c r="B12067" t="s">
        <v>2654</v>
      </c>
      <c r="C12067">
        <v>122.74179433518788</v>
      </c>
      <c r="D12067" t="s">
        <v>8</v>
      </c>
    </row>
    <row r="12068" spans="1:4">
      <c r="A12068" t="s">
        <v>2148</v>
      </c>
      <c r="B12068" t="s">
        <v>2654</v>
      </c>
      <c r="C12068">
        <v>124.11526234492815</v>
      </c>
      <c r="D12068" t="s">
        <v>8</v>
      </c>
    </row>
    <row r="12069" spans="1:4">
      <c r="A12069" t="s">
        <v>2149</v>
      </c>
      <c r="B12069" t="s">
        <v>2654</v>
      </c>
      <c r="C12069">
        <v>123.97511415605332</v>
      </c>
      <c r="D12069" t="s">
        <v>8</v>
      </c>
    </row>
    <row r="12070" spans="1:4">
      <c r="A12070" t="s">
        <v>2150</v>
      </c>
      <c r="B12070" t="s">
        <v>2654</v>
      </c>
      <c r="C12070">
        <v>122.0784469061998</v>
      </c>
      <c r="D12070" t="s">
        <v>8</v>
      </c>
    </row>
    <row r="12071" spans="1:4">
      <c r="A12071" t="s">
        <v>2151</v>
      </c>
      <c r="B12071" t="s">
        <v>2654</v>
      </c>
      <c r="C12071">
        <v>120.10702145153031</v>
      </c>
      <c r="D12071" t="s">
        <v>8</v>
      </c>
    </row>
    <row r="12072" spans="1:4">
      <c r="A12072" t="s">
        <v>2152</v>
      </c>
      <c r="B12072" t="s">
        <v>2654</v>
      </c>
      <c r="C12072">
        <v>120.56484430736892</v>
      </c>
      <c r="D12072" t="s">
        <v>8</v>
      </c>
    </row>
    <row r="12073" spans="1:4">
      <c r="A12073" t="s">
        <v>2153</v>
      </c>
      <c r="B12073" t="s">
        <v>2654</v>
      </c>
      <c r="C12073">
        <v>122.2839861747574</v>
      </c>
      <c r="D12073" t="s">
        <v>8</v>
      </c>
    </row>
    <row r="12074" spans="1:4">
      <c r="A12074" t="s">
        <v>2154</v>
      </c>
      <c r="B12074" t="s">
        <v>2654</v>
      </c>
      <c r="C12074">
        <v>123.77889002472892</v>
      </c>
      <c r="D12074" t="s">
        <v>8</v>
      </c>
    </row>
    <row r="12075" spans="1:4">
      <c r="A12075" t="s">
        <v>2155</v>
      </c>
      <c r="B12075" t="s">
        <v>2654</v>
      </c>
      <c r="C12075">
        <v>124.82534867544854</v>
      </c>
      <c r="D12075" t="s">
        <v>8</v>
      </c>
    </row>
    <row r="12076" spans="1:4">
      <c r="A12076" t="s">
        <v>2156</v>
      </c>
      <c r="B12076" t="s">
        <v>2654</v>
      </c>
      <c r="C12076">
        <v>125.04024225053629</v>
      </c>
      <c r="D12076" t="s">
        <v>8</v>
      </c>
    </row>
    <row r="12077" spans="1:4">
      <c r="A12077" t="s">
        <v>2157</v>
      </c>
      <c r="B12077" t="s">
        <v>2654</v>
      </c>
      <c r="C12077">
        <v>124.582422820559</v>
      </c>
      <c r="D12077" t="s">
        <v>8</v>
      </c>
    </row>
    <row r="12078" spans="1:4">
      <c r="A12078" t="s">
        <v>2158</v>
      </c>
      <c r="B12078" t="s">
        <v>2654</v>
      </c>
      <c r="C12078">
        <v>123.76024053112177</v>
      </c>
      <c r="D12078" t="s">
        <v>8</v>
      </c>
    </row>
    <row r="12079" spans="1:4">
      <c r="A12079" t="s">
        <v>2159</v>
      </c>
      <c r="B12079" t="s">
        <v>2654</v>
      </c>
      <c r="C12079">
        <v>125.66622161865234</v>
      </c>
      <c r="D12079" t="s">
        <v>8</v>
      </c>
    </row>
    <row r="12080" spans="1:4">
      <c r="A12080" t="s">
        <v>2160</v>
      </c>
      <c r="B12080" t="s">
        <v>2654</v>
      </c>
      <c r="C12080">
        <v>125.95587660089066</v>
      </c>
      <c r="D12080" t="s">
        <v>8</v>
      </c>
    </row>
    <row r="12081" spans="1:4">
      <c r="A12081" t="s">
        <v>2161</v>
      </c>
      <c r="B12081" t="s">
        <v>2654</v>
      </c>
      <c r="C12081">
        <v>126.37630082965001</v>
      </c>
      <c r="D12081" t="s">
        <v>8</v>
      </c>
    </row>
    <row r="12082" spans="1:4">
      <c r="A12082" t="s">
        <v>2162</v>
      </c>
      <c r="B12082" t="s">
        <v>2654</v>
      </c>
      <c r="C12082">
        <v>124.21802077358234</v>
      </c>
      <c r="D12082" t="s">
        <v>8</v>
      </c>
    </row>
    <row r="12083" spans="1:4">
      <c r="A12083" t="s">
        <v>2163</v>
      </c>
      <c r="B12083" t="s">
        <v>2654</v>
      </c>
      <c r="C12083">
        <v>123.16225971082504</v>
      </c>
      <c r="D12083" t="s">
        <v>8</v>
      </c>
    </row>
    <row r="12084" spans="1:4">
      <c r="A12084" t="s">
        <v>2164</v>
      </c>
      <c r="B12084" t="s">
        <v>2654</v>
      </c>
      <c r="C12084">
        <v>123.89102197389737</v>
      </c>
      <c r="D12084" t="s">
        <v>8</v>
      </c>
    </row>
    <row r="12085" spans="1:4">
      <c r="A12085" t="s">
        <v>2165</v>
      </c>
      <c r="B12085" t="s">
        <v>2654</v>
      </c>
      <c r="C12085">
        <v>123.30240481949426</v>
      </c>
      <c r="D12085" t="s">
        <v>8</v>
      </c>
    </row>
    <row r="12086" spans="1:4">
      <c r="A12086" t="s">
        <v>2166</v>
      </c>
      <c r="B12086" t="s">
        <v>2654</v>
      </c>
      <c r="C12086">
        <v>122.71379252536148</v>
      </c>
      <c r="D12086" t="s">
        <v>8</v>
      </c>
    </row>
    <row r="12087" spans="1:4">
      <c r="A12087" t="s">
        <v>2167</v>
      </c>
      <c r="B12087" t="s">
        <v>2654</v>
      </c>
      <c r="C12087">
        <v>120.85449179609635</v>
      </c>
      <c r="D12087" t="s">
        <v>8</v>
      </c>
    </row>
    <row r="12088" spans="1:4">
      <c r="A12088" t="s">
        <v>2168</v>
      </c>
      <c r="B12088" t="s">
        <v>2654</v>
      </c>
      <c r="C12088">
        <v>121.70470452185216</v>
      </c>
      <c r="D12088" t="s">
        <v>8</v>
      </c>
    </row>
    <row r="12089" spans="1:4">
      <c r="A12089" t="s">
        <v>2169</v>
      </c>
      <c r="B12089" t="s">
        <v>2654</v>
      </c>
      <c r="C12089">
        <v>121.94764247043462</v>
      </c>
      <c r="D12089" t="s">
        <v>8</v>
      </c>
    </row>
    <row r="12090" spans="1:4">
      <c r="A12090" t="s">
        <v>2170</v>
      </c>
      <c r="B12090" t="s">
        <v>2654</v>
      </c>
      <c r="C12090">
        <v>121.48048296179472</v>
      </c>
      <c r="D12090" t="s">
        <v>8</v>
      </c>
    </row>
    <row r="12091" spans="1:4">
      <c r="A12091" t="s">
        <v>2171</v>
      </c>
      <c r="B12091" t="s">
        <v>2654</v>
      </c>
      <c r="C12091">
        <v>120.40598887089816</v>
      </c>
      <c r="D12091" t="s">
        <v>8</v>
      </c>
    </row>
    <row r="12092" spans="1:4">
      <c r="A12092" t="s">
        <v>2172</v>
      </c>
      <c r="B12092" t="s">
        <v>2654</v>
      </c>
      <c r="C12092">
        <v>117.75364169993188</v>
      </c>
      <c r="D12092" t="s">
        <v>8</v>
      </c>
    </row>
    <row r="12093" spans="1:4">
      <c r="A12093" t="s">
        <v>2173</v>
      </c>
      <c r="B12093" t="s">
        <v>2654</v>
      </c>
      <c r="C12093">
        <v>120.17544379361264</v>
      </c>
      <c r="D12093" t="s">
        <v>8</v>
      </c>
    </row>
    <row r="12094" spans="1:4">
      <c r="A12094" t="s">
        <v>2174</v>
      </c>
      <c r="B12094" t="s">
        <v>2654</v>
      </c>
      <c r="C12094">
        <v>121.02353574073776</v>
      </c>
      <c r="D12094" t="s">
        <v>8</v>
      </c>
    </row>
    <row r="12095" spans="1:4">
      <c r="A12095" t="s">
        <v>2175</v>
      </c>
      <c r="B12095" t="s">
        <v>2654</v>
      </c>
      <c r="C12095">
        <v>121.61719933693117</v>
      </c>
      <c r="D12095" t="s">
        <v>8</v>
      </c>
    </row>
    <row r="12096" spans="1:4">
      <c r="A12096" t="s">
        <v>2176</v>
      </c>
      <c r="B12096" t="s">
        <v>2654</v>
      </c>
      <c r="C12096">
        <v>120.08119343973672</v>
      </c>
      <c r="D12096" t="s">
        <v>8</v>
      </c>
    </row>
    <row r="12097" spans="1:4">
      <c r="A12097" t="s">
        <v>2177</v>
      </c>
      <c r="B12097" t="s">
        <v>2654</v>
      </c>
      <c r="C12097">
        <v>115.56744620716481</v>
      </c>
      <c r="D12097" t="s">
        <v>8</v>
      </c>
    </row>
    <row r="12098" spans="1:4">
      <c r="A12098" t="s">
        <v>2178</v>
      </c>
      <c r="B12098" t="s">
        <v>2654</v>
      </c>
      <c r="C12098">
        <v>115.70879129996057</v>
      </c>
      <c r="D12098" t="s">
        <v>8</v>
      </c>
    </row>
    <row r="12099" spans="1:4">
      <c r="A12099" t="s">
        <v>2179</v>
      </c>
      <c r="B12099" t="s">
        <v>2654</v>
      </c>
      <c r="C12099">
        <v>115.07743407041532</v>
      </c>
      <c r="D12099" t="s">
        <v>8</v>
      </c>
    </row>
    <row r="12100" spans="1:4">
      <c r="A12100" t="s">
        <v>2180</v>
      </c>
      <c r="B12100" t="s">
        <v>2654</v>
      </c>
      <c r="C12100">
        <v>113.78642425083753</v>
      </c>
      <c r="D12100" t="s">
        <v>8</v>
      </c>
    </row>
    <row r="12101" spans="1:4">
      <c r="A12101" t="s">
        <v>2181</v>
      </c>
      <c r="B12101" t="s">
        <v>2654</v>
      </c>
      <c r="C12101">
        <v>114.43663837738112</v>
      </c>
      <c r="D12101" t="s">
        <v>8</v>
      </c>
    </row>
    <row r="12102" spans="1:4">
      <c r="A12102" t="s">
        <v>2182</v>
      </c>
      <c r="B12102" t="s">
        <v>2654</v>
      </c>
      <c r="C12102">
        <v>116.63226070642092</v>
      </c>
      <c r="D12102" t="s">
        <v>8</v>
      </c>
    </row>
    <row r="12103" spans="1:4">
      <c r="A12103" t="s">
        <v>2183</v>
      </c>
      <c r="B12103" t="s">
        <v>2654</v>
      </c>
      <c r="C12103">
        <v>118.13999873713206</v>
      </c>
      <c r="D12103" t="s">
        <v>8</v>
      </c>
    </row>
    <row r="12104" spans="1:4">
      <c r="A12104" t="s">
        <v>2184</v>
      </c>
      <c r="B12104" t="s">
        <v>2654</v>
      </c>
      <c r="C12104">
        <v>118.5828920003954</v>
      </c>
      <c r="D12104" t="s">
        <v>8</v>
      </c>
    </row>
    <row r="12105" spans="1:4">
      <c r="A12105" t="s">
        <v>2185</v>
      </c>
      <c r="B12105" t="s">
        <v>2654</v>
      </c>
      <c r="C12105">
        <v>117.93269141585932</v>
      </c>
      <c r="D12105" t="s">
        <v>8</v>
      </c>
    </row>
    <row r="12106" spans="1:4">
      <c r="A12106" t="s">
        <v>2186</v>
      </c>
      <c r="B12106" t="s">
        <v>2654</v>
      </c>
      <c r="C12106">
        <v>117.79133755673141</v>
      </c>
      <c r="D12106" t="s">
        <v>8</v>
      </c>
    </row>
    <row r="12107" spans="1:4">
      <c r="A12107" t="s">
        <v>2187</v>
      </c>
      <c r="B12107" t="s">
        <v>2654</v>
      </c>
      <c r="C12107">
        <v>116.02917584177196</v>
      </c>
      <c r="D12107" t="s">
        <v>8</v>
      </c>
    </row>
    <row r="12108" spans="1:4">
      <c r="A12108" t="s">
        <v>2188</v>
      </c>
      <c r="B12108" t="s">
        <v>2654</v>
      </c>
      <c r="C12108">
        <v>116.39669274361611</v>
      </c>
      <c r="D12108" t="s">
        <v>8</v>
      </c>
    </row>
    <row r="12109" spans="1:4">
      <c r="A12109" t="s">
        <v>2189</v>
      </c>
      <c r="B12109" t="s">
        <v>2654</v>
      </c>
      <c r="C12109">
        <v>115.46377016191288</v>
      </c>
      <c r="D12109" t="s">
        <v>8</v>
      </c>
    </row>
    <row r="12110" spans="1:4">
      <c r="A12110" t="s">
        <v>2190</v>
      </c>
      <c r="B12110" t="s">
        <v>2654</v>
      </c>
      <c r="C12110">
        <v>115.47320272443363</v>
      </c>
      <c r="D12110" t="s">
        <v>8</v>
      </c>
    </row>
    <row r="12111" spans="1:4">
      <c r="A12111" t="s">
        <v>2191</v>
      </c>
      <c r="B12111" t="s">
        <v>2654</v>
      </c>
      <c r="C12111">
        <v>115.19992703456596</v>
      </c>
      <c r="D12111" t="s">
        <v>8</v>
      </c>
    </row>
    <row r="12112" spans="1:4">
      <c r="A12112" t="s">
        <v>2192</v>
      </c>
      <c r="B12112" t="s">
        <v>2654</v>
      </c>
      <c r="C12112">
        <v>115.42609329351198</v>
      </c>
      <c r="D12112" t="s">
        <v>8</v>
      </c>
    </row>
    <row r="12113" spans="1:4">
      <c r="A12113" t="s">
        <v>2193</v>
      </c>
      <c r="B12113" t="s">
        <v>2654</v>
      </c>
      <c r="C12113">
        <v>115.72763287991692</v>
      </c>
      <c r="D12113" t="s">
        <v>8</v>
      </c>
    </row>
    <row r="12114" spans="1:4">
      <c r="A12114" t="s">
        <v>2194</v>
      </c>
      <c r="B12114" t="s">
        <v>2654</v>
      </c>
      <c r="C12114">
        <v>115.64282552791052</v>
      </c>
      <c r="D12114" t="s">
        <v>8</v>
      </c>
    </row>
    <row r="12115" spans="1:4">
      <c r="A12115" t="s">
        <v>2195</v>
      </c>
      <c r="B12115" t="s">
        <v>2654</v>
      </c>
      <c r="C12115">
        <v>111.71329828843622</v>
      </c>
      <c r="D12115" t="s">
        <v>8</v>
      </c>
    </row>
    <row r="12116" spans="1:4">
      <c r="A12116" t="s">
        <v>2196</v>
      </c>
      <c r="B12116" t="s">
        <v>2654</v>
      </c>
      <c r="C12116">
        <v>112.09023121656304</v>
      </c>
      <c r="D12116" t="s">
        <v>8</v>
      </c>
    </row>
    <row r="12117" spans="1:4">
      <c r="A12117" t="s">
        <v>2197</v>
      </c>
      <c r="B12117" t="s">
        <v>2654</v>
      </c>
      <c r="C12117">
        <v>113.14565300045736</v>
      </c>
      <c r="D12117" t="s">
        <v>8</v>
      </c>
    </row>
    <row r="12118" spans="1:4">
      <c r="A12118" t="s">
        <v>2198</v>
      </c>
      <c r="B12118" t="s">
        <v>2654</v>
      </c>
      <c r="C12118">
        <v>110.13960955737576</v>
      </c>
      <c r="D12118" t="s">
        <v>8</v>
      </c>
    </row>
    <row r="12119" spans="1:4">
      <c r="A12119" t="s">
        <v>2199</v>
      </c>
      <c r="B12119" t="s">
        <v>2654</v>
      </c>
      <c r="C12119">
        <v>106.04989251516216</v>
      </c>
      <c r="D12119" t="s">
        <v>8</v>
      </c>
    </row>
    <row r="12120" spans="1:4">
      <c r="A12120" t="s">
        <v>2200</v>
      </c>
      <c r="B12120" t="s">
        <v>2654</v>
      </c>
      <c r="C12120">
        <v>104.1558135763824</v>
      </c>
      <c r="D12120" t="s">
        <v>8</v>
      </c>
    </row>
    <row r="12121" spans="1:4">
      <c r="A12121" t="s">
        <v>2201</v>
      </c>
      <c r="B12121" t="s">
        <v>2654</v>
      </c>
      <c r="C12121">
        <v>102.8271345596366</v>
      </c>
      <c r="D12121" t="s">
        <v>8</v>
      </c>
    </row>
    <row r="12122" spans="1:4">
      <c r="A12122" t="s">
        <v>2202</v>
      </c>
      <c r="B12122" t="s">
        <v>2654</v>
      </c>
      <c r="C12122">
        <v>102.23345594509956</v>
      </c>
      <c r="D12122" t="s">
        <v>8</v>
      </c>
    </row>
    <row r="12123" spans="1:4">
      <c r="A12123" t="s">
        <v>2203</v>
      </c>
      <c r="B12123" t="s">
        <v>2654</v>
      </c>
      <c r="C12123">
        <v>101.91307756303038</v>
      </c>
      <c r="D12123" t="s">
        <v>8</v>
      </c>
    </row>
    <row r="12124" spans="1:4">
      <c r="A12124" t="s">
        <v>2204</v>
      </c>
      <c r="B12124" t="s">
        <v>2654</v>
      </c>
      <c r="C12124">
        <v>103.54330143714662</v>
      </c>
      <c r="D12124" t="s">
        <v>8</v>
      </c>
    </row>
    <row r="12125" spans="1:4">
      <c r="A12125" t="s">
        <v>2205</v>
      </c>
      <c r="B12125" t="s">
        <v>2654</v>
      </c>
      <c r="C12125">
        <v>99.651476390424762</v>
      </c>
      <c r="D12125" t="s">
        <v>8</v>
      </c>
    </row>
    <row r="12126" spans="1:4">
      <c r="A12126" t="s">
        <v>2206</v>
      </c>
      <c r="B12126" t="s">
        <v>2654</v>
      </c>
      <c r="C12126">
        <v>100.05666874411784</v>
      </c>
      <c r="D12126" t="s">
        <v>8</v>
      </c>
    </row>
    <row r="12127" spans="1:4">
      <c r="A12127" t="s">
        <v>2207</v>
      </c>
      <c r="B12127" t="s">
        <v>2654</v>
      </c>
      <c r="C12127">
        <v>99.651475517136205</v>
      </c>
      <c r="D12127" t="s">
        <v>8</v>
      </c>
    </row>
    <row r="12128" spans="1:4">
      <c r="A12128" t="s">
        <v>2208</v>
      </c>
      <c r="B12128" t="s">
        <v>2654</v>
      </c>
      <c r="C12128">
        <v>98.59606642927946</v>
      </c>
      <c r="D12128" t="s">
        <v>8</v>
      </c>
    </row>
    <row r="12129" spans="1:4">
      <c r="A12129" t="s">
        <v>2209</v>
      </c>
      <c r="B12129" t="s">
        <v>2654</v>
      </c>
      <c r="C12129">
        <v>96.994120221568977</v>
      </c>
      <c r="D12129" t="s">
        <v>8</v>
      </c>
    </row>
    <row r="12130" spans="1:4">
      <c r="A12130" t="s">
        <v>2210</v>
      </c>
      <c r="B12130" t="s">
        <v>2654</v>
      </c>
      <c r="C12130">
        <v>97.7573842715843</v>
      </c>
      <c r="D12130" t="s">
        <v>8</v>
      </c>
    </row>
    <row r="12131" spans="1:4">
      <c r="A12131" t="s">
        <v>2211</v>
      </c>
      <c r="B12131" t="s">
        <v>2654</v>
      </c>
      <c r="C12131">
        <v>100.084939575032</v>
      </c>
      <c r="D12131" t="s">
        <v>8</v>
      </c>
    </row>
    <row r="12132" spans="1:4">
      <c r="A12132" t="s">
        <v>2212</v>
      </c>
      <c r="B12132" t="s">
        <v>2654</v>
      </c>
      <c r="C12132">
        <v>100.76342143163291</v>
      </c>
      <c r="D12132" t="s">
        <v>8</v>
      </c>
    </row>
    <row r="12133" spans="1:4">
      <c r="A12133" t="s">
        <v>2213</v>
      </c>
      <c r="B12133" t="s">
        <v>2654</v>
      </c>
      <c r="C12133">
        <v>103.19464029780454</v>
      </c>
      <c r="D12133" t="s">
        <v>8</v>
      </c>
    </row>
    <row r="12134" spans="1:4">
      <c r="A12134" t="s">
        <v>2214</v>
      </c>
      <c r="B12134" t="s">
        <v>2654</v>
      </c>
      <c r="C12134">
        <v>103.66580129769294</v>
      </c>
      <c r="D12134" t="s">
        <v>8</v>
      </c>
    </row>
    <row r="12135" spans="1:4">
      <c r="A12135" t="s">
        <v>2215</v>
      </c>
      <c r="B12135" t="s">
        <v>2654</v>
      </c>
      <c r="C12135">
        <v>103.45849686515696</v>
      </c>
      <c r="D12135" t="s">
        <v>8</v>
      </c>
    </row>
    <row r="12136" spans="1:4">
      <c r="A12136" t="s">
        <v>2216</v>
      </c>
      <c r="B12136" t="s">
        <v>2654</v>
      </c>
      <c r="C12136">
        <v>104.36311707880942</v>
      </c>
      <c r="D12136" t="s">
        <v>8</v>
      </c>
    </row>
    <row r="12137" spans="1:4">
      <c r="A12137" t="s">
        <v>2217</v>
      </c>
      <c r="B12137" t="s">
        <v>2654</v>
      </c>
      <c r="C12137">
        <v>103.59040425574776</v>
      </c>
      <c r="D12137" t="s">
        <v>8</v>
      </c>
    </row>
    <row r="12138" spans="1:4">
      <c r="A12138" t="s">
        <v>2218</v>
      </c>
      <c r="B12138" t="s">
        <v>2654</v>
      </c>
      <c r="C12138">
        <v>102.0826931415173</v>
      </c>
      <c r="D12138" t="s">
        <v>8</v>
      </c>
    </row>
    <row r="12139" spans="1:4">
      <c r="A12139" t="s">
        <v>2219</v>
      </c>
      <c r="B12139" t="s">
        <v>2654</v>
      </c>
      <c r="C12139">
        <v>101.48901756130944</v>
      </c>
      <c r="D12139" t="s">
        <v>8</v>
      </c>
    </row>
    <row r="12140" spans="1:4">
      <c r="A12140" t="s">
        <v>2220</v>
      </c>
      <c r="B12140" t="s">
        <v>2654</v>
      </c>
      <c r="C12140">
        <v>100.50900013509326</v>
      </c>
      <c r="D12140" t="s">
        <v>8</v>
      </c>
    </row>
    <row r="12141" spans="1:4">
      <c r="A12141" t="s">
        <v>2221</v>
      </c>
      <c r="B12141" t="s">
        <v>2654</v>
      </c>
      <c r="C12141">
        <v>101.12151038901264</v>
      </c>
      <c r="D12141" t="s">
        <v>8</v>
      </c>
    </row>
    <row r="12142" spans="1:4">
      <c r="A12142" t="s">
        <v>2222</v>
      </c>
      <c r="B12142" t="s">
        <v>2654</v>
      </c>
      <c r="C12142">
        <v>101.69632396755702</v>
      </c>
      <c r="D12142" t="s">
        <v>8</v>
      </c>
    </row>
    <row r="12143" spans="1:4">
      <c r="A12143" t="s">
        <v>2223</v>
      </c>
      <c r="B12143" t="s">
        <v>2654</v>
      </c>
      <c r="C12143">
        <v>103.64696346572678</v>
      </c>
      <c r="D12143" t="s">
        <v>8</v>
      </c>
    </row>
    <row r="12144" spans="1:4">
      <c r="A12144" t="s">
        <v>2224</v>
      </c>
      <c r="B12144" t="s">
        <v>2654</v>
      </c>
      <c r="C12144">
        <v>100.72573113271068</v>
      </c>
      <c r="D12144" t="s">
        <v>8</v>
      </c>
    </row>
    <row r="12145" spans="1:4">
      <c r="A12145" t="s">
        <v>2225</v>
      </c>
      <c r="B12145" t="s">
        <v>2654</v>
      </c>
      <c r="C12145">
        <v>100.4524593806439</v>
      </c>
      <c r="D12145" t="s">
        <v>8</v>
      </c>
    </row>
    <row r="12146" spans="1:4">
      <c r="A12146" t="s">
        <v>2226</v>
      </c>
      <c r="B12146" t="s">
        <v>2654</v>
      </c>
      <c r="C12146">
        <v>102.20518564081038</v>
      </c>
      <c r="D12146" t="s">
        <v>8</v>
      </c>
    </row>
    <row r="12147" spans="1:4">
      <c r="A12147" t="s">
        <v>2227</v>
      </c>
      <c r="B12147" t="s">
        <v>2654</v>
      </c>
      <c r="C12147">
        <v>102.34654016209171</v>
      </c>
      <c r="D12147" t="s">
        <v>8</v>
      </c>
    </row>
    <row r="12148" spans="1:4">
      <c r="A12148" t="s">
        <v>2228</v>
      </c>
      <c r="B12148" t="s">
        <v>2654</v>
      </c>
      <c r="C12148">
        <v>102.63865288263834</v>
      </c>
      <c r="D12148" t="s">
        <v>8</v>
      </c>
    </row>
    <row r="12149" spans="1:4">
      <c r="A12149" t="s">
        <v>2229</v>
      </c>
      <c r="B12149" t="s">
        <v>2654</v>
      </c>
      <c r="C12149">
        <v>105.61642665130316</v>
      </c>
      <c r="D12149" t="s">
        <v>8</v>
      </c>
    </row>
    <row r="12150" spans="1:4">
      <c r="A12150" t="s">
        <v>2230</v>
      </c>
      <c r="B12150" t="s">
        <v>2654</v>
      </c>
      <c r="C12150">
        <v>104.52332065351594</v>
      </c>
      <c r="D12150" t="s">
        <v>8</v>
      </c>
    </row>
    <row r="12151" spans="1:4">
      <c r="A12151" t="s">
        <v>2231</v>
      </c>
      <c r="B12151" t="s">
        <v>2654</v>
      </c>
      <c r="C12151">
        <v>104.41023504848692</v>
      </c>
      <c r="D12151" t="s">
        <v>8</v>
      </c>
    </row>
    <row r="12152" spans="1:4">
      <c r="A12152" t="s">
        <v>2232</v>
      </c>
      <c r="B12152" t="s">
        <v>2654</v>
      </c>
      <c r="C12152">
        <v>102.99675231609685</v>
      </c>
      <c r="D12152" t="s">
        <v>8</v>
      </c>
    </row>
    <row r="12153" spans="1:4">
      <c r="A12153" t="s">
        <v>2233</v>
      </c>
      <c r="B12153" t="s">
        <v>2654</v>
      </c>
      <c r="C12153">
        <v>100.19802896794847</v>
      </c>
      <c r="D12153" t="s">
        <v>8</v>
      </c>
    </row>
    <row r="12154" spans="1:4">
      <c r="A12154" t="s">
        <v>2234</v>
      </c>
      <c r="B12154" t="s">
        <v>2654</v>
      </c>
      <c r="C12154">
        <v>99.161463619443182</v>
      </c>
      <c r="D12154" t="s">
        <v>8</v>
      </c>
    </row>
    <row r="12155" spans="1:4">
      <c r="A12155" t="s">
        <v>2235</v>
      </c>
      <c r="B12155" t="s">
        <v>2654</v>
      </c>
      <c r="C12155">
        <v>100.9518893750372</v>
      </c>
      <c r="D12155" t="s">
        <v>8</v>
      </c>
    </row>
    <row r="12156" spans="1:4">
      <c r="A12156" t="s">
        <v>2236</v>
      </c>
      <c r="B12156" t="s">
        <v>2654</v>
      </c>
      <c r="C12156">
        <v>102.90201907257196</v>
      </c>
      <c r="D12156" t="s">
        <v>8</v>
      </c>
    </row>
    <row r="12157" spans="1:4">
      <c r="A12157" t="s">
        <v>2237</v>
      </c>
      <c r="B12157" t="s">
        <v>2654</v>
      </c>
      <c r="C12157">
        <v>118.89714573666016</v>
      </c>
      <c r="D12157" t="s">
        <v>8</v>
      </c>
    </row>
    <row r="12158" spans="1:4">
      <c r="A12158" t="s">
        <v>2238</v>
      </c>
      <c r="B12158" t="s">
        <v>2654</v>
      </c>
      <c r="C12158">
        <v>121.0964860520013</v>
      </c>
      <c r="D12158" t="s">
        <v>8</v>
      </c>
    </row>
    <row r="12159" spans="1:4">
      <c r="A12159" t="s">
        <v>2239</v>
      </c>
      <c r="B12159" t="s">
        <v>2654</v>
      </c>
      <c r="C12159">
        <v>122.72456153837648</v>
      </c>
      <c r="D12159" t="s">
        <v>8</v>
      </c>
    </row>
    <row r="12160" spans="1:4">
      <c r="A12160" t="s">
        <v>2240</v>
      </c>
      <c r="B12160" t="s">
        <v>2654</v>
      </c>
      <c r="C12160">
        <v>122.21995346918132</v>
      </c>
      <c r="D12160" t="s">
        <v>8</v>
      </c>
    </row>
    <row r="12161" spans="1:4">
      <c r="A12161" t="s">
        <v>2241</v>
      </c>
      <c r="B12161" t="s">
        <v>2654</v>
      </c>
      <c r="C12161">
        <v>122.54366407843784</v>
      </c>
      <c r="D12161" t="s">
        <v>8</v>
      </c>
    </row>
    <row r="12162" spans="1:4">
      <c r="A12162" t="s">
        <v>2242</v>
      </c>
      <c r="B12162" t="s">
        <v>2654</v>
      </c>
      <c r="C12162">
        <v>123.66712570191412</v>
      </c>
      <c r="D12162" t="s">
        <v>8</v>
      </c>
    </row>
    <row r="12163" spans="1:4">
      <c r="A12163" t="s">
        <v>2243</v>
      </c>
      <c r="B12163" t="s">
        <v>2654</v>
      </c>
      <c r="C12163">
        <v>123.54335193789387</v>
      </c>
      <c r="D12163" t="s">
        <v>8</v>
      </c>
    </row>
    <row r="12164" spans="1:4">
      <c r="A12164" t="s">
        <v>2244</v>
      </c>
      <c r="B12164" t="s">
        <v>2654</v>
      </c>
      <c r="C12164">
        <v>124.00990180139222</v>
      </c>
      <c r="D12164" t="s">
        <v>8</v>
      </c>
    </row>
    <row r="12165" spans="1:4">
      <c r="A12165" t="s">
        <v>2245</v>
      </c>
      <c r="B12165" t="s">
        <v>2654</v>
      </c>
      <c r="C12165">
        <v>123.98131758538064</v>
      </c>
      <c r="D12165" t="s">
        <v>8</v>
      </c>
    </row>
    <row r="12166" spans="1:4">
      <c r="A12166" t="s">
        <v>2246</v>
      </c>
      <c r="B12166" t="s">
        <v>2654</v>
      </c>
      <c r="C12166">
        <v>124.88580308919175</v>
      </c>
      <c r="D12166" t="s">
        <v>8</v>
      </c>
    </row>
    <row r="12167" spans="1:4">
      <c r="A12167" t="s">
        <v>2247</v>
      </c>
      <c r="B12167" t="s">
        <v>2654</v>
      </c>
      <c r="C12167">
        <v>124.14318718307612</v>
      </c>
      <c r="D12167" t="s">
        <v>8</v>
      </c>
    </row>
    <row r="12168" spans="1:4">
      <c r="A12168" t="s">
        <v>2248</v>
      </c>
      <c r="B12168" t="s">
        <v>2654</v>
      </c>
      <c r="C12168">
        <v>126.16160945852133</v>
      </c>
      <c r="D12168" t="s">
        <v>8</v>
      </c>
    </row>
    <row r="12169" spans="1:4">
      <c r="A12169" t="s">
        <v>2249</v>
      </c>
      <c r="B12169" t="s">
        <v>2654</v>
      </c>
      <c r="C12169">
        <v>126.80903902427528</v>
      </c>
      <c r="D12169" t="s">
        <v>8</v>
      </c>
    </row>
    <row r="12170" spans="1:4">
      <c r="A12170" t="s">
        <v>2250</v>
      </c>
      <c r="B12170" t="s">
        <v>2654</v>
      </c>
      <c r="C12170">
        <v>126.15209379446844</v>
      </c>
      <c r="D12170" t="s">
        <v>8</v>
      </c>
    </row>
    <row r="12171" spans="1:4">
      <c r="A12171" t="s">
        <v>2251</v>
      </c>
      <c r="B12171" t="s">
        <v>2654</v>
      </c>
      <c r="C12171">
        <v>125.95214631476208</v>
      </c>
      <c r="D12171" t="s">
        <v>8</v>
      </c>
    </row>
    <row r="12172" spans="1:4">
      <c r="A12172" t="s">
        <v>2252</v>
      </c>
      <c r="B12172" t="s">
        <v>2654</v>
      </c>
      <c r="C12172">
        <v>127.7039967166603</v>
      </c>
      <c r="D12172" t="s">
        <v>8</v>
      </c>
    </row>
    <row r="12173" spans="1:4">
      <c r="A12173" t="s">
        <v>2253</v>
      </c>
      <c r="B12173" t="s">
        <v>2654</v>
      </c>
      <c r="C12173">
        <v>128.62752633862709</v>
      </c>
      <c r="D12173" t="s">
        <v>8</v>
      </c>
    </row>
    <row r="12174" spans="1:4">
      <c r="A12174" t="s">
        <v>2254</v>
      </c>
      <c r="B12174" t="s">
        <v>2654</v>
      </c>
      <c r="C12174">
        <v>128.99883202365089</v>
      </c>
      <c r="D12174" t="s">
        <v>8</v>
      </c>
    </row>
    <row r="12175" spans="1:4">
      <c r="A12175" t="s">
        <v>2255</v>
      </c>
      <c r="B12175" t="s">
        <v>2654</v>
      </c>
      <c r="C12175">
        <v>128.75128355420748</v>
      </c>
      <c r="D12175" t="s">
        <v>8</v>
      </c>
    </row>
    <row r="12176" spans="1:4">
      <c r="A12176" t="s">
        <v>2256</v>
      </c>
      <c r="B12176" t="s">
        <v>2654</v>
      </c>
      <c r="C12176">
        <v>128.24669324364933</v>
      </c>
      <c r="D12176" t="s">
        <v>8</v>
      </c>
    </row>
    <row r="12177" spans="1:4">
      <c r="A12177" t="s">
        <v>2257</v>
      </c>
      <c r="B12177" t="s">
        <v>2654</v>
      </c>
      <c r="C12177">
        <v>132.76910695481115</v>
      </c>
      <c r="D12177" t="s">
        <v>8</v>
      </c>
    </row>
    <row r="12178" spans="1:4">
      <c r="A12178" t="s">
        <v>2258</v>
      </c>
      <c r="B12178" t="s">
        <v>2654</v>
      </c>
      <c r="C12178">
        <v>131.58853642833148</v>
      </c>
      <c r="D12178" t="s">
        <v>8</v>
      </c>
    </row>
    <row r="12179" spans="1:4">
      <c r="A12179" t="s">
        <v>2259</v>
      </c>
      <c r="B12179" t="s">
        <v>2654</v>
      </c>
      <c r="C12179">
        <v>130.81731787797827</v>
      </c>
      <c r="D12179" t="s">
        <v>8</v>
      </c>
    </row>
    <row r="12180" spans="1:4">
      <c r="A12180" t="s">
        <v>2260</v>
      </c>
      <c r="B12180" t="s">
        <v>2654</v>
      </c>
      <c r="C12180">
        <v>131.29339277856712</v>
      </c>
      <c r="D12180" t="s">
        <v>8</v>
      </c>
    </row>
    <row r="12181" spans="1:4">
      <c r="A12181" t="s">
        <v>2261</v>
      </c>
      <c r="B12181" t="s">
        <v>2654</v>
      </c>
      <c r="C12181">
        <v>130.00805487638772</v>
      </c>
      <c r="D12181" t="s">
        <v>8</v>
      </c>
    </row>
    <row r="12182" spans="1:4">
      <c r="A12182" t="s">
        <v>2262</v>
      </c>
      <c r="B12182" t="s">
        <v>2654</v>
      </c>
      <c r="C12182">
        <v>130.71258089502646</v>
      </c>
      <c r="D12182" t="s">
        <v>8</v>
      </c>
    </row>
    <row r="12183" spans="1:4">
      <c r="A12183" t="s">
        <v>2263</v>
      </c>
      <c r="B12183" t="s">
        <v>2654</v>
      </c>
      <c r="C12183">
        <v>131.98840916831426</v>
      </c>
      <c r="D12183" t="s">
        <v>8</v>
      </c>
    </row>
    <row r="12184" spans="1:4">
      <c r="A12184" t="s">
        <v>2264</v>
      </c>
      <c r="B12184" t="s">
        <v>2654</v>
      </c>
      <c r="C12184">
        <v>132.61677830511283</v>
      </c>
      <c r="D12184" t="s">
        <v>8</v>
      </c>
    </row>
    <row r="12185" spans="1:4">
      <c r="A12185" t="s">
        <v>2265</v>
      </c>
      <c r="B12185" t="s">
        <v>2654</v>
      </c>
      <c r="C12185">
        <v>133.87355595707373</v>
      </c>
      <c r="D12185" t="s">
        <v>8</v>
      </c>
    </row>
    <row r="12186" spans="1:4">
      <c r="A12186" t="s">
        <v>2266</v>
      </c>
      <c r="B12186" t="s">
        <v>2654</v>
      </c>
      <c r="C12186">
        <v>135.19695196735515</v>
      </c>
      <c r="D12186" t="s">
        <v>8</v>
      </c>
    </row>
    <row r="12187" spans="1:4">
      <c r="A12187" t="s">
        <v>2267</v>
      </c>
      <c r="B12187" t="s">
        <v>2654</v>
      </c>
      <c r="C12187">
        <v>134.93038649861225</v>
      </c>
      <c r="D12187" t="s">
        <v>8</v>
      </c>
    </row>
    <row r="12188" spans="1:4">
      <c r="A12188" t="s">
        <v>2268</v>
      </c>
      <c r="B12188" t="s">
        <v>2654</v>
      </c>
      <c r="C12188">
        <v>134.797079938064</v>
      </c>
      <c r="D12188" t="s">
        <v>8</v>
      </c>
    </row>
    <row r="12189" spans="1:4">
      <c r="A12189" t="s">
        <v>2269</v>
      </c>
      <c r="B12189" t="s">
        <v>2654</v>
      </c>
      <c r="C12189">
        <v>131.70278172593871</v>
      </c>
      <c r="D12189" t="s">
        <v>8</v>
      </c>
    </row>
    <row r="12190" spans="1:4">
      <c r="A12190" t="s">
        <v>2270</v>
      </c>
      <c r="B12190" t="s">
        <v>2654</v>
      </c>
      <c r="C12190">
        <v>131.1029567446613</v>
      </c>
      <c r="D12190" t="s">
        <v>8</v>
      </c>
    </row>
    <row r="12191" spans="1:4">
      <c r="A12191" t="s">
        <v>2271</v>
      </c>
      <c r="B12191" t="s">
        <v>2654</v>
      </c>
      <c r="C12191">
        <v>132.64536760328585</v>
      </c>
      <c r="D12191" t="s">
        <v>8</v>
      </c>
    </row>
    <row r="12192" spans="1:4">
      <c r="A12192" t="s">
        <v>2272</v>
      </c>
      <c r="B12192" t="s">
        <v>2654</v>
      </c>
      <c r="C12192">
        <v>132.87384423089739</v>
      </c>
      <c r="D12192" t="s">
        <v>8</v>
      </c>
    </row>
    <row r="12193" spans="1:4">
      <c r="A12193" t="s">
        <v>2273</v>
      </c>
      <c r="B12193" t="s">
        <v>2654</v>
      </c>
      <c r="C12193">
        <v>133.79737564325316</v>
      </c>
      <c r="D12193" t="s">
        <v>8</v>
      </c>
    </row>
    <row r="12194" spans="1:4">
      <c r="A12194" t="s">
        <v>2274</v>
      </c>
      <c r="B12194" t="s">
        <v>2654</v>
      </c>
      <c r="C12194">
        <v>136.07286842765768</v>
      </c>
      <c r="D12194" t="s">
        <v>8</v>
      </c>
    </row>
    <row r="12195" spans="1:4">
      <c r="A12195" t="s">
        <v>2275</v>
      </c>
      <c r="B12195" t="s">
        <v>2654</v>
      </c>
      <c r="C12195">
        <v>134.23536574063161</v>
      </c>
      <c r="D12195" t="s">
        <v>8</v>
      </c>
    </row>
    <row r="12196" spans="1:4">
      <c r="A12196" t="s">
        <v>2276</v>
      </c>
      <c r="B12196" t="s">
        <v>2654</v>
      </c>
      <c r="C12196">
        <v>133.93068779343434</v>
      </c>
      <c r="D12196" t="s">
        <v>8</v>
      </c>
    </row>
    <row r="12197" spans="1:4">
      <c r="A12197" t="s">
        <v>2277</v>
      </c>
      <c r="B12197" t="s">
        <v>2654</v>
      </c>
      <c r="C12197">
        <v>133.21660975214905</v>
      </c>
      <c r="D12197" t="s">
        <v>8</v>
      </c>
    </row>
    <row r="12198" spans="1:4">
      <c r="A12198" t="s">
        <v>2278</v>
      </c>
      <c r="B12198" t="s">
        <v>2654</v>
      </c>
      <c r="C12198">
        <v>131.75990191397759</v>
      </c>
      <c r="D12198" t="s">
        <v>8</v>
      </c>
    </row>
    <row r="12199" spans="1:4">
      <c r="A12199" t="s">
        <v>2279</v>
      </c>
      <c r="B12199" t="s">
        <v>2654</v>
      </c>
      <c r="C12199">
        <v>129.17020811055997</v>
      </c>
      <c r="D12199" t="s">
        <v>8</v>
      </c>
    </row>
    <row r="12200" spans="1:4">
      <c r="A12200" t="s">
        <v>2280</v>
      </c>
      <c r="B12200" t="s">
        <v>2654</v>
      </c>
      <c r="C12200">
        <v>129.29399112599637</v>
      </c>
      <c r="D12200" t="s">
        <v>8</v>
      </c>
    </row>
    <row r="12201" spans="1:4">
      <c r="A12201" t="s">
        <v>2281</v>
      </c>
      <c r="B12201" t="s">
        <v>2654</v>
      </c>
      <c r="C12201">
        <v>131.30289291273203</v>
      </c>
      <c r="D12201" t="s">
        <v>8</v>
      </c>
    </row>
    <row r="12202" spans="1:4">
      <c r="A12202" t="s">
        <v>2282</v>
      </c>
      <c r="B12202" t="s">
        <v>2654</v>
      </c>
      <c r="C12202">
        <v>133.14996244356436</v>
      </c>
      <c r="D12202" t="s">
        <v>8</v>
      </c>
    </row>
    <row r="12203" spans="1:4">
      <c r="A12203" t="s">
        <v>2283</v>
      </c>
      <c r="B12203" t="s">
        <v>2654</v>
      </c>
      <c r="C12203">
        <v>132.3025895802941</v>
      </c>
      <c r="D12203" t="s">
        <v>8</v>
      </c>
    </row>
    <row r="12204" spans="1:4">
      <c r="A12204" t="s">
        <v>2284</v>
      </c>
      <c r="B12204" t="s">
        <v>2654</v>
      </c>
      <c r="C12204">
        <v>132.35018936089585</v>
      </c>
      <c r="D12204" t="s">
        <v>8</v>
      </c>
    </row>
    <row r="12205" spans="1:4">
      <c r="A12205" t="s">
        <v>2285</v>
      </c>
      <c r="B12205" t="s">
        <v>2654</v>
      </c>
      <c r="C12205">
        <v>134.85419278424436</v>
      </c>
      <c r="D12205" t="s">
        <v>8</v>
      </c>
    </row>
    <row r="12206" spans="1:4">
      <c r="A12206" t="s">
        <v>2286</v>
      </c>
      <c r="B12206" t="s">
        <v>2654</v>
      </c>
      <c r="C12206">
        <v>129.81763492507028</v>
      </c>
      <c r="D12206" t="s">
        <v>8</v>
      </c>
    </row>
    <row r="12207" spans="1:4">
      <c r="A12207" t="s">
        <v>2287</v>
      </c>
      <c r="B12207" t="s">
        <v>2654</v>
      </c>
      <c r="C12207">
        <v>131.23626009946344</v>
      </c>
      <c r="D12207" t="s">
        <v>8</v>
      </c>
    </row>
    <row r="12208" spans="1:4">
      <c r="A12208" t="s">
        <v>9</v>
      </c>
      <c r="B12208" t="s">
        <v>2654</v>
      </c>
      <c r="C12208">
        <v>132.30259330987568</v>
      </c>
      <c r="D12208" t="s">
        <v>8</v>
      </c>
    </row>
    <row r="12209" spans="1:4">
      <c r="A12209" t="s">
        <v>2288</v>
      </c>
      <c r="B12209" t="s">
        <v>2654</v>
      </c>
      <c r="C12209">
        <v>131.86462901289411</v>
      </c>
      <c r="D12209" t="s">
        <v>8</v>
      </c>
    </row>
    <row r="12210" spans="1:4">
      <c r="A12210" t="s">
        <v>2289</v>
      </c>
      <c r="B12210" t="s">
        <v>2654</v>
      </c>
      <c r="C12210">
        <v>135.73965544645458</v>
      </c>
      <c r="D12210" t="s">
        <v>8</v>
      </c>
    </row>
    <row r="12211" spans="1:4">
      <c r="A12211" t="s">
        <v>2290</v>
      </c>
      <c r="B12211" t="s">
        <v>2654</v>
      </c>
      <c r="C12211">
        <v>134.72091666587156</v>
      </c>
      <c r="D12211" t="s">
        <v>8</v>
      </c>
    </row>
    <row r="12212" spans="1:4">
      <c r="A12212" t="s">
        <v>2291</v>
      </c>
      <c r="B12212" t="s">
        <v>2654</v>
      </c>
      <c r="C12212">
        <v>134.68283099357114</v>
      </c>
      <c r="D12212" t="s">
        <v>8</v>
      </c>
    </row>
    <row r="12213" spans="1:4">
      <c r="A12213" t="s">
        <v>2292</v>
      </c>
      <c r="B12213" t="s">
        <v>2654</v>
      </c>
      <c r="C12213">
        <v>138.30074236022014</v>
      </c>
      <c r="D12213" t="s">
        <v>8</v>
      </c>
    </row>
    <row r="12214" spans="1:4">
      <c r="A12214" t="s">
        <v>2293</v>
      </c>
      <c r="B12214" t="s">
        <v>2654</v>
      </c>
      <c r="C12214">
        <v>139.81457261882491</v>
      </c>
      <c r="D12214" t="s">
        <v>8</v>
      </c>
    </row>
    <row r="12215" spans="1:4">
      <c r="A12215" t="s">
        <v>2294</v>
      </c>
      <c r="B12215" t="s">
        <v>2654</v>
      </c>
      <c r="C12215">
        <v>139.29094131119408</v>
      </c>
      <c r="D12215" t="s">
        <v>8</v>
      </c>
    </row>
    <row r="12216" spans="1:4">
      <c r="A12216" t="s">
        <v>2295</v>
      </c>
      <c r="B12216" t="s">
        <v>2654</v>
      </c>
      <c r="C12216">
        <v>140.43346401693461</v>
      </c>
      <c r="D12216" t="s">
        <v>8</v>
      </c>
    </row>
    <row r="12217" spans="1:4">
      <c r="A12217" t="s">
        <v>2296</v>
      </c>
      <c r="B12217" t="s">
        <v>2654</v>
      </c>
      <c r="C12217">
        <v>137.66287878902853</v>
      </c>
      <c r="D12217" t="s">
        <v>8</v>
      </c>
    </row>
    <row r="12218" spans="1:4">
      <c r="A12218" t="s">
        <v>2297</v>
      </c>
      <c r="B12218" t="s">
        <v>2654</v>
      </c>
      <c r="C12218">
        <v>136.85359583993025</v>
      </c>
      <c r="D12218" t="s">
        <v>8</v>
      </c>
    </row>
    <row r="12219" spans="1:4">
      <c r="A12219" t="s">
        <v>2298</v>
      </c>
      <c r="B12219" t="s">
        <v>2654</v>
      </c>
      <c r="C12219">
        <v>138.46261300754537</v>
      </c>
      <c r="D12219" t="s">
        <v>8</v>
      </c>
    </row>
    <row r="12220" spans="1:4">
      <c r="A12220" t="s">
        <v>2299</v>
      </c>
      <c r="B12220" t="s">
        <v>2654</v>
      </c>
      <c r="C12220">
        <v>138.17701777127877</v>
      </c>
      <c r="D12220" t="s">
        <v>8</v>
      </c>
    </row>
    <row r="12221" spans="1:4">
      <c r="A12221" t="s">
        <v>2300</v>
      </c>
      <c r="B12221" t="s">
        <v>2654</v>
      </c>
      <c r="C12221">
        <v>143.11376559073619</v>
      </c>
      <c r="D12221" t="s">
        <v>8</v>
      </c>
    </row>
    <row r="12222" spans="1:4">
      <c r="A12222" t="s">
        <v>2301</v>
      </c>
      <c r="B12222" t="s">
        <v>2654</v>
      </c>
      <c r="C12222">
        <v>141.81892601547628</v>
      </c>
      <c r="D12222" t="s">
        <v>8</v>
      </c>
    </row>
    <row r="12223" spans="1:4">
      <c r="A12223" t="s">
        <v>2302</v>
      </c>
      <c r="B12223" t="s">
        <v>2654</v>
      </c>
      <c r="C12223">
        <v>141.94360830696971</v>
      </c>
      <c r="D12223" t="s">
        <v>8</v>
      </c>
    </row>
    <row r="12224" spans="1:4">
      <c r="A12224" t="s">
        <v>2303</v>
      </c>
      <c r="B12224" t="s">
        <v>2654</v>
      </c>
      <c r="C12224">
        <v>144.26473995638571</v>
      </c>
      <c r="D12224" t="s">
        <v>8</v>
      </c>
    </row>
    <row r="12225" spans="1:4">
      <c r="A12225" t="s">
        <v>2304</v>
      </c>
      <c r="B12225" t="s">
        <v>2654</v>
      </c>
      <c r="C12225">
        <v>143.00827680919514</v>
      </c>
      <c r="D12225" t="s">
        <v>8</v>
      </c>
    </row>
    <row r="12226" spans="1:4">
      <c r="A12226" t="s">
        <v>2305</v>
      </c>
      <c r="B12226" t="s">
        <v>2654</v>
      </c>
      <c r="C12226">
        <v>144.30309314426353</v>
      </c>
      <c r="D12226" t="s">
        <v>8</v>
      </c>
    </row>
    <row r="12227" spans="1:4">
      <c r="A12227" t="s">
        <v>2306</v>
      </c>
      <c r="B12227" t="s">
        <v>2654</v>
      </c>
      <c r="C12227">
        <v>144.4949236716912</v>
      </c>
      <c r="D12227" t="s">
        <v>8</v>
      </c>
    </row>
    <row r="12228" spans="1:4">
      <c r="A12228" t="s">
        <v>2307</v>
      </c>
      <c r="B12228" t="s">
        <v>2654</v>
      </c>
      <c r="C12228">
        <v>145.78977016523538</v>
      </c>
      <c r="D12228" t="s">
        <v>8</v>
      </c>
    </row>
    <row r="12229" spans="1:4">
      <c r="A12229" t="s">
        <v>2308</v>
      </c>
      <c r="B12229" t="s">
        <v>2654</v>
      </c>
      <c r="C12229">
        <v>145.78978322378168</v>
      </c>
      <c r="D12229" t="s">
        <v>8</v>
      </c>
    </row>
    <row r="12230" spans="1:4">
      <c r="A12230" t="s">
        <v>2309</v>
      </c>
      <c r="B12230" t="s">
        <v>2654</v>
      </c>
      <c r="C12230">
        <v>143.95782556819361</v>
      </c>
      <c r="D12230" t="s">
        <v>8</v>
      </c>
    </row>
    <row r="12231" spans="1:4">
      <c r="A12231" t="s">
        <v>2310</v>
      </c>
      <c r="B12231" t="s">
        <v>2654</v>
      </c>
      <c r="C12231">
        <v>158.46005955024694</v>
      </c>
      <c r="D12231" t="s">
        <v>8</v>
      </c>
    </row>
    <row r="12232" spans="1:4">
      <c r="A12232" t="s">
        <v>2311</v>
      </c>
      <c r="B12232" t="s">
        <v>2654</v>
      </c>
      <c r="C12232">
        <v>164.58898148852973</v>
      </c>
      <c r="D12232" t="s">
        <v>8</v>
      </c>
    </row>
    <row r="12233" spans="1:4">
      <c r="A12233" t="s">
        <v>2312</v>
      </c>
      <c r="B12233" t="s">
        <v>2654</v>
      </c>
      <c r="C12233">
        <v>164.32043504674533</v>
      </c>
      <c r="D12233" t="s">
        <v>8</v>
      </c>
    </row>
    <row r="12234" spans="1:4">
      <c r="A12234" t="s">
        <v>2313</v>
      </c>
      <c r="B12234" t="s">
        <v>2654</v>
      </c>
      <c r="C12234">
        <v>162.52682433807769</v>
      </c>
      <c r="D12234" t="s">
        <v>8</v>
      </c>
    </row>
    <row r="12235" spans="1:4">
      <c r="A12235" t="s">
        <v>2314</v>
      </c>
      <c r="B12235" t="s">
        <v>2654</v>
      </c>
      <c r="C12235">
        <v>159.8699933563357</v>
      </c>
      <c r="D12235" t="s">
        <v>8</v>
      </c>
    </row>
    <row r="12236" spans="1:4">
      <c r="A12236" t="s">
        <v>2315</v>
      </c>
      <c r="B12236" t="s">
        <v>2654</v>
      </c>
      <c r="C12236">
        <v>160.68525888875277</v>
      </c>
      <c r="D12236" t="s">
        <v>8</v>
      </c>
    </row>
    <row r="12237" spans="1:4">
      <c r="A12237" t="s">
        <v>2316</v>
      </c>
      <c r="B12237" t="s">
        <v>2654</v>
      </c>
      <c r="C12237">
        <v>157.48174130348036</v>
      </c>
      <c r="D12237" t="s">
        <v>8</v>
      </c>
    </row>
    <row r="12238" spans="1:4">
      <c r="A12238" t="s">
        <v>2317</v>
      </c>
      <c r="B12238" t="s">
        <v>2654</v>
      </c>
      <c r="C12238">
        <v>156.37871619426366</v>
      </c>
      <c r="D12238" t="s">
        <v>8</v>
      </c>
    </row>
    <row r="12239" spans="1:4">
      <c r="A12239" t="s">
        <v>2318</v>
      </c>
      <c r="B12239" t="s">
        <v>2654</v>
      </c>
      <c r="C12239">
        <v>156.0622121968313</v>
      </c>
      <c r="D12239" t="s">
        <v>8</v>
      </c>
    </row>
    <row r="12240" spans="1:4">
      <c r="A12240" t="s">
        <v>2319</v>
      </c>
      <c r="B12240" t="s">
        <v>2654</v>
      </c>
      <c r="C12240">
        <v>156.76237449296096</v>
      </c>
      <c r="D12240" t="s">
        <v>8</v>
      </c>
    </row>
    <row r="12241" spans="1:4">
      <c r="A12241" t="s">
        <v>2320</v>
      </c>
      <c r="B12241" t="s">
        <v>2654</v>
      </c>
      <c r="C12241">
        <v>159.50554184641788</v>
      </c>
      <c r="D12241" t="s">
        <v>8</v>
      </c>
    </row>
    <row r="12242" spans="1:4">
      <c r="A12242" t="s">
        <v>2321</v>
      </c>
      <c r="B12242" t="s">
        <v>2654</v>
      </c>
      <c r="C12242">
        <v>160.54141180213344</v>
      </c>
      <c r="D12242" t="s">
        <v>8</v>
      </c>
    </row>
    <row r="12243" spans="1:4">
      <c r="A12243" t="s">
        <v>2322</v>
      </c>
      <c r="B12243" t="s">
        <v>2654</v>
      </c>
      <c r="C12243">
        <v>162.06645338980084</v>
      </c>
      <c r="D12243" t="s">
        <v>8</v>
      </c>
    </row>
    <row r="12244" spans="1:4">
      <c r="A12244" t="s">
        <v>2323</v>
      </c>
      <c r="B12244" t="s">
        <v>2654</v>
      </c>
      <c r="C12244">
        <v>161.6060464623026</v>
      </c>
      <c r="D12244" t="s">
        <v>8</v>
      </c>
    </row>
    <row r="12245" spans="1:4">
      <c r="A12245" t="s">
        <v>2324</v>
      </c>
      <c r="B12245" t="s">
        <v>2654</v>
      </c>
      <c r="C12245">
        <v>162.79538494995327</v>
      </c>
      <c r="D12245" t="s">
        <v>8</v>
      </c>
    </row>
    <row r="12246" spans="1:4">
      <c r="A12246" t="s">
        <v>2325</v>
      </c>
      <c r="B12246" t="s">
        <v>2654</v>
      </c>
      <c r="C12246">
        <v>165.12613259615199</v>
      </c>
      <c r="D12246" t="s">
        <v>8</v>
      </c>
    </row>
    <row r="12247" spans="1:4">
      <c r="A12247" t="s">
        <v>2326</v>
      </c>
      <c r="B12247" t="s">
        <v>2654</v>
      </c>
      <c r="C12247">
        <v>166.44971749315189</v>
      </c>
      <c r="D12247" t="s">
        <v>8</v>
      </c>
    </row>
    <row r="12248" spans="1:4">
      <c r="A12248" t="s">
        <v>2327</v>
      </c>
      <c r="B12248" t="s">
        <v>2654</v>
      </c>
      <c r="C12248">
        <v>167.55272738510928</v>
      </c>
      <c r="D12248" t="s">
        <v>8</v>
      </c>
    </row>
    <row r="12249" spans="1:4">
      <c r="A12249" t="s">
        <v>2328</v>
      </c>
      <c r="B12249" t="s">
        <v>2654</v>
      </c>
      <c r="C12249">
        <v>170.4013889181453</v>
      </c>
      <c r="D12249" t="s">
        <v>8</v>
      </c>
    </row>
    <row r="12250" spans="1:4">
      <c r="A12250" t="s">
        <v>2329</v>
      </c>
      <c r="B12250" t="s">
        <v>2654</v>
      </c>
      <c r="C12250">
        <v>167.936389921662</v>
      </c>
      <c r="D12250" t="s">
        <v>8</v>
      </c>
    </row>
    <row r="12251" spans="1:4">
      <c r="A12251" t="s">
        <v>2330</v>
      </c>
      <c r="B12251" t="s">
        <v>2654</v>
      </c>
      <c r="C12251">
        <v>167.94598782096875</v>
      </c>
      <c r="D12251" t="s">
        <v>8</v>
      </c>
    </row>
    <row r="12252" spans="1:4">
      <c r="A12252" t="s">
        <v>2331</v>
      </c>
      <c r="B12252" t="s">
        <v>2654</v>
      </c>
      <c r="C12252">
        <v>164.9534551321058</v>
      </c>
      <c r="D12252" t="s">
        <v>8</v>
      </c>
    </row>
    <row r="12253" spans="1:4">
      <c r="A12253" t="s">
        <v>2332</v>
      </c>
      <c r="B12253" t="s">
        <v>2654</v>
      </c>
      <c r="C12253">
        <v>163.08313010814192</v>
      </c>
      <c r="D12253" t="s">
        <v>8</v>
      </c>
    </row>
    <row r="12254" spans="1:4">
      <c r="A12254" t="s">
        <v>2333</v>
      </c>
      <c r="B12254" t="s">
        <v>2654</v>
      </c>
      <c r="C12254">
        <v>162.6898836002257</v>
      </c>
      <c r="D12254" t="s">
        <v>8</v>
      </c>
    </row>
    <row r="12255" spans="1:4">
      <c r="A12255" t="s">
        <v>2334</v>
      </c>
      <c r="B12255" t="s">
        <v>2654</v>
      </c>
      <c r="C12255">
        <v>162.344587787564</v>
      </c>
      <c r="D12255" t="s">
        <v>8</v>
      </c>
    </row>
    <row r="12256" spans="1:4">
      <c r="A12256" t="s">
        <v>2335</v>
      </c>
      <c r="B12256" t="s">
        <v>2654</v>
      </c>
      <c r="C12256">
        <v>161.85543294970307</v>
      </c>
      <c r="D12256" t="s">
        <v>8</v>
      </c>
    </row>
    <row r="12257" spans="1:4">
      <c r="A12257" t="s">
        <v>2336</v>
      </c>
      <c r="B12257" t="s">
        <v>2654</v>
      </c>
      <c r="C12257">
        <v>163.42843525557726</v>
      </c>
      <c r="D12257" t="s">
        <v>8</v>
      </c>
    </row>
    <row r="12258" spans="1:4">
      <c r="A12258" t="s">
        <v>2337</v>
      </c>
      <c r="B12258" t="s">
        <v>2654</v>
      </c>
      <c r="C12258">
        <v>159.00676529400363</v>
      </c>
      <c r="D12258" t="s">
        <v>8</v>
      </c>
    </row>
    <row r="12259" spans="1:4">
      <c r="A12259" t="s">
        <v>2338</v>
      </c>
      <c r="B12259" t="s">
        <v>2654</v>
      </c>
      <c r="C12259">
        <v>158.22027354096821</v>
      </c>
      <c r="D12259" t="s">
        <v>8</v>
      </c>
    </row>
    <row r="12260" spans="1:4">
      <c r="A12260" t="s">
        <v>2339</v>
      </c>
      <c r="B12260" t="s">
        <v>2654</v>
      </c>
      <c r="C12260">
        <v>155.58265858178996</v>
      </c>
      <c r="D12260" t="s">
        <v>8</v>
      </c>
    </row>
    <row r="12261" spans="1:4">
      <c r="A12261" t="s">
        <v>2340</v>
      </c>
      <c r="B12261" t="s">
        <v>2654</v>
      </c>
      <c r="C12261">
        <v>157.17479811861529</v>
      </c>
      <c r="D12261" t="s">
        <v>8</v>
      </c>
    </row>
    <row r="12262" spans="1:4">
      <c r="A12262" t="s">
        <v>2341</v>
      </c>
      <c r="B12262" t="s">
        <v>2654</v>
      </c>
      <c r="C12262">
        <v>158.34496483363199</v>
      </c>
      <c r="D12262" t="s">
        <v>8</v>
      </c>
    </row>
    <row r="12263" spans="1:4">
      <c r="A12263" t="s">
        <v>2342</v>
      </c>
      <c r="B12263" t="s">
        <v>2654</v>
      </c>
      <c r="C12263">
        <v>159.95633997584812</v>
      </c>
      <c r="D12263" t="s">
        <v>8</v>
      </c>
    </row>
    <row r="12264" spans="1:4">
      <c r="A12264" t="s">
        <v>2343</v>
      </c>
      <c r="B12264" t="s">
        <v>2654</v>
      </c>
      <c r="C12264">
        <v>159.24654848743918</v>
      </c>
      <c r="D12264" t="s">
        <v>8</v>
      </c>
    </row>
    <row r="12265" spans="1:4">
      <c r="A12265" t="s">
        <v>2344</v>
      </c>
      <c r="B12265" t="s">
        <v>2654</v>
      </c>
      <c r="C12265">
        <v>159.31371730293054</v>
      </c>
      <c r="D12265" t="s">
        <v>8</v>
      </c>
    </row>
    <row r="12266" spans="1:4">
      <c r="A12266" t="s">
        <v>2345</v>
      </c>
      <c r="B12266" t="s">
        <v>2654</v>
      </c>
      <c r="C12266">
        <v>158.05721558034722</v>
      </c>
      <c r="D12266" t="s">
        <v>8</v>
      </c>
    </row>
    <row r="12267" spans="1:4">
      <c r="A12267" t="s">
        <v>2346</v>
      </c>
      <c r="B12267" t="s">
        <v>2654</v>
      </c>
      <c r="C12267">
        <v>156.51299717109876</v>
      </c>
      <c r="D12267" t="s">
        <v>8</v>
      </c>
    </row>
    <row r="12268" spans="1:4">
      <c r="A12268" t="s">
        <v>2347</v>
      </c>
      <c r="B12268" t="s">
        <v>2654</v>
      </c>
      <c r="C12268">
        <v>157.43378549200133</v>
      </c>
      <c r="D12268" t="s">
        <v>8</v>
      </c>
    </row>
    <row r="12269" spans="1:4">
      <c r="A12269" t="s">
        <v>2348</v>
      </c>
      <c r="B12269" t="s">
        <v>2654</v>
      </c>
      <c r="C12269">
        <v>155.43875979988047</v>
      </c>
      <c r="D12269" t="s">
        <v>8</v>
      </c>
    </row>
    <row r="12270" spans="1:4">
      <c r="A12270" t="s">
        <v>2349</v>
      </c>
      <c r="B12270" t="s">
        <v>2654</v>
      </c>
      <c r="C12270">
        <v>153.8657599239861</v>
      </c>
      <c r="D12270" t="s">
        <v>8</v>
      </c>
    </row>
    <row r="12271" spans="1:4">
      <c r="A12271" t="s">
        <v>2350</v>
      </c>
      <c r="B12271" t="s">
        <v>2654</v>
      </c>
      <c r="C12271">
        <v>149.94288228761619</v>
      </c>
      <c r="D12271" t="s">
        <v>8</v>
      </c>
    </row>
    <row r="12272" spans="1:4">
      <c r="A12272" t="s">
        <v>2351</v>
      </c>
      <c r="B12272" t="s">
        <v>2654</v>
      </c>
      <c r="C12272">
        <v>149.43452423031951</v>
      </c>
      <c r="D12272" t="s">
        <v>8</v>
      </c>
    </row>
    <row r="12273" spans="1:4">
      <c r="A12273" t="s">
        <v>2352</v>
      </c>
      <c r="B12273" t="s">
        <v>2654</v>
      </c>
      <c r="C12273">
        <v>151.36240894104046</v>
      </c>
      <c r="D12273" t="s">
        <v>8</v>
      </c>
    </row>
    <row r="12274" spans="1:4">
      <c r="A12274" t="s">
        <v>2353</v>
      </c>
      <c r="B12274" t="s">
        <v>2654</v>
      </c>
      <c r="C12274">
        <v>150.10593477737586</v>
      </c>
      <c r="D12274" t="s">
        <v>8</v>
      </c>
    </row>
    <row r="12275" spans="1:4">
      <c r="A12275" t="s">
        <v>2354</v>
      </c>
      <c r="B12275" t="s">
        <v>2654</v>
      </c>
      <c r="C12275">
        <v>153.30946718704217</v>
      </c>
      <c r="D12275" t="s">
        <v>8</v>
      </c>
    </row>
    <row r="12276" spans="1:4">
      <c r="A12276" t="s">
        <v>2355</v>
      </c>
      <c r="B12276" t="s">
        <v>2654</v>
      </c>
      <c r="C12276">
        <v>152.49420964892903</v>
      </c>
      <c r="D12276" t="s">
        <v>8</v>
      </c>
    </row>
    <row r="12277" spans="1:4">
      <c r="A12277" t="s">
        <v>2356</v>
      </c>
      <c r="B12277" t="s">
        <v>2654</v>
      </c>
      <c r="C12277">
        <v>152.54214009458096</v>
      </c>
      <c r="D12277" t="s">
        <v>8</v>
      </c>
    </row>
    <row r="12278" spans="1:4">
      <c r="A12278" t="s">
        <v>2357</v>
      </c>
      <c r="B12278" t="s">
        <v>2654</v>
      </c>
      <c r="C12278">
        <v>155.09345966462203</v>
      </c>
      <c r="D12278" t="s">
        <v>8</v>
      </c>
    </row>
    <row r="12279" spans="1:4">
      <c r="A12279" t="s">
        <v>2358</v>
      </c>
      <c r="B12279" t="s">
        <v>2654</v>
      </c>
      <c r="C12279">
        <v>154.02882452427212</v>
      </c>
      <c r="D12279" t="s">
        <v>8</v>
      </c>
    </row>
    <row r="12280" spans="1:4">
      <c r="A12280" t="s">
        <v>2359</v>
      </c>
      <c r="B12280" t="s">
        <v>2654</v>
      </c>
      <c r="C12280">
        <v>153.14793506162511</v>
      </c>
      <c r="D12280" t="s">
        <v>8</v>
      </c>
    </row>
    <row r="12281" spans="1:4">
      <c r="A12281" t="s">
        <v>2360</v>
      </c>
      <c r="B12281" t="s">
        <v>2654</v>
      </c>
      <c r="C12281">
        <v>151.66067665379865</v>
      </c>
      <c r="D12281" t="s">
        <v>8</v>
      </c>
    </row>
    <row r="12282" spans="1:4">
      <c r="A12282" t="s">
        <v>2361</v>
      </c>
      <c r="B12282" t="s">
        <v>2654</v>
      </c>
      <c r="C12282">
        <v>154.24889730495133</v>
      </c>
      <c r="D12282" t="s">
        <v>8</v>
      </c>
    </row>
    <row r="12283" spans="1:4">
      <c r="A12283" t="s">
        <v>2362</v>
      </c>
      <c r="B12283" t="s">
        <v>2654</v>
      </c>
      <c r="C12283">
        <v>153.65013486946609</v>
      </c>
      <c r="D12283" t="s">
        <v>8</v>
      </c>
    </row>
    <row r="12284" spans="1:4">
      <c r="A12284" t="s">
        <v>2363</v>
      </c>
      <c r="B12284" t="s">
        <v>2654</v>
      </c>
      <c r="C12284">
        <v>150.61770124521925</v>
      </c>
      <c r="D12284" t="s">
        <v>8</v>
      </c>
    </row>
    <row r="12285" spans="1:4">
      <c r="A12285" t="s">
        <v>2364</v>
      </c>
      <c r="B12285" t="s">
        <v>2654</v>
      </c>
      <c r="C12285">
        <v>149.35256556611546</v>
      </c>
      <c r="D12285" t="s">
        <v>8</v>
      </c>
    </row>
    <row r="12286" spans="1:4">
      <c r="A12286" t="s">
        <v>2365</v>
      </c>
      <c r="B12286" t="s">
        <v>2654</v>
      </c>
      <c r="C12286">
        <v>135.18508450469102</v>
      </c>
      <c r="D12286" t="s">
        <v>8</v>
      </c>
    </row>
    <row r="12287" spans="1:4">
      <c r="A12287" t="s">
        <v>2366</v>
      </c>
      <c r="B12287" t="s">
        <v>2654</v>
      </c>
      <c r="C12287">
        <v>136.9040983106394</v>
      </c>
      <c r="D12287" t="s">
        <v>8</v>
      </c>
    </row>
    <row r="12288" spans="1:4">
      <c r="A12288" t="s">
        <v>2367</v>
      </c>
      <c r="B12288" t="s">
        <v>2654</v>
      </c>
      <c r="C12288">
        <v>138.64244033035416</v>
      </c>
      <c r="D12288" t="s">
        <v>8</v>
      </c>
    </row>
    <row r="12289" spans="1:4">
      <c r="A12289" t="s">
        <v>2368</v>
      </c>
      <c r="B12289" t="s">
        <v>2654</v>
      </c>
      <c r="C12289">
        <v>139.57922939955722</v>
      </c>
      <c r="D12289" t="s">
        <v>8</v>
      </c>
    </row>
    <row r="12290" spans="1:4">
      <c r="A12290" t="s">
        <v>2369</v>
      </c>
      <c r="B12290" t="s">
        <v>2654</v>
      </c>
      <c r="C12290">
        <v>140.51599983227106</v>
      </c>
      <c r="D12290" t="s">
        <v>8</v>
      </c>
    </row>
    <row r="12291" spans="1:4">
      <c r="A12291" t="s">
        <v>2370</v>
      </c>
      <c r="B12291" t="s">
        <v>2654</v>
      </c>
      <c r="C12291">
        <v>142.85309651427673</v>
      </c>
      <c r="D12291" t="s">
        <v>8</v>
      </c>
    </row>
    <row r="12292" spans="1:4">
      <c r="A12292" t="s">
        <v>2371</v>
      </c>
      <c r="B12292" t="s">
        <v>2654</v>
      </c>
      <c r="C12292">
        <v>143.66432502901509</v>
      </c>
      <c r="D12292" t="s">
        <v>8</v>
      </c>
    </row>
    <row r="12293" spans="1:4">
      <c r="A12293" t="s">
        <v>2372</v>
      </c>
      <c r="B12293" t="s">
        <v>2654</v>
      </c>
      <c r="C12293">
        <v>146.19458099424506</v>
      </c>
      <c r="D12293" t="s">
        <v>8</v>
      </c>
    </row>
    <row r="12294" spans="1:4">
      <c r="A12294" t="s">
        <v>2373</v>
      </c>
      <c r="B12294" t="s">
        <v>2654</v>
      </c>
      <c r="C12294">
        <v>144.96807494246613</v>
      </c>
      <c r="D12294" t="s">
        <v>8</v>
      </c>
    </row>
    <row r="12295" spans="1:4">
      <c r="A12295" t="s">
        <v>2374</v>
      </c>
      <c r="B12295" t="s">
        <v>2654</v>
      </c>
      <c r="C12295">
        <v>141.72317427845658</v>
      </c>
      <c r="D12295" t="s">
        <v>8</v>
      </c>
    </row>
    <row r="12296" spans="1:4">
      <c r="A12296" t="s">
        <v>2375</v>
      </c>
      <c r="B12296" t="s">
        <v>2654</v>
      </c>
      <c r="C12296">
        <v>140.08139947385749</v>
      </c>
      <c r="D12296" t="s">
        <v>8</v>
      </c>
    </row>
    <row r="12297" spans="1:4">
      <c r="A12297" t="s">
        <v>2376</v>
      </c>
      <c r="B12297" t="s">
        <v>2654</v>
      </c>
      <c r="C12297">
        <v>139.21222036183582</v>
      </c>
      <c r="D12297" t="s">
        <v>8</v>
      </c>
    </row>
    <row r="12298" spans="1:4">
      <c r="A12298" t="s">
        <v>2377</v>
      </c>
      <c r="B12298" t="s">
        <v>2654</v>
      </c>
      <c r="C12298">
        <v>140.58360927141206</v>
      </c>
      <c r="D12298" t="s">
        <v>8</v>
      </c>
    </row>
    <row r="12299" spans="1:4">
      <c r="A12299" t="s">
        <v>2378</v>
      </c>
      <c r="B12299" t="s">
        <v>2654</v>
      </c>
      <c r="C12299">
        <v>140.92160233858678</v>
      </c>
      <c r="D12299" t="s">
        <v>8</v>
      </c>
    </row>
    <row r="12300" spans="1:4">
      <c r="A12300" t="s">
        <v>2379</v>
      </c>
      <c r="B12300" t="s">
        <v>2654</v>
      </c>
      <c r="C12300">
        <v>140.12970580007189</v>
      </c>
      <c r="D12300" t="s">
        <v>8</v>
      </c>
    </row>
    <row r="12301" spans="1:4">
      <c r="A12301" t="s">
        <v>2380</v>
      </c>
      <c r="B12301" t="s">
        <v>2654</v>
      </c>
      <c r="C12301">
        <v>139.59852315678629</v>
      </c>
      <c r="D12301" t="s">
        <v>8</v>
      </c>
    </row>
    <row r="12302" spans="1:4">
      <c r="A12302" t="s">
        <v>2381</v>
      </c>
      <c r="B12302" t="s">
        <v>2654</v>
      </c>
      <c r="C12302">
        <v>134.60563515452512</v>
      </c>
      <c r="D12302" t="s">
        <v>8</v>
      </c>
    </row>
    <row r="12303" spans="1:4">
      <c r="A12303" t="s">
        <v>2382</v>
      </c>
      <c r="B12303" t="s">
        <v>2654</v>
      </c>
      <c r="C12303">
        <v>135.97699273140111</v>
      </c>
      <c r="D12303" t="s">
        <v>8</v>
      </c>
    </row>
    <row r="12304" spans="1:4">
      <c r="A12304" t="s">
        <v>2383</v>
      </c>
      <c r="B12304" t="s">
        <v>2654</v>
      </c>
      <c r="C12304">
        <v>137.54149438737036</v>
      </c>
      <c r="D12304" t="s">
        <v>8</v>
      </c>
    </row>
    <row r="12305" spans="1:4">
      <c r="A12305" t="s">
        <v>2384</v>
      </c>
      <c r="B12305" t="s">
        <v>2654</v>
      </c>
      <c r="C12305">
        <v>136.87512354518853</v>
      </c>
      <c r="D12305" t="s">
        <v>8</v>
      </c>
    </row>
    <row r="12306" spans="1:4">
      <c r="A12306" t="s">
        <v>2385</v>
      </c>
      <c r="B12306" t="s">
        <v>2654</v>
      </c>
      <c r="C12306">
        <v>139.05774004683798</v>
      </c>
      <c r="D12306" t="s">
        <v>8</v>
      </c>
    </row>
    <row r="12307" spans="1:4">
      <c r="A12307" t="s">
        <v>2386</v>
      </c>
      <c r="B12307" t="s">
        <v>2654</v>
      </c>
      <c r="C12307">
        <v>141.69420370763365</v>
      </c>
      <c r="D12307" t="s">
        <v>8</v>
      </c>
    </row>
    <row r="12308" spans="1:4">
      <c r="A12308" t="s">
        <v>2387</v>
      </c>
      <c r="B12308" t="s">
        <v>2654</v>
      </c>
      <c r="C12308">
        <v>141.32721438497182</v>
      </c>
      <c r="D12308" t="s">
        <v>8</v>
      </c>
    </row>
    <row r="12309" spans="1:4">
      <c r="A12309" t="s">
        <v>2388</v>
      </c>
      <c r="B12309" t="s">
        <v>2654</v>
      </c>
      <c r="C12309">
        <v>139.95587151352365</v>
      </c>
      <c r="D12309" t="s">
        <v>8</v>
      </c>
    </row>
    <row r="12310" spans="1:4">
      <c r="A12310" t="s">
        <v>2389</v>
      </c>
      <c r="B12310" t="s">
        <v>2654</v>
      </c>
      <c r="C12310">
        <v>140.32285670683081</v>
      </c>
      <c r="D12310" t="s">
        <v>8</v>
      </c>
    </row>
    <row r="12311" spans="1:4">
      <c r="A12311" t="s">
        <v>2390</v>
      </c>
      <c r="B12311" t="s">
        <v>2654</v>
      </c>
      <c r="C12311">
        <v>141.11474901073245</v>
      </c>
      <c r="D12311" t="s">
        <v>8</v>
      </c>
    </row>
    <row r="12312" spans="1:4">
      <c r="A12312" t="s">
        <v>2391</v>
      </c>
      <c r="B12312" t="s">
        <v>2654</v>
      </c>
      <c r="C12312">
        <v>140.10072441856684</v>
      </c>
      <c r="D12312" t="s">
        <v>8</v>
      </c>
    </row>
    <row r="12313" spans="1:4">
      <c r="A12313" t="s">
        <v>2392</v>
      </c>
      <c r="B12313" t="s">
        <v>2654</v>
      </c>
      <c r="C12313">
        <v>139.51162313994942</v>
      </c>
      <c r="D12313" t="s">
        <v>8</v>
      </c>
    </row>
    <row r="12314" spans="1:4">
      <c r="A12314" t="s">
        <v>2393</v>
      </c>
      <c r="B12314" t="s">
        <v>2654</v>
      </c>
      <c r="C12314">
        <v>139.42468754955669</v>
      </c>
      <c r="D12314" t="s">
        <v>8</v>
      </c>
    </row>
    <row r="12315" spans="1:4">
      <c r="A12315" t="s">
        <v>2394</v>
      </c>
      <c r="B12315" t="s">
        <v>2654</v>
      </c>
      <c r="C12315">
        <v>139.55024133297599</v>
      </c>
      <c r="D12315" t="s">
        <v>8</v>
      </c>
    </row>
    <row r="12316" spans="1:4">
      <c r="A12316" t="s">
        <v>2395</v>
      </c>
      <c r="B12316" t="s">
        <v>2654</v>
      </c>
      <c r="C12316">
        <v>142.72755073913515</v>
      </c>
      <c r="D12316" t="s">
        <v>8</v>
      </c>
    </row>
    <row r="12317" spans="1:4">
      <c r="A12317" t="s">
        <v>2396</v>
      </c>
      <c r="B12317" t="s">
        <v>2654</v>
      </c>
      <c r="C12317">
        <v>142.18671624232542</v>
      </c>
      <c r="D12317" t="s">
        <v>8</v>
      </c>
    </row>
    <row r="12318" spans="1:4">
      <c r="A12318" t="s">
        <v>2397</v>
      </c>
      <c r="B12318" t="s">
        <v>2654</v>
      </c>
      <c r="C12318">
        <v>138.4975921383687</v>
      </c>
      <c r="D12318" t="s">
        <v>8</v>
      </c>
    </row>
    <row r="12319" spans="1:4">
      <c r="A12319" t="s">
        <v>2398</v>
      </c>
      <c r="B12319" t="s">
        <v>2654</v>
      </c>
      <c r="C12319">
        <v>141.4817347550682</v>
      </c>
      <c r="D12319" t="s">
        <v>8</v>
      </c>
    </row>
    <row r="12320" spans="1:4">
      <c r="A12320" t="s">
        <v>2399</v>
      </c>
      <c r="B12320" t="s">
        <v>2654</v>
      </c>
      <c r="C12320">
        <v>145.64409793274348</v>
      </c>
      <c r="D12320" t="s">
        <v>8</v>
      </c>
    </row>
    <row r="12321" spans="1:4">
      <c r="A12321" t="s">
        <v>2400</v>
      </c>
      <c r="B12321" t="s">
        <v>2654</v>
      </c>
      <c r="C12321">
        <v>145.7406846020626</v>
      </c>
      <c r="D12321" t="s">
        <v>8</v>
      </c>
    </row>
    <row r="12322" spans="1:4">
      <c r="A12322" t="s">
        <v>2401</v>
      </c>
      <c r="B12322" t="s">
        <v>2654</v>
      </c>
      <c r="C12322">
        <v>146.20423134100761</v>
      </c>
      <c r="D12322" t="s">
        <v>8</v>
      </c>
    </row>
    <row r="12323" spans="1:4">
      <c r="A12323" t="s">
        <v>2402</v>
      </c>
      <c r="B12323" t="s">
        <v>2654</v>
      </c>
      <c r="C12323">
        <v>148.76345588063421</v>
      </c>
      <c r="D12323" t="s">
        <v>8</v>
      </c>
    </row>
    <row r="12324" spans="1:4">
      <c r="A12324" t="s">
        <v>2403</v>
      </c>
      <c r="B12324" t="s">
        <v>2654</v>
      </c>
      <c r="C12324">
        <v>146.63881261644147</v>
      </c>
      <c r="D12324" t="s">
        <v>8</v>
      </c>
    </row>
    <row r="12325" spans="1:4">
      <c r="A12325" t="s">
        <v>2404</v>
      </c>
      <c r="B12325" t="s">
        <v>2654</v>
      </c>
      <c r="C12325">
        <v>144.24376830894678</v>
      </c>
      <c r="D12325" t="s">
        <v>8</v>
      </c>
    </row>
    <row r="12326" spans="1:4">
      <c r="A12326" t="s">
        <v>2405</v>
      </c>
      <c r="B12326" t="s">
        <v>2654</v>
      </c>
      <c r="C12326">
        <v>143.62570570864341</v>
      </c>
      <c r="D12326" t="s">
        <v>8</v>
      </c>
    </row>
    <row r="12327" spans="1:4">
      <c r="A12327" t="s">
        <v>2406</v>
      </c>
      <c r="B12327" t="s">
        <v>2654</v>
      </c>
      <c r="C12327">
        <v>144.51417988911518</v>
      </c>
      <c r="D12327" t="s">
        <v>8</v>
      </c>
    </row>
    <row r="12328" spans="1:4">
      <c r="A12328" t="s">
        <v>2407</v>
      </c>
      <c r="B12328" t="s">
        <v>2654</v>
      </c>
      <c r="C12328">
        <v>140.32283960878405</v>
      </c>
      <c r="D12328" t="s">
        <v>8</v>
      </c>
    </row>
    <row r="12329" spans="1:4">
      <c r="A12329" t="s">
        <v>2408</v>
      </c>
      <c r="B12329" t="s">
        <v>2654</v>
      </c>
      <c r="C12329">
        <v>140.98920351812779</v>
      </c>
      <c r="D12329" t="s">
        <v>8</v>
      </c>
    </row>
    <row r="12330" spans="1:4">
      <c r="A12330" t="s">
        <v>2409</v>
      </c>
      <c r="B12330" t="s">
        <v>2654</v>
      </c>
      <c r="C12330">
        <v>142.20604800537927</v>
      </c>
      <c r="D12330" t="s">
        <v>8</v>
      </c>
    </row>
    <row r="12331" spans="1:4">
      <c r="A12331" t="s">
        <v>2410</v>
      </c>
      <c r="B12331" t="s">
        <v>2654</v>
      </c>
      <c r="C12331">
        <v>140.16832635020515</v>
      </c>
      <c r="D12331" t="s">
        <v>8</v>
      </c>
    </row>
    <row r="12332" spans="1:4">
      <c r="A12332" t="s">
        <v>2411</v>
      </c>
      <c r="B12332" t="s">
        <v>2654</v>
      </c>
      <c r="C12332">
        <v>141.73282514731582</v>
      </c>
      <c r="D12332" t="s">
        <v>8</v>
      </c>
    </row>
    <row r="12333" spans="1:4">
      <c r="A12333" t="s">
        <v>2412</v>
      </c>
      <c r="B12333" t="s">
        <v>2654</v>
      </c>
      <c r="C12333">
        <v>142.86275258324568</v>
      </c>
      <c r="D12333" t="s">
        <v>8</v>
      </c>
    </row>
    <row r="12334" spans="1:4">
      <c r="A12334" t="s">
        <v>2413</v>
      </c>
      <c r="B12334" t="s">
        <v>2654</v>
      </c>
      <c r="C12334">
        <v>141.07612920775958</v>
      </c>
      <c r="D12334" t="s">
        <v>8</v>
      </c>
    </row>
    <row r="12335" spans="1:4">
      <c r="A12335" t="s">
        <v>2414</v>
      </c>
      <c r="B12335" t="s">
        <v>2654</v>
      </c>
      <c r="C12335">
        <v>133.31151950139059</v>
      </c>
      <c r="D12335" t="s">
        <v>8</v>
      </c>
    </row>
    <row r="12336" spans="1:4">
      <c r="A12336" t="s">
        <v>2415</v>
      </c>
      <c r="B12336" t="s">
        <v>2654</v>
      </c>
      <c r="C12336">
        <v>127.88403457646932</v>
      </c>
      <c r="D12336" t="s">
        <v>8</v>
      </c>
    </row>
    <row r="12337" spans="1:4">
      <c r="A12337" t="s">
        <v>2416</v>
      </c>
      <c r="B12337" t="s">
        <v>2654</v>
      </c>
      <c r="C12337">
        <v>128.68560714359813</v>
      </c>
      <c r="D12337" t="s">
        <v>8</v>
      </c>
    </row>
    <row r="12338" spans="1:4">
      <c r="A12338" t="s">
        <v>2417</v>
      </c>
      <c r="B12338" t="s">
        <v>2654</v>
      </c>
      <c r="C12338">
        <v>128.7725348846827</v>
      </c>
      <c r="D12338" t="s">
        <v>8</v>
      </c>
    </row>
    <row r="12339" spans="1:4">
      <c r="A12339" t="s">
        <v>2418</v>
      </c>
      <c r="B12339" t="s">
        <v>2654</v>
      </c>
      <c r="C12339">
        <v>128.51178570346542</v>
      </c>
      <c r="D12339" t="s">
        <v>8</v>
      </c>
    </row>
    <row r="12340" spans="1:4">
      <c r="A12340" t="s">
        <v>2419</v>
      </c>
      <c r="B12340" t="s">
        <v>2654</v>
      </c>
      <c r="C12340">
        <v>128.20273522521296</v>
      </c>
      <c r="D12340" t="s">
        <v>8</v>
      </c>
    </row>
    <row r="12341" spans="1:4">
      <c r="A12341" t="s">
        <v>2420</v>
      </c>
      <c r="B12341" t="s">
        <v>2654</v>
      </c>
      <c r="C12341">
        <v>129.52579388177145</v>
      </c>
      <c r="D12341" t="s">
        <v>8</v>
      </c>
    </row>
    <row r="12342" spans="1:4">
      <c r="A12342" t="s">
        <v>2421</v>
      </c>
      <c r="B12342" t="s">
        <v>2654</v>
      </c>
      <c r="C12342">
        <v>129.09122071119214</v>
      </c>
      <c r="D12342" t="s">
        <v>8</v>
      </c>
    </row>
    <row r="12343" spans="1:4">
      <c r="A12343" t="s">
        <v>2422</v>
      </c>
      <c r="B12343" t="s">
        <v>2654</v>
      </c>
      <c r="C12343">
        <v>130.86819796801967</v>
      </c>
      <c r="D12343" t="s">
        <v>8</v>
      </c>
    </row>
    <row r="12344" spans="1:4">
      <c r="A12344" t="s">
        <v>2423</v>
      </c>
      <c r="B12344" t="s">
        <v>2654</v>
      </c>
      <c r="C12344">
        <v>135.74519957719991</v>
      </c>
      <c r="D12344" t="s">
        <v>8</v>
      </c>
    </row>
    <row r="12345" spans="1:4">
      <c r="A12345" t="s">
        <v>2424</v>
      </c>
      <c r="B12345" t="s">
        <v>2654</v>
      </c>
      <c r="C12345">
        <v>136.0639097762888</v>
      </c>
      <c r="D12345" t="s">
        <v>8</v>
      </c>
    </row>
    <row r="12346" spans="1:4">
      <c r="A12346" t="s">
        <v>2425</v>
      </c>
      <c r="B12346" t="s">
        <v>2654</v>
      </c>
      <c r="C12346">
        <v>139.47298344067531</v>
      </c>
      <c r="D12346" t="s">
        <v>8</v>
      </c>
    </row>
    <row r="12347" spans="1:4">
      <c r="A12347" t="s">
        <v>2426</v>
      </c>
      <c r="B12347" t="s">
        <v>2654</v>
      </c>
      <c r="C12347">
        <v>137.98571935981542</v>
      </c>
      <c r="D12347" t="s">
        <v>8</v>
      </c>
    </row>
    <row r="12348" spans="1:4">
      <c r="A12348" t="s">
        <v>2427</v>
      </c>
      <c r="B12348" t="s">
        <v>2654</v>
      </c>
      <c r="C12348">
        <v>154.72524984935927</v>
      </c>
      <c r="D12348" t="s">
        <v>8</v>
      </c>
    </row>
    <row r="12349" spans="1:4">
      <c r="A12349" t="s">
        <v>2428</v>
      </c>
      <c r="B12349" t="s">
        <v>2654</v>
      </c>
      <c r="C12349">
        <v>152.24334686704236</v>
      </c>
      <c r="D12349" t="s">
        <v>8</v>
      </c>
    </row>
    <row r="12350" spans="1:4">
      <c r="A12350" t="s">
        <v>2429</v>
      </c>
      <c r="B12350" t="s">
        <v>2654</v>
      </c>
      <c r="C12350">
        <v>152.55480705154471</v>
      </c>
      <c r="D12350" t="s">
        <v>8</v>
      </c>
    </row>
    <row r="12351" spans="1:4">
      <c r="A12351" t="s">
        <v>2430</v>
      </c>
      <c r="B12351" t="s">
        <v>2654</v>
      </c>
      <c r="C12351">
        <v>153.75194414001678</v>
      </c>
      <c r="D12351" t="s">
        <v>8</v>
      </c>
    </row>
    <row r="12352" spans="1:4">
      <c r="A12352" t="s">
        <v>2431</v>
      </c>
      <c r="B12352" t="s">
        <v>2654</v>
      </c>
      <c r="C12352">
        <v>153.54756035919914</v>
      </c>
      <c r="D12352" t="s">
        <v>8</v>
      </c>
    </row>
    <row r="12353" spans="1:4">
      <c r="A12353" t="s">
        <v>2432</v>
      </c>
      <c r="B12353" t="s">
        <v>2654</v>
      </c>
      <c r="C12353">
        <v>151.53284290105475</v>
      </c>
      <c r="D12353" t="s">
        <v>8</v>
      </c>
    </row>
    <row r="12354" spans="1:4">
      <c r="A12354" t="s">
        <v>2433</v>
      </c>
      <c r="B12354" t="s">
        <v>2654</v>
      </c>
      <c r="C12354">
        <v>148.39881003084631</v>
      </c>
      <c r="D12354" t="s">
        <v>8</v>
      </c>
    </row>
    <row r="12355" spans="1:4">
      <c r="A12355" t="s">
        <v>2434</v>
      </c>
      <c r="B12355" t="s">
        <v>2654</v>
      </c>
      <c r="C12355">
        <v>148.126287326811</v>
      </c>
      <c r="D12355" t="s">
        <v>8</v>
      </c>
    </row>
    <row r="12356" spans="1:4">
      <c r="A12356" t="s">
        <v>2435</v>
      </c>
      <c r="B12356" t="s">
        <v>2654</v>
      </c>
      <c r="C12356">
        <v>147.3087227799424</v>
      </c>
      <c r="D12356" t="s">
        <v>8</v>
      </c>
    </row>
    <row r="12357" spans="1:4">
      <c r="A12357" t="s">
        <v>2436</v>
      </c>
      <c r="B12357" t="s">
        <v>2654</v>
      </c>
      <c r="C12357">
        <v>144.89494582812134</v>
      </c>
      <c r="D12357" t="s">
        <v>8</v>
      </c>
    </row>
    <row r="12358" spans="1:4">
      <c r="A12358" t="s">
        <v>2437</v>
      </c>
      <c r="B12358" t="s">
        <v>2654</v>
      </c>
      <c r="C12358">
        <v>146.64687175511813</v>
      </c>
      <c r="D12358" t="s">
        <v>8</v>
      </c>
    </row>
    <row r="12359" spans="1:4">
      <c r="A12359" t="s">
        <v>2438</v>
      </c>
      <c r="B12359" t="s">
        <v>2654</v>
      </c>
      <c r="C12359">
        <v>146.69554058247328</v>
      </c>
      <c r="D12359" t="s">
        <v>8</v>
      </c>
    </row>
    <row r="12360" spans="1:4">
      <c r="A12360" t="s">
        <v>2439</v>
      </c>
      <c r="B12360" t="s">
        <v>2654</v>
      </c>
      <c r="C12360">
        <v>145.94608987174672</v>
      </c>
      <c r="D12360" t="s">
        <v>8</v>
      </c>
    </row>
    <row r="12361" spans="1:4">
      <c r="A12361" t="s">
        <v>2440</v>
      </c>
      <c r="B12361" t="s">
        <v>2654</v>
      </c>
      <c r="C12361">
        <v>143.41552618423731</v>
      </c>
      <c r="D12361" t="s">
        <v>8</v>
      </c>
    </row>
    <row r="12362" spans="1:4">
      <c r="A12362" t="s">
        <v>2441</v>
      </c>
      <c r="B12362" t="s">
        <v>2654</v>
      </c>
      <c r="C12362">
        <v>140.807079609894</v>
      </c>
      <c r="D12362" t="s">
        <v>8</v>
      </c>
    </row>
    <row r="12363" spans="1:4">
      <c r="A12363" t="s">
        <v>2442</v>
      </c>
      <c r="B12363" t="s">
        <v>2654</v>
      </c>
      <c r="C12363">
        <v>142.69528721442782</v>
      </c>
      <c r="D12363" t="s">
        <v>8</v>
      </c>
    </row>
    <row r="12364" spans="1:4">
      <c r="A12364" t="s">
        <v>2443</v>
      </c>
      <c r="B12364" t="s">
        <v>2654</v>
      </c>
      <c r="C12364">
        <v>145.48864512728716</v>
      </c>
      <c r="D12364" t="s">
        <v>8</v>
      </c>
    </row>
    <row r="12365" spans="1:4">
      <c r="A12365" t="s">
        <v>2444</v>
      </c>
      <c r="B12365" t="s">
        <v>2654</v>
      </c>
      <c r="C12365">
        <v>146.68579581754236</v>
      </c>
      <c r="D12365" t="s">
        <v>8</v>
      </c>
    </row>
    <row r="12366" spans="1:4">
      <c r="A12366" t="s">
        <v>2445</v>
      </c>
      <c r="B12366" t="s">
        <v>2654</v>
      </c>
      <c r="C12366">
        <v>147.03620029792282</v>
      </c>
      <c r="D12366" t="s">
        <v>8</v>
      </c>
    </row>
    <row r="12367" spans="1:4">
      <c r="A12367" t="s">
        <v>2446</v>
      </c>
      <c r="B12367" t="s">
        <v>2654</v>
      </c>
      <c r="C12367">
        <v>148.33067199272656</v>
      </c>
      <c r="D12367" t="s">
        <v>8</v>
      </c>
    </row>
    <row r="12368" spans="1:4">
      <c r="A12368" t="s">
        <v>2447</v>
      </c>
      <c r="B12368" t="s">
        <v>2654</v>
      </c>
      <c r="C12368">
        <v>150.86125764438589</v>
      </c>
      <c r="D12368" t="s">
        <v>8</v>
      </c>
    </row>
    <row r="12369" spans="1:4">
      <c r="A12369" t="s">
        <v>2448</v>
      </c>
      <c r="B12369" t="s">
        <v>2654</v>
      </c>
      <c r="C12369">
        <v>149.82955063323405</v>
      </c>
      <c r="D12369" t="s">
        <v>8</v>
      </c>
    </row>
    <row r="12370" spans="1:4">
      <c r="A12370" t="s">
        <v>2449</v>
      </c>
      <c r="B12370" t="s">
        <v>2654</v>
      </c>
      <c r="C12370">
        <v>148.82706871215501</v>
      </c>
      <c r="D12370" t="s">
        <v>8</v>
      </c>
    </row>
    <row r="12371" spans="1:4">
      <c r="A12371" t="s">
        <v>2450</v>
      </c>
      <c r="B12371" t="s">
        <v>2654</v>
      </c>
      <c r="C12371">
        <v>151.34789933223988</v>
      </c>
      <c r="D12371" t="s">
        <v>8</v>
      </c>
    </row>
    <row r="12372" spans="1:4">
      <c r="A12372" t="s">
        <v>2451</v>
      </c>
      <c r="B12372" t="s">
        <v>2654</v>
      </c>
      <c r="C12372">
        <v>150.04369243028066</v>
      </c>
      <c r="D12372" t="s">
        <v>8</v>
      </c>
    </row>
    <row r="12373" spans="1:4">
      <c r="A12373" t="s">
        <v>2452</v>
      </c>
      <c r="B12373" t="s">
        <v>2654</v>
      </c>
      <c r="C12373">
        <v>150.97804152577868</v>
      </c>
      <c r="D12373" t="s">
        <v>8</v>
      </c>
    </row>
    <row r="12374" spans="1:4">
      <c r="A12374" t="s">
        <v>2453</v>
      </c>
      <c r="B12374" t="s">
        <v>2654</v>
      </c>
      <c r="C12374">
        <v>150.6471397898149</v>
      </c>
      <c r="D12374" t="s">
        <v>8</v>
      </c>
    </row>
    <row r="12375" spans="1:4">
      <c r="A12375" t="s">
        <v>2454</v>
      </c>
      <c r="B12375" t="s">
        <v>2654</v>
      </c>
      <c r="C12375">
        <v>150.10207919511828</v>
      </c>
      <c r="D12375" t="s">
        <v>8</v>
      </c>
    </row>
    <row r="12376" spans="1:4">
      <c r="A12376" t="s">
        <v>2455</v>
      </c>
      <c r="B12376" t="s">
        <v>2654</v>
      </c>
      <c r="C12376">
        <v>147.32817737334827</v>
      </c>
      <c r="D12376" t="s">
        <v>8</v>
      </c>
    </row>
    <row r="12377" spans="1:4">
      <c r="A12377" t="s">
        <v>2456</v>
      </c>
      <c r="B12377" t="s">
        <v>2654</v>
      </c>
      <c r="C12377">
        <v>145.95584014236479</v>
      </c>
      <c r="D12377" t="s">
        <v>8</v>
      </c>
    </row>
    <row r="12378" spans="1:4">
      <c r="A12378" t="s">
        <v>2457</v>
      </c>
      <c r="B12378" t="s">
        <v>2654</v>
      </c>
      <c r="C12378">
        <v>143.60044621691188</v>
      </c>
      <c r="D12378" t="s">
        <v>8</v>
      </c>
    </row>
    <row r="12379" spans="1:4">
      <c r="A12379" t="s">
        <v>2458</v>
      </c>
      <c r="B12379" t="s">
        <v>2654</v>
      </c>
      <c r="C12379">
        <v>147.27952366619104</v>
      </c>
      <c r="D12379" t="s">
        <v>8</v>
      </c>
    </row>
    <row r="12380" spans="1:4">
      <c r="A12380" t="s">
        <v>2459</v>
      </c>
      <c r="B12380" t="s">
        <v>2654</v>
      </c>
      <c r="C12380">
        <v>143.96057736955194</v>
      </c>
      <c r="D12380" t="s">
        <v>8</v>
      </c>
    </row>
    <row r="12381" spans="1:4">
      <c r="A12381" t="s">
        <v>2460</v>
      </c>
      <c r="B12381" t="s">
        <v>2654</v>
      </c>
      <c r="C12381">
        <v>144.83655219502626</v>
      </c>
      <c r="D12381" t="s">
        <v>8</v>
      </c>
    </row>
    <row r="12382" spans="1:4">
      <c r="A12382" t="s">
        <v>2461</v>
      </c>
      <c r="B12382" t="s">
        <v>2654</v>
      </c>
      <c r="C12382">
        <v>146.23809274630614</v>
      </c>
      <c r="D12382" t="s">
        <v>8</v>
      </c>
    </row>
    <row r="12383" spans="1:4">
      <c r="A12383" t="s">
        <v>2462</v>
      </c>
      <c r="B12383" t="s">
        <v>2654</v>
      </c>
      <c r="C12383">
        <v>148.2528255209846</v>
      </c>
      <c r="D12383" t="s">
        <v>8</v>
      </c>
    </row>
    <row r="12384" spans="1:4">
      <c r="A12384" t="s">
        <v>2463</v>
      </c>
      <c r="B12384" t="s">
        <v>2654</v>
      </c>
      <c r="C12384">
        <v>152.25307228185491</v>
      </c>
      <c r="D12384" t="s">
        <v>8</v>
      </c>
    </row>
    <row r="12385" spans="1:4">
      <c r="A12385" t="s">
        <v>2464</v>
      </c>
      <c r="B12385" t="s">
        <v>2654</v>
      </c>
      <c r="C12385">
        <v>152.36985602437576</v>
      </c>
      <c r="D12385" t="s">
        <v>8</v>
      </c>
    </row>
    <row r="12386" spans="1:4">
      <c r="A12386" t="s">
        <v>2465</v>
      </c>
      <c r="B12386" t="s">
        <v>2654</v>
      </c>
      <c r="C12386">
        <v>154.20941615157318</v>
      </c>
      <c r="D12386" t="s">
        <v>8</v>
      </c>
    </row>
    <row r="12387" spans="1:4">
      <c r="A12387" t="s">
        <v>2466</v>
      </c>
      <c r="B12387" t="s">
        <v>2654</v>
      </c>
      <c r="C12387">
        <v>154.21913087659971</v>
      </c>
      <c r="D12387" t="s">
        <v>8</v>
      </c>
    </row>
    <row r="12388" spans="1:4">
      <c r="A12388" t="s">
        <v>2467</v>
      </c>
      <c r="B12388" t="s">
        <v>2654</v>
      </c>
      <c r="C12388">
        <v>151.35763512633184</v>
      </c>
      <c r="D12388" t="s">
        <v>8</v>
      </c>
    </row>
    <row r="12389" spans="1:4">
      <c r="A12389" t="s">
        <v>2468</v>
      </c>
      <c r="B12389" t="s">
        <v>2654</v>
      </c>
      <c r="C12389">
        <v>150.57899941071443</v>
      </c>
      <c r="D12389" t="s">
        <v>8</v>
      </c>
    </row>
    <row r="12390" spans="1:4">
      <c r="A12390" t="s">
        <v>2469</v>
      </c>
      <c r="B12390" t="s">
        <v>2654</v>
      </c>
      <c r="C12390">
        <v>146.05316825265217</v>
      </c>
      <c r="D12390" t="s">
        <v>8</v>
      </c>
    </row>
    <row r="12391" spans="1:4">
      <c r="A12391" t="s">
        <v>2470</v>
      </c>
      <c r="B12391" t="s">
        <v>2654</v>
      </c>
      <c r="C12391">
        <v>144.6808009291552</v>
      </c>
      <c r="D12391" t="s">
        <v>8</v>
      </c>
    </row>
    <row r="12392" spans="1:4">
      <c r="A12392" t="s">
        <v>2471</v>
      </c>
      <c r="B12392" t="s">
        <v>2654</v>
      </c>
      <c r="C12392">
        <v>143.47392188832171</v>
      </c>
      <c r="D12392" t="s">
        <v>8</v>
      </c>
    </row>
    <row r="12393" spans="1:4">
      <c r="A12393" t="s">
        <v>2472</v>
      </c>
      <c r="B12393" t="s">
        <v>2654</v>
      </c>
      <c r="C12393">
        <v>144.65159410416334</v>
      </c>
      <c r="D12393" t="s">
        <v>8</v>
      </c>
    </row>
    <row r="12394" spans="1:4">
      <c r="A12394" t="s">
        <v>2473</v>
      </c>
      <c r="B12394" t="s">
        <v>2654</v>
      </c>
      <c r="C12394">
        <v>146.91938011274345</v>
      </c>
      <c r="D12394" t="s">
        <v>8</v>
      </c>
    </row>
    <row r="12395" spans="1:4">
      <c r="A12395" t="s">
        <v>2474</v>
      </c>
      <c r="B12395" t="s">
        <v>2654</v>
      </c>
      <c r="C12395">
        <v>145.29397591962046</v>
      </c>
      <c r="D12395" t="s">
        <v>8</v>
      </c>
    </row>
    <row r="12396" spans="1:4">
      <c r="A12396" t="s">
        <v>2475</v>
      </c>
      <c r="B12396" t="s">
        <v>2654</v>
      </c>
      <c r="C12396">
        <v>143.77564189636877</v>
      </c>
      <c r="D12396" t="s">
        <v>8</v>
      </c>
    </row>
    <row r="12397" spans="1:4">
      <c r="A12397" t="s">
        <v>2476</v>
      </c>
      <c r="B12397" t="s">
        <v>2654</v>
      </c>
      <c r="C12397">
        <v>143.74643609772858</v>
      </c>
      <c r="D12397" t="s">
        <v>8</v>
      </c>
    </row>
    <row r="12398" spans="1:4">
      <c r="A12398" t="s">
        <v>2477</v>
      </c>
      <c r="B12398" t="s">
        <v>2654</v>
      </c>
      <c r="C12398">
        <v>144.13576241847892</v>
      </c>
      <c r="D12398" t="s">
        <v>8</v>
      </c>
    </row>
    <row r="12399" spans="1:4">
      <c r="A12399" t="s">
        <v>2478</v>
      </c>
      <c r="B12399" t="s">
        <v>2654</v>
      </c>
      <c r="C12399">
        <v>146.1018284552037</v>
      </c>
      <c r="D12399" t="s">
        <v>8</v>
      </c>
    </row>
    <row r="12400" spans="1:4">
      <c r="A12400" t="s">
        <v>2479</v>
      </c>
      <c r="B12400" t="s">
        <v>2654</v>
      </c>
      <c r="C12400">
        <v>145.80011729673652</v>
      </c>
      <c r="D12400" t="s">
        <v>8</v>
      </c>
    </row>
    <row r="12401" spans="1:4">
      <c r="A12401" t="s">
        <v>2480</v>
      </c>
      <c r="B12401" t="s">
        <v>2654</v>
      </c>
      <c r="C12401">
        <v>145.53732118404039</v>
      </c>
      <c r="D12401" t="s">
        <v>8</v>
      </c>
    </row>
    <row r="12402" spans="1:4">
      <c r="A12402" t="s">
        <v>2481</v>
      </c>
      <c r="B12402" t="s">
        <v>2654</v>
      </c>
      <c r="C12402">
        <v>141.20613552350204</v>
      </c>
      <c r="D12402" t="s">
        <v>8</v>
      </c>
    </row>
    <row r="12403" spans="1:4">
      <c r="A12403" t="s">
        <v>2482</v>
      </c>
      <c r="B12403" t="s">
        <v>2654</v>
      </c>
      <c r="C12403">
        <v>143.65886229680729</v>
      </c>
      <c r="D12403" t="s">
        <v>8</v>
      </c>
    </row>
    <row r="12404" spans="1:4">
      <c r="A12404" t="s">
        <v>2483</v>
      </c>
      <c r="B12404" t="s">
        <v>2654</v>
      </c>
      <c r="C12404">
        <v>145.63465082248567</v>
      </c>
      <c r="D12404" t="s">
        <v>8</v>
      </c>
    </row>
    <row r="12405" spans="1:4">
      <c r="A12405" t="s">
        <v>2484</v>
      </c>
      <c r="B12405" t="s">
        <v>2654</v>
      </c>
      <c r="C12405">
        <v>145.89742617685982</v>
      </c>
      <c r="D12405" t="s">
        <v>8</v>
      </c>
    </row>
    <row r="12406" spans="1:4">
      <c r="A12406" t="s">
        <v>2485</v>
      </c>
      <c r="B12406" t="s">
        <v>2654</v>
      </c>
      <c r="C12406">
        <v>149.6251501882241</v>
      </c>
      <c r="D12406" t="s">
        <v>8</v>
      </c>
    </row>
    <row r="12407" spans="1:4">
      <c r="A12407" t="s">
        <v>2486</v>
      </c>
      <c r="B12407" t="s">
        <v>2654</v>
      </c>
      <c r="C12407">
        <v>150.61793500813445</v>
      </c>
      <c r="D12407" t="s">
        <v>8</v>
      </c>
    </row>
    <row r="12408" spans="1:4">
      <c r="A12408" t="s">
        <v>2487</v>
      </c>
      <c r="B12408" t="s">
        <v>2654</v>
      </c>
      <c r="C12408">
        <v>148.7686757951131</v>
      </c>
      <c r="D12408" t="s">
        <v>8</v>
      </c>
    </row>
    <row r="12409" spans="1:4">
      <c r="A12409" t="s">
        <v>2488</v>
      </c>
      <c r="B12409" t="s">
        <v>2654</v>
      </c>
      <c r="C12409">
        <v>147.86350239717865</v>
      </c>
      <c r="D12409" t="s">
        <v>8</v>
      </c>
    </row>
    <row r="12410" spans="1:4">
      <c r="A12410" t="s">
        <v>2489</v>
      </c>
      <c r="B12410" t="s">
        <v>2654</v>
      </c>
      <c r="C12410">
        <v>148.70054107589195</v>
      </c>
      <c r="D12410" t="s">
        <v>8</v>
      </c>
    </row>
    <row r="12411" spans="1:4">
      <c r="A12411" t="s">
        <v>2490</v>
      </c>
      <c r="B12411" t="s">
        <v>2654</v>
      </c>
      <c r="C12411">
        <v>149.89767980620189</v>
      </c>
      <c r="D12411" t="s">
        <v>8</v>
      </c>
    </row>
    <row r="12412" spans="1:4">
      <c r="A12412" t="s">
        <v>2491</v>
      </c>
      <c r="B12412" t="s">
        <v>2654</v>
      </c>
      <c r="C12412">
        <v>117.84628089151398</v>
      </c>
      <c r="D12412" t="s">
        <v>8</v>
      </c>
    </row>
    <row r="12413" spans="1:4">
      <c r="A12413" t="s">
        <v>2492</v>
      </c>
      <c r="B12413" t="s">
        <v>2654</v>
      </c>
      <c r="C12413">
        <v>118.21880570100777</v>
      </c>
      <c r="D12413" t="s">
        <v>8</v>
      </c>
    </row>
    <row r="12414" spans="1:4">
      <c r="A12414" t="s">
        <v>2493</v>
      </c>
      <c r="B12414" t="s">
        <v>2654</v>
      </c>
      <c r="C12414">
        <v>118.8756398517265</v>
      </c>
      <c r="D12414" t="s">
        <v>8</v>
      </c>
    </row>
    <row r="12415" spans="1:4">
      <c r="A12415" t="s">
        <v>2494</v>
      </c>
      <c r="B12415" t="s">
        <v>2654</v>
      </c>
      <c r="C12415">
        <v>125.00274229536586</v>
      </c>
      <c r="D12415" t="s">
        <v>8</v>
      </c>
    </row>
    <row r="12416" spans="1:4">
      <c r="A12416" t="s">
        <v>2495</v>
      </c>
      <c r="B12416" t="s">
        <v>2654</v>
      </c>
      <c r="C12416">
        <v>124.01259516245152</v>
      </c>
      <c r="D12416" t="s">
        <v>8</v>
      </c>
    </row>
    <row r="12417" spans="1:4">
      <c r="A12417" t="s">
        <v>2496</v>
      </c>
      <c r="B12417" t="s">
        <v>2654</v>
      </c>
      <c r="C12417">
        <v>124.67922923239225</v>
      </c>
      <c r="D12417" t="s">
        <v>8</v>
      </c>
    </row>
    <row r="12418" spans="1:4">
      <c r="A12418" t="s">
        <v>2497</v>
      </c>
      <c r="B12418" t="s">
        <v>2654</v>
      </c>
      <c r="C12418">
        <v>127.61043862474575</v>
      </c>
      <c r="D12418" t="s">
        <v>8</v>
      </c>
    </row>
    <row r="12419" spans="1:4">
      <c r="A12419" t="s">
        <v>2498</v>
      </c>
      <c r="B12419" t="s">
        <v>2654</v>
      </c>
      <c r="C12419">
        <v>125.35566930157808</v>
      </c>
      <c r="D12419" t="s">
        <v>8</v>
      </c>
    </row>
    <row r="12420" spans="1:4">
      <c r="A12420" t="s">
        <v>2499</v>
      </c>
      <c r="B12420" t="s">
        <v>2654</v>
      </c>
      <c r="C12420">
        <v>126.38501407142093</v>
      </c>
      <c r="D12420" t="s">
        <v>8</v>
      </c>
    </row>
    <row r="12421" spans="1:4">
      <c r="A12421" t="s">
        <v>2500</v>
      </c>
      <c r="B12421" t="s">
        <v>2654</v>
      </c>
      <c r="C12421">
        <v>126.50265237256012</v>
      </c>
      <c r="D12421" t="s">
        <v>8</v>
      </c>
    </row>
    <row r="12422" spans="1:4">
      <c r="A12422" t="s">
        <v>2501</v>
      </c>
      <c r="B12422" t="s">
        <v>2654</v>
      </c>
      <c r="C12422">
        <v>125.97328019670928</v>
      </c>
      <c r="D12422" t="s">
        <v>8</v>
      </c>
    </row>
    <row r="12423" spans="1:4">
      <c r="A12423" t="s">
        <v>2502</v>
      </c>
      <c r="B12423" t="s">
        <v>2654</v>
      </c>
      <c r="C12423">
        <v>127.44376959286038</v>
      </c>
      <c r="D12423" t="s">
        <v>8</v>
      </c>
    </row>
    <row r="12424" spans="1:4">
      <c r="A12424" t="s">
        <v>2503</v>
      </c>
      <c r="B12424" t="s">
        <v>2654</v>
      </c>
      <c r="C12424">
        <v>130.3847810235649</v>
      </c>
      <c r="D12424" t="s">
        <v>8</v>
      </c>
    </row>
    <row r="12425" spans="1:4">
      <c r="A12425" t="s">
        <v>2504</v>
      </c>
      <c r="B12425" t="s">
        <v>2654</v>
      </c>
      <c r="C12425">
        <v>130.67889610418968</v>
      </c>
      <c r="D12425" t="s">
        <v>8</v>
      </c>
    </row>
    <row r="12426" spans="1:4">
      <c r="A12426" t="s">
        <v>2505</v>
      </c>
      <c r="B12426" t="s">
        <v>2654</v>
      </c>
      <c r="C12426">
        <v>131.86510178153142</v>
      </c>
      <c r="D12426" t="s">
        <v>8</v>
      </c>
    </row>
    <row r="12427" spans="1:4">
      <c r="A12427" t="s">
        <v>2506</v>
      </c>
      <c r="B12427" t="s">
        <v>2654</v>
      </c>
      <c r="C12427">
        <v>132.56112969298914</v>
      </c>
      <c r="D12427" t="s">
        <v>8</v>
      </c>
    </row>
    <row r="12428" spans="1:4">
      <c r="A12428" t="s">
        <v>2507</v>
      </c>
      <c r="B12428" t="s">
        <v>2654</v>
      </c>
      <c r="C12428">
        <v>130.71810326293539</v>
      </c>
      <c r="D12428" t="s">
        <v>8</v>
      </c>
    </row>
    <row r="12429" spans="1:4">
      <c r="A12429" t="s">
        <v>2508</v>
      </c>
      <c r="B12429" t="s">
        <v>2654</v>
      </c>
      <c r="C12429">
        <v>129.16916157941492</v>
      </c>
      <c r="D12429" t="s">
        <v>8</v>
      </c>
    </row>
    <row r="12430" spans="1:4">
      <c r="A12430" t="s">
        <v>2509</v>
      </c>
      <c r="B12430" t="s">
        <v>2654</v>
      </c>
      <c r="C12430">
        <v>127.34574457148528</v>
      </c>
      <c r="D12430" t="s">
        <v>8</v>
      </c>
    </row>
    <row r="12431" spans="1:4">
      <c r="A12431" t="s">
        <v>2510</v>
      </c>
      <c r="B12431" t="s">
        <v>2654</v>
      </c>
      <c r="C12431">
        <v>128.04179341737935</v>
      </c>
      <c r="D12431" t="s">
        <v>8</v>
      </c>
    </row>
    <row r="12432" spans="1:4">
      <c r="A12432" t="s">
        <v>2511</v>
      </c>
      <c r="B12432" t="s">
        <v>2654</v>
      </c>
      <c r="C12432">
        <v>127.84571470492902</v>
      </c>
      <c r="D12432" t="s">
        <v>8</v>
      </c>
    </row>
    <row r="12433" spans="1:4">
      <c r="A12433" t="s">
        <v>2512</v>
      </c>
      <c r="B12433" t="s">
        <v>2654</v>
      </c>
      <c r="C12433">
        <v>126.80656152413668</v>
      </c>
      <c r="D12433" t="s">
        <v>8</v>
      </c>
    </row>
    <row r="12434" spans="1:4">
      <c r="A12434" t="s">
        <v>2513</v>
      </c>
      <c r="B12434" t="s">
        <v>2654</v>
      </c>
      <c r="C12434">
        <v>126.65951713598275</v>
      </c>
      <c r="D12434" t="s">
        <v>8</v>
      </c>
    </row>
    <row r="12435" spans="1:4">
      <c r="A12435" t="s">
        <v>2514</v>
      </c>
      <c r="B12435" t="s">
        <v>2654</v>
      </c>
      <c r="C12435">
        <v>128.60057300185792</v>
      </c>
      <c r="D12435" t="s">
        <v>8</v>
      </c>
    </row>
    <row r="12436" spans="1:4">
      <c r="A12436" t="s">
        <v>2515</v>
      </c>
      <c r="B12436" t="s">
        <v>2654</v>
      </c>
      <c r="C12436">
        <v>129.83578786191779</v>
      </c>
      <c r="D12436" t="s">
        <v>8</v>
      </c>
    </row>
    <row r="12437" spans="1:4">
      <c r="A12437" t="s">
        <v>2516</v>
      </c>
      <c r="B12437" t="s">
        <v>2654</v>
      </c>
      <c r="C12437">
        <v>132.34546393925854</v>
      </c>
      <c r="D12437" t="s">
        <v>8</v>
      </c>
    </row>
    <row r="12438" spans="1:4">
      <c r="A12438" t="s">
        <v>2517</v>
      </c>
      <c r="B12438" t="s">
        <v>2654</v>
      </c>
      <c r="C12438">
        <v>131.19847340223515</v>
      </c>
      <c r="D12438" t="s">
        <v>8</v>
      </c>
    </row>
    <row r="12439" spans="1:4">
      <c r="A12439" t="s">
        <v>2518</v>
      </c>
      <c r="B12439" t="s">
        <v>2654</v>
      </c>
      <c r="C12439">
        <v>131.64941253211467</v>
      </c>
      <c r="D12439" t="s">
        <v>8</v>
      </c>
    </row>
    <row r="12440" spans="1:4">
      <c r="A12440" t="s">
        <v>2519</v>
      </c>
      <c r="B12440" t="s">
        <v>2654</v>
      </c>
      <c r="C12440">
        <v>132.79642273403334</v>
      </c>
      <c r="D12440" t="s">
        <v>8</v>
      </c>
    </row>
    <row r="12441" spans="1:4">
      <c r="A12441" t="s">
        <v>2520</v>
      </c>
      <c r="B12441" t="s">
        <v>2654</v>
      </c>
      <c r="C12441">
        <v>132.49250391044075</v>
      </c>
      <c r="D12441" t="s">
        <v>8</v>
      </c>
    </row>
    <row r="12442" spans="1:4">
      <c r="A12442" t="s">
        <v>2521</v>
      </c>
      <c r="B12442" t="s">
        <v>2654</v>
      </c>
      <c r="C12442">
        <v>134.32574799392853</v>
      </c>
      <c r="D12442" t="s">
        <v>8</v>
      </c>
    </row>
    <row r="12443" spans="1:4">
      <c r="A12443" t="s">
        <v>2522</v>
      </c>
      <c r="B12443" t="s">
        <v>2654</v>
      </c>
      <c r="C12443">
        <v>135.62960470309966</v>
      </c>
      <c r="D12443" t="s">
        <v>8</v>
      </c>
    </row>
    <row r="12444" spans="1:4">
      <c r="A12444" t="s">
        <v>2523</v>
      </c>
      <c r="B12444" t="s">
        <v>2654</v>
      </c>
      <c r="C12444">
        <v>133.58066976823807</v>
      </c>
      <c r="D12444" t="s">
        <v>8</v>
      </c>
    </row>
    <row r="12445" spans="1:4">
      <c r="A12445" t="s">
        <v>2524</v>
      </c>
      <c r="B12445" t="s">
        <v>2654</v>
      </c>
      <c r="C12445">
        <v>135.72761576757506</v>
      </c>
      <c r="D12445" t="s">
        <v>8</v>
      </c>
    </row>
    <row r="12446" spans="1:4">
      <c r="A12446" t="s">
        <v>2525</v>
      </c>
      <c r="B12446" t="s">
        <v>2654</v>
      </c>
      <c r="C12446">
        <v>135.15902400235623</v>
      </c>
      <c r="D12446" t="s">
        <v>8</v>
      </c>
    </row>
    <row r="12447" spans="1:4">
      <c r="A12447" t="s">
        <v>2526</v>
      </c>
      <c r="B12447" t="s">
        <v>2654</v>
      </c>
      <c r="C12447">
        <v>132.99248966912504</v>
      </c>
      <c r="D12447" t="s">
        <v>8</v>
      </c>
    </row>
    <row r="12448" spans="1:4">
      <c r="A12448" t="s">
        <v>2527</v>
      </c>
      <c r="B12448" t="s">
        <v>2654</v>
      </c>
      <c r="C12448">
        <v>131.83568475954934</v>
      </c>
      <c r="D12448" t="s">
        <v>8</v>
      </c>
    </row>
    <row r="12449" spans="1:4">
      <c r="A12449" t="s">
        <v>2528</v>
      </c>
      <c r="B12449" t="s">
        <v>2654</v>
      </c>
      <c r="C12449">
        <v>125.40468570494966</v>
      </c>
      <c r="D12449" t="s">
        <v>8</v>
      </c>
    </row>
    <row r="12450" spans="1:4">
      <c r="A12450" t="s">
        <v>2529</v>
      </c>
      <c r="B12450" t="s">
        <v>2654</v>
      </c>
      <c r="C12450">
        <v>128.3162710448677</v>
      </c>
      <c r="D12450" t="s">
        <v>8</v>
      </c>
    </row>
    <row r="12451" spans="1:4">
      <c r="A12451" t="s">
        <v>2530</v>
      </c>
      <c r="B12451" t="s">
        <v>2654</v>
      </c>
      <c r="C12451">
        <v>131.48276443795191</v>
      </c>
      <c r="D12451" t="s">
        <v>8</v>
      </c>
    </row>
    <row r="12452" spans="1:4">
      <c r="A12452" t="s">
        <v>2531</v>
      </c>
      <c r="B12452" t="s">
        <v>2654</v>
      </c>
      <c r="C12452">
        <v>132.74740470495743</v>
      </c>
      <c r="D12452" t="s">
        <v>8</v>
      </c>
    </row>
    <row r="12453" spans="1:4">
      <c r="A12453" t="s">
        <v>2532</v>
      </c>
      <c r="B12453" t="s">
        <v>2654</v>
      </c>
      <c r="C12453">
        <v>132.38467287796232</v>
      </c>
      <c r="D12453" t="s">
        <v>8</v>
      </c>
    </row>
    <row r="12454" spans="1:4">
      <c r="A12454" t="s">
        <v>2533</v>
      </c>
      <c r="B12454" t="s">
        <v>2654</v>
      </c>
      <c r="C12454">
        <v>133.97282462250817</v>
      </c>
      <c r="D12454" t="s">
        <v>8</v>
      </c>
    </row>
    <row r="12455" spans="1:4">
      <c r="A12455" t="s">
        <v>2534</v>
      </c>
      <c r="B12455" t="s">
        <v>2654</v>
      </c>
      <c r="C12455">
        <v>134.7767029798606</v>
      </c>
      <c r="D12455" t="s">
        <v>8</v>
      </c>
    </row>
    <row r="12456" spans="1:4">
      <c r="A12456" t="s">
        <v>2535</v>
      </c>
      <c r="B12456" t="s">
        <v>2654</v>
      </c>
      <c r="C12456">
        <v>137.84515210992862</v>
      </c>
      <c r="D12456" t="s">
        <v>8</v>
      </c>
    </row>
    <row r="12457" spans="1:4">
      <c r="A12457" t="s">
        <v>2536</v>
      </c>
      <c r="B12457" t="s">
        <v>2654</v>
      </c>
      <c r="C12457">
        <v>137.19812637694812</v>
      </c>
      <c r="D12457" t="s">
        <v>8</v>
      </c>
    </row>
    <row r="12458" spans="1:4">
      <c r="A12458" t="s">
        <v>2537</v>
      </c>
      <c r="B12458" t="s">
        <v>2654</v>
      </c>
      <c r="C12458">
        <v>136.68834761075891</v>
      </c>
      <c r="D12458" t="s">
        <v>8</v>
      </c>
    </row>
    <row r="12459" spans="1:4">
      <c r="A12459" t="s">
        <v>5</v>
      </c>
      <c r="B12459" t="s">
        <v>2654</v>
      </c>
      <c r="C12459">
        <v>134.73748272714406</v>
      </c>
      <c r="D12459" t="s">
        <v>8</v>
      </c>
    </row>
    <row r="12460" spans="1:4">
      <c r="A12460" t="s">
        <v>2538</v>
      </c>
      <c r="B12460" t="s">
        <v>2654</v>
      </c>
      <c r="C12460">
        <v>129.48287056560071</v>
      </c>
      <c r="D12460" t="s">
        <v>8</v>
      </c>
    </row>
    <row r="12461" spans="1:4">
      <c r="A12461" t="s">
        <v>2539</v>
      </c>
      <c r="B12461" t="s">
        <v>2654</v>
      </c>
      <c r="C12461">
        <v>130.65928159073391</v>
      </c>
      <c r="D12461" t="s">
        <v>8</v>
      </c>
    </row>
    <row r="12462" spans="1:4">
      <c r="A12462" t="s">
        <v>2540</v>
      </c>
      <c r="B12462" t="s">
        <v>2654</v>
      </c>
      <c r="C12462">
        <v>131.16905224205399</v>
      </c>
      <c r="D12462" t="s">
        <v>8</v>
      </c>
    </row>
    <row r="12463" spans="1:4">
      <c r="A12463" t="s">
        <v>2541</v>
      </c>
      <c r="B12463" t="s">
        <v>2654</v>
      </c>
      <c r="C12463">
        <v>131.49256506853723</v>
      </c>
      <c r="D12463" t="s">
        <v>8</v>
      </c>
    </row>
    <row r="12464" spans="1:4">
      <c r="A12464" t="s">
        <v>2542</v>
      </c>
      <c r="B12464" t="s">
        <v>2654</v>
      </c>
      <c r="C12464">
        <v>127.7280728763</v>
      </c>
      <c r="D12464" t="s">
        <v>8</v>
      </c>
    </row>
    <row r="12465" spans="1:4">
      <c r="A12465" t="s">
        <v>2543</v>
      </c>
      <c r="B12465" t="s">
        <v>2654</v>
      </c>
      <c r="C12465">
        <v>127.72806962282992</v>
      </c>
      <c r="D12465" t="s">
        <v>8</v>
      </c>
    </row>
    <row r="12466" spans="1:4">
      <c r="A12466" t="s">
        <v>2544</v>
      </c>
      <c r="B12466" t="s">
        <v>2654</v>
      </c>
      <c r="C12466">
        <v>127.64965162174174</v>
      </c>
      <c r="D12466" t="s">
        <v>8</v>
      </c>
    </row>
    <row r="12467" spans="1:4">
      <c r="A12467" t="s">
        <v>2545</v>
      </c>
      <c r="B12467" t="s">
        <v>2654</v>
      </c>
      <c r="C12467">
        <v>125.38657690774622</v>
      </c>
      <c r="D12467" t="s">
        <v>8</v>
      </c>
    </row>
    <row r="12468" spans="1:4">
      <c r="A12468" t="s">
        <v>2546</v>
      </c>
      <c r="B12468" t="s">
        <v>2654</v>
      </c>
      <c r="C12468">
        <v>125.55465364664806</v>
      </c>
      <c r="D12468" t="s">
        <v>8</v>
      </c>
    </row>
    <row r="12469" spans="1:4">
      <c r="A12469" t="s">
        <v>2547</v>
      </c>
      <c r="B12469" t="s">
        <v>2654</v>
      </c>
      <c r="C12469">
        <v>125.92047398388743</v>
      </c>
      <c r="D12469" t="s">
        <v>8</v>
      </c>
    </row>
    <row r="12470" spans="1:4">
      <c r="A12470" t="s">
        <v>2548</v>
      </c>
      <c r="B12470" t="s">
        <v>2654</v>
      </c>
      <c r="C12470">
        <v>126.30606311985532</v>
      </c>
      <c r="D12470" t="s">
        <v>8</v>
      </c>
    </row>
    <row r="12471" spans="1:4">
      <c r="A12471" t="s">
        <v>2549</v>
      </c>
      <c r="B12471" t="s">
        <v>2654</v>
      </c>
      <c r="C12471">
        <v>128.00662458334722</v>
      </c>
      <c r="D12471" t="s">
        <v>8</v>
      </c>
    </row>
    <row r="12472" spans="1:4">
      <c r="A12472" t="s">
        <v>2550</v>
      </c>
      <c r="B12472" t="s">
        <v>2654</v>
      </c>
      <c r="C12472">
        <v>126.35549845570462</v>
      </c>
      <c r="D12472" t="s">
        <v>8</v>
      </c>
    </row>
    <row r="12473" spans="1:4">
      <c r="A12473" t="s">
        <v>2551</v>
      </c>
      <c r="B12473" t="s">
        <v>2654</v>
      </c>
      <c r="C12473">
        <v>122.52924117357342</v>
      </c>
      <c r="D12473" t="s">
        <v>8</v>
      </c>
    </row>
    <row r="12474" spans="1:4">
      <c r="A12474" t="s">
        <v>2552</v>
      </c>
      <c r="B12474" t="s">
        <v>2654</v>
      </c>
      <c r="C12474">
        <v>122.29195765837584</v>
      </c>
      <c r="D12474" t="s">
        <v>8</v>
      </c>
    </row>
    <row r="12475" spans="1:4">
      <c r="A12475" t="s">
        <v>2553</v>
      </c>
      <c r="B12475" t="s">
        <v>2654</v>
      </c>
      <c r="C12475">
        <v>124.4769775781219</v>
      </c>
      <c r="D12475" t="s">
        <v>8</v>
      </c>
    </row>
    <row r="12476" spans="1:4">
      <c r="A12476" t="s">
        <v>2554</v>
      </c>
      <c r="B12476" t="s">
        <v>2654</v>
      </c>
      <c r="C12476">
        <v>122.25240918720807</v>
      </c>
      <c r="D12476" t="s">
        <v>8</v>
      </c>
    </row>
    <row r="12477" spans="1:4">
      <c r="A12477" t="s">
        <v>2555</v>
      </c>
      <c r="B12477" t="s">
        <v>2654</v>
      </c>
      <c r="C12477">
        <v>120.98687430628844</v>
      </c>
      <c r="D12477" t="s">
        <v>8</v>
      </c>
    </row>
    <row r="12478" spans="1:4">
      <c r="A12478" t="s">
        <v>2556</v>
      </c>
      <c r="B12478" t="s">
        <v>2654</v>
      </c>
      <c r="C12478">
        <v>120.97698358438826</v>
      </c>
      <c r="D12478" t="s">
        <v>8</v>
      </c>
    </row>
    <row r="12479" spans="1:4">
      <c r="A12479" t="s">
        <v>2557</v>
      </c>
      <c r="B12479" t="s">
        <v>2654</v>
      </c>
      <c r="C12479">
        <v>118.56456338776336</v>
      </c>
      <c r="D12479" t="s">
        <v>8</v>
      </c>
    </row>
    <row r="12480" spans="1:4">
      <c r="A12480" t="s">
        <v>2558</v>
      </c>
      <c r="B12480" t="s">
        <v>2654</v>
      </c>
      <c r="C12480">
        <v>111.25809204690924</v>
      </c>
      <c r="D12480" t="s">
        <v>8</v>
      </c>
    </row>
    <row r="12481" spans="1:4">
      <c r="A12481" t="s">
        <v>2559</v>
      </c>
      <c r="B12481" t="s">
        <v>2654</v>
      </c>
      <c r="C12481">
        <v>112.81034434591504</v>
      </c>
      <c r="D12481" t="s">
        <v>8</v>
      </c>
    </row>
    <row r="12482" spans="1:4">
      <c r="A12482" t="s">
        <v>2560</v>
      </c>
      <c r="B12482" t="s">
        <v>2654</v>
      </c>
      <c r="C12482">
        <v>111.97984597741652</v>
      </c>
      <c r="D12482" t="s">
        <v>8</v>
      </c>
    </row>
    <row r="12483" spans="1:4">
      <c r="A12483" t="s">
        <v>2561</v>
      </c>
      <c r="B12483" t="s">
        <v>2654</v>
      </c>
      <c r="C12483">
        <v>110.8329530532458</v>
      </c>
      <c r="D12483" t="s">
        <v>8</v>
      </c>
    </row>
    <row r="12484" spans="1:4">
      <c r="A12484" t="s">
        <v>2562</v>
      </c>
      <c r="B12484" t="s">
        <v>2654</v>
      </c>
      <c r="C12484">
        <v>110.57588796132978</v>
      </c>
      <c r="D12484" t="s">
        <v>8</v>
      </c>
    </row>
    <row r="12485" spans="1:4">
      <c r="A12485" t="s">
        <v>2563</v>
      </c>
      <c r="B12485" t="s">
        <v>2654</v>
      </c>
      <c r="C12485">
        <v>110.94171005281918</v>
      </c>
      <c r="D12485" t="s">
        <v>8</v>
      </c>
    </row>
    <row r="12486" spans="1:4">
      <c r="A12486" t="s">
        <v>2564</v>
      </c>
      <c r="B12486" t="s">
        <v>2654</v>
      </c>
      <c r="C12486">
        <v>105.81036521888792</v>
      </c>
      <c r="D12486" t="s">
        <v>8</v>
      </c>
    </row>
    <row r="12487" spans="1:4">
      <c r="A12487" t="s">
        <v>2565</v>
      </c>
      <c r="B12487" t="s">
        <v>2654</v>
      </c>
      <c r="C12487">
        <v>102.83439577964376</v>
      </c>
      <c r="D12487" t="s">
        <v>8</v>
      </c>
    </row>
    <row r="12488" spans="1:4">
      <c r="A12488" t="s">
        <v>2566</v>
      </c>
      <c r="B12488" t="s">
        <v>2654</v>
      </c>
      <c r="C12488">
        <v>102.2906115158834</v>
      </c>
      <c r="D12488" t="s">
        <v>8</v>
      </c>
    </row>
    <row r="12489" spans="1:4">
      <c r="A12489" t="s">
        <v>2567</v>
      </c>
      <c r="B12489" t="s">
        <v>2654</v>
      </c>
      <c r="C12489">
        <v>104.07026978275805</v>
      </c>
      <c r="D12489" t="s">
        <v>8</v>
      </c>
    </row>
    <row r="12490" spans="1:4">
      <c r="A12490" t="s">
        <v>2568</v>
      </c>
      <c r="B12490" t="s">
        <v>2654</v>
      </c>
      <c r="C12490">
        <v>103.3089687023249</v>
      </c>
      <c r="D12490" t="s">
        <v>8</v>
      </c>
    </row>
    <row r="12491" spans="1:4">
      <c r="A12491" t="s">
        <v>2569</v>
      </c>
      <c r="B12491" t="s">
        <v>2654</v>
      </c>
      <c r="C12491">
        <v>102.57733131651908</v>
      </c>
      <c r="D12491" t="s">
        <v>8</v>
      </c>
    </row>
    <row r="12492" spans="1:4">
      <c r="A12492" t="s">
        <v>2570</v>
      </c>
      <c r="B12492" t="s">
        <v>2654</v>
      </c>
      <c r="C12492">
        <v>102.74540569084481</v>
      </c>
      <c r="D12492" t="s">
        <v>8</v>
      </c>
    </row>
    <row r="12493" spans="1:4">
      <c r="A12493" t="s">
        <v>2571</v>
      </c>
      <c r="B12493" t="s">
        <v>2654</v>
      </c>
      <c r="C12493">
        <v>100.6098281976645</v>
      </c>
      <c r="D12493" t="s">
        <v>8</v>
      </c>
    </row>
    <row r="12494" spans="1:4">
      <c r="A12494" t="s">
        <v>2572</v>
      </c>
      <c r="B12494" t="s">
        <v>2654</v>
      </c>
      <c r="C12494">
        <v>103.75388230284686</v>
      </c>
      <c r="D12494" t="s">
        <v>8</v>
      </c>
    </row>
    <row r="12495" spans="1:4">
      <c r="A12495" t="s">
        <v>2573</v>
      </c>
      <c r="B12495" t="s">
        <v>2654</v>
      </c>
      <c r="C12495">
        <v>103.38806633878988</v>
      </c>
      <c r="D12495" t="s">
        <v>8</v>
      </c>
    </row>
    <row r="12496" spans="1:4">
      <c r="A12496" t="s">
        <v>2574</v>
      </c>
      <c r="B12496" t="s">
        <v>2654</v>
      </c>
      <c r="C12496">
        <v>103.78354079231076</v>
      </c>
      <c r="D12496" t="s">
        <v>8</v>
      </c>
    </row>
    <row r="12497" spans="1:4">
      <c r="A12497" t="s">
        <v>2575</v>
      </c>
      <c r="B12497" t="s">
        <v>2654</v>
      </c>
      <c r="C12497">
        <v>104.5250654199603</v>
      </c>
      <c r="D12497" t="s">
        <v>8</v>
      </c>
    </row>
    <row r="12498" spans="1:4">
      <c r="A12498" t="s">
        <v>2576</v>
      </c>
      <c r="B12498" t="s">
        <v>2654</v>
      </c>
      <c r="C12498">
        <v>101.21293106039796</v>
      </c>
      <c r="D12498" t="s">
        <v>8</v>
      </c>
    </row>
    <row r="12499" spans="1:4">
      <c r="A12499" t="s">
        <v>2577</v>
      </c>
      <c r="B12499" t="s">
        <v>2654</v>
      </c>
      <c r="C12499">
        <v>99.364063578092441</v>
      </c>
      <c r="D12499" t="s">
        <v>8</v>
      </c>
    </row>
    <row r="12500" spans="1:4">
      <c r="A12500" t="s">
        <v>2578</v>
      </c>
      <c r="B12500" t="s">
        <v>2654</v>
      </c>
      <c r="C12500">
        <v>102.35982005792556</v>
      </c>
      <c r="D12500" t="s">
        <v>8</v>
      </c>
    </row>
    <row r="12501" spans="1:4">
      <c r="A12501" t="s">
        <v>2579</v>
      </c>
      <c r="B12501" t="s">
        <v>2654</v>
      </c>
      <c r="C12501">
        <v>102.7552942873296</v>
      </c>
      <c r="D12501" t="s">
        <v>8</v>
      </c>
    </row>
    <row r="12502" spans="1:4">
      <c r="A12502" t="s">
        <v>2580</v>
      </c>
      <c r="B12502" t="s">
        <v>2654</v>
      </c>
      <c r="C12502">
        <v>91.948839519552081</v>
      </c>
      <c r="D12502" t="s">
        <v>8</v>
      </c>
    </row>
    <row r="12503" spans="1:4">
      <c r="A12503" t="s">
        <v>2581</v>
      </c>
      <c r="B12503" t="s">
        <v>2654</v>
      </c>
      <c r="C12503">
        <v>89.595738104035959</v>
      </c>
      <c r="D12503" t="s">
        <v>8</v>
      </c>
    </row>
    <row r="12504" spans="1:4">
      <c r="A12504" t="s">
        <v>2582</v>
      </c>
      <c r="B12504" t="s">
        <v>2654</v>
      </c>
      <c r="C12504">
        <v>89.229923285700139</v>
      </c>
      <c r="D12504" t="s">
        <v>8</v>
      </c>
    </row>
    <row r="12505" spans="1:4">
      <c r="A12505" t="s">
        <v>2583</v>
      </c>
      <c r="B12505" t="s">
        <v>2654</v>
      </c>
      <c r="C12505">
        <v>86.362693065206145</v>
      </c>
      <c r="D12505" t="s">
        <v>8</v>
      </c>
    </row>
    <row r="12506" spans="1:4">
      <c r="A12506" t="s">
        <v>2584</v>
      </c>
      <c r="B12506" t="s">
        <v>2654</v>
      </c>
      <c r="C12506">
        <v>86.886706146961473</v>
      </c>
      <c r="D12506" t="s">
        <v>8</v>
      </c>
    </row>
    <row r="12507" spans="1:4">
      <c r="A12507" t="s">
        <v>2585</v>
      </c>
      <c r="B12507" t="s">
        <v>2654</v>
      </c>
      <c r="C12507">
        <v>88.785012059220335</v>
      </c>
      <c r="D12507" t="s">
        <v>8</v>
      </c>
    </row>
    <row r="12508" spans="1:4">
      <c r="A12508" t="s">
        <v>2586</v>
      </c>
      <c r="B12508" t="s">
        <v>2654</v>
      </c>
      <c r="C12508">
        <v>87.628228432588131</v>
      </c>
      <c r="D12508" t="s">
        <v>8</v>
      </c>
    </row>
    <row r="12509" spans="1:4">
      <c r="A12509" t="s">
        <v>2587</v>
      </c>
      <c r="B12509" t="s">
        <v>2654</v>
      </c>
      <c r="C12509">
        <v>91.672006646224673</v>
      </c>
      <c r="D12509" t="s">
        <v>8</v>
      </c>
    </row>
    <row r="12510" spans="1:4">
      <c r="A12510" t="s">
        <v>2588</v>
      </c>
      <c r="B12510" t="s">
        <v>2654</v>
      </c>
      <c r="C12510">
        <v>90.920591599156154</v>
      </c>
      <c r="D12510" t="s">
        <v>8</v>
      </c>
    </row>
    <row r="12511" spans="1:4">
      <c r="A12511" t="s">
        <v>2589</v>
      </c>
      <c r="B12511" t="s">
        <v>2654</v>
      </c>
      <c r="C12511">
        <v>88.518057099515417</v>
      </c>
      <c r="D12511" t="s">
        <v>8</v>
      </c>
    </row>
    <row r="12512" spans="1:4">
      <c r="A12512" t="s">
        <v>2590</v>
      </c>
      <c r="B12512" t="s">
        <v>2654</v>
      </c>
      <c r="C12512">
        <v>89.210149159155804</v>
      </c>
      <c r="D12512" t="s">
        <v>8</v>
      </c>
    </row>
    <row r="12513" spans="1:4">
      <c r="A12513" t="s">
        <v>2591</v>
      </c>
      <c r="B12513" t="s">
        <v>2654</v>
      </c>
      <c r="C12513">
        <v>89.823133560777649</v>
      </c>
      <c r="D12513" t="s">
        <v>8</v>
      </c>
    </row>
    <row r="12514" spans="1:4">
      <c r="A12514" t="s">
        <v>2592</v>
      </c>
      <c r="B12514" t="s">
        <v>2654</v>
      </c>
      <c r="C12514">
        <v>91.701660204112656</v>
      </c>
      <c r="D12514" t="s">
        <v>8</v>
      </c>
    </row>
    <row r="12515" spans="1:4">
      <c r="A12515" t="s">
        <v>2593</v>
      </c>
      <c r="B12515" t="s">
        <v>2654</v>
      </c>
      <c r="C12515">
        <v>90.653644428385505</v>
      </c>
      <c r="D12515" t="s">
        <v>8</v>
      </c>
    </row>
    <row r="12516" spans="1:4">
      <c r="A12516" t="s">
        <v>2594</v>
      </c>
      <c r="B12516" t="s">
        <v>2654</v>
      </c>
      <c r="C12516">
        <v>90.841495377073343</v>
      </c>
      <c r="D12516" t="s">
        <v>8</v>
      </c>
    </row>
    <row r="12517" spans="1:4">
      <c r="A12517" t="s">
        <v>2595</v>
      </c>
      <c r="B12517" t="s">
        <v>2654</v>
      </c>
      <c r="C12517">
        <v>93.619735787885404</v>
      </c>
      <c r="D12517" t="s">
        <v>8</v>
      </c>
    </row>
    <row r="12518" spans="1:4">
      <c r="A12518" t="s">
        <v>2596</v>
      </c>
      <c r="B12518" t="s">
        <v>2654</v>
      </c>
      <c r="C12518">
        <v>94.094305361549203</v>
      </c>
      <c r="D12518" t="s">
        <v>8</v>
      </c>
    </row>
    <row r="12519" spans="1:4">
      <c r="A12519" t="s">
        <v>2597</v>
      </c>
      <c r="B12519" t="s">
        <v>2654</v>
      </c>
      <c r="C12519">
        <v>94.222840854336084</v>
      </c>
      <c r="D12519" t="s">
        <v>8</v>
      </c>
    </row>
    <row r="12520" spans="1:4">
      <c r="A12520" t="s">
        <v>2598</v>
      </c>
      <c r="B12520" t="s">
        <v>2654</v>
      </c>
      <c r="C12520">
        <v>93.164934301765555</v>
      </c>
      <c r="D12520" t="s">
        <v>8</v>
      </c>
    </row>
    <row r="12521" spans="1:4">
      <c r="A12521" t="s">
        <v>2599</v>
      </c>
      <c r="B12521" t="s">
        <v>2654</v>
      </c>
      <c r="C12521">
        <v>94.470018161576505</v>
      </c>
      <c r="D12521" t="s">
        <v>8</v>
      </c>
    </row>
    <row r="12522" spans="1:4">
      <c r="A12522" t="s">
        <v>2600</v>
      </c>
      <c r="B12522" t="s">
        <v>2654</v>
      </c>
      <c r="C12522">
        <v>95.597132941175246</v>
      </c>
      <c r="D12522" t="s">
        <v>8</v>
      </c>
    </row>
    <row r="12523" spans="1:4">
      <c r="A12523" t="s">
        <v>2601</v>
      </c>
      <c r="B12523" t="s">
        <v>2654</v>
      </c>
      <c r="C12523">
        <v>92.65081219501576</v>
      </c>
      <c r="D12523" t="s">
        <v>8</v>
      </c>
    </row>
    <row r="12524" spans="1:4">
      <c r="A12524" t="s">
        <v>2602</v>
      </c>
      <c r="B12524" t="s">
        <v>2654</v>
      </c>
      <c r="C12524">
        <v>91.958726112367543</v>
      </c>
      <c r="D12524" t="s">
        <v>8</v>
      </c>
    </row>
    <row r="12525" spans="1:4">
      <c r="A12525" t="s">
        <v>2603</v>
      </c>
      <c r="B12525" t="s">
        <v>2654</v>
      </c>
      <c r="C12525">
        <v>92.888095766179205</v>
      </c>
      <c r="D12525" t="s">
        <v>8</v>
      </c>
    </row>
    <row r="12526" spans="1:4">
      <c r="A12526" t="s">
        <v>2604</v>
      </c>
      <c r="B12526" t="s">
        <v>2654</v>
      </c>
      <c r="C12526">
        <v>95.152215773284155</v>
      </c>
      <c r="D12526" t="s">
        <v>8</v>
      </c>
    </row>
    <row r="12527" spans="1:4">
      <c r="A12527" t="s">
        <v>2605</v>
      </c>
      <c r="B12527" t="s">
        <v>2654</v>
      </c>
      <c r="C12527">
        <v>95.003908291117995</v>
      </c>
      <c r="D12527" t="s">
        <v>8</v>
      </c>
    </row>
    <row r="12528" spans="1:4">
      <c r="A12528" t="s">
        <v>2606</v>
      </c>
      <c r="B12528" t="s">
        <v>2654</v>
      </c>
      <c r="C12528">
        <v>97.910682971943302</v>
      </c>
      <c r="D12528" t="s">
        <v>8</v>
      </c>
    </row>
    <row r="12529" spans="1:4">
      <c r="A12529" t="s">
        <v>2607</v>
      </c>
      <c r="B12529" t="s">
        <v>2654</v>
      </c>
      <c r="C12529">
        <v>97.357013788747153</v>
      </c>
      <c r="D12529" t="s">
        <v>8</v>
      </c>
    </row>
    <row r="12530" spans="1:4">
      <c r="A12530" t="s">
        <v>2608</v>
      </c>
      <c r="B12530" t="s">
        <v>2654</v>
      </c>
      <c r="C12530">
        <v>94.809997558593764</v>
      </c>
      <c r="D12530" t="s">
        <v>8</v>
      </c>
    </row>
    <row r="12531" spans="1:4">
      <c r="A12531" t="s">
        <v>2609</v>
      </c>
      <c r="B12531" t="s">
        <v>2654</v>
      </c>
      <c r="C12531">
        <v>93.709999084472656</v>
      </c>
      <c r="D12531" t="s">
        <v>8</v>
      </c>
    </row>
    <row r="12532" spans="1:4">
      <c r="A12532" t="s">
        <v>2610</v>
      </c>
      <c r="B12532" t="s">
        <v>2654</v>
      </c>
      <c r="C12532">
        <v>97.400001525878906</v>
      </c>
      <c r="D12532" t="s">
        <v>8</v>
      </c>
    </row>
    <row r="12533" spans="1:4">
      <c r="A12533" t="s">
        <v>2611</v>
      </c>
      <c r="B12533" t="s">
        <v>2654</v>
      </c>
      <c r="C12533">
        <v>96.050003051757798</v>
      </c>
      <c r="D12533" t="s">
        <v>8</v>
      </c>
    </row>
    <row r="12534" spans="1:4">
      <c r="A12534" t="s">
        <v>2612</v>
      </c>
      <c r="B12534" t="s">
        <v>2654</v>
      </c>
      <c r="C12534">
        <v>97.349998474121094</v>
      </c>
      <c r="D12534" t="s">
        <v>8</v>
      </c>
    </row>
    <row r="12535" spans="1:4">
      <c r="A12535" t="s">
        <v>2613</v>
      </c>
      <c r="B12535" t="s">
        <v>2654</v>
      </c>
      <c r="C12535">
        <v>90.599998474121094</v>
      </c>
      <c r="D12535" t="s">
        <v>8</v>
      </c>
    </row>
    <row r="12536" spans="1:4">
      <c r="A12536" t="s">
        <v>2614</v>
      </c>
      <c r="B12536" t="s">
        <v>2654</v>
      </c>
      <c r="C12536">
        <v>92.050003051757798</v>
      </c>
      <c r="D12536" t="s">
        <v>8</v>
      </c>
    </row>
    <row r="12537" spans="1:4">
      <c r="A12537" t="s">
        <v>2615</v>
      </c>
      <c r="B12537" t="s">
        <v>2654</v>
      </c>
      <c r="C12537">
        <v>93.139999389648438</v>
      </c>
      <c r="D12537" t="s">
        <v>8</v>
      </c>
    </row>
    <row r="12538" spans="1:4">
      <c r="A12538" t="s">
        <v>2616</v>
      </c>
      <c r="B12538" t="s">
        <v>2654</v>
      </c>
      <c r="C12538">
        <v>94.879997253417955</v>
      </c>
      <c r="D12538" t="s">
        <v>8</v>
      </c>
    </row>
    <row r="12539" spans="1:4">
      <c r="A12539" t="s">
        <v>2617</v>
      </c>
      <c r="B12539" t="s">
        <v>2654</v>
      </c>
      <c r="C12539">
        <v>95.769996643066406</v>
      </c>
      <c r="D12539" t="s">
        <v>8</v>
      </c>
    </row>
    <row r="12540" spans="1:4">
      <c r="A12540" t="s">
        <v>2618</v>
      </c>
      <c r="B12540" t="s">
        <v>2654</v>
      </c>
      <c r="C12540">
        <v>94.239997863769517</v>
      </c>
      <c r="D12540" t="s">
        <v>8</v>
      </c>
    </row>
    <row r="12541" spans="1:4">
      <c r="A12541" t="s">
        <v>2619</v>
      </c>
      <c r="B12541" t="s">
        <v>2654</v>
      </c>
      <c r="C12541">
        <v>93.25</v>
      </c>
      <c r="D12541" t="s">
        <v>8</v>
      </c>
    </row>
    <row r="12542" spans="1:4">
      <c r="A12542" t="s">
        <v>2620</v>
      </c>
      <c r="B12542" t="s">
        <v>2654</v>
      </c>
      <c r="C12542">
        <v>92.059997558593764</v>
      </c>
      <c r="D12542" t="s">
        <v>8</v>
      </c>
    </row>
    <row r="12543" spans="1:4">
      <c r="A12543" t="s">
        <v>2621</v>
      </c>
      <c r="B12543" t="s">
        <v>2654</v>
      </c>
      <c r="C12543">
        <v>93.059997558593764</v>
      </c>
      <c r="D12543" t="s">
        <v>8</v>
      </c>
    </row>
    <row r="12544" spans="1:4">
      <c r="A12544" t="s">
        <v>2622</v>
      </c>
      <c r="B12544" t="s">
        <v>2654</v>
      </c>
      <c r="C12544">
        <v>93.930000305175781</v>
      </c>
      <c r="D12544" t="s">
        <v>8</v>
      </c>
    </row>
    <row r="12545" spans="1:4">
      <c r="A12545" t="s">
        <v>2623</v>
      </c>
      <c r="B12545" t="s">
        <v>2654</v>
      </c>
      <c r="C12545">
        <v>93.089996337890625</v>
      </c>
      <c r="D12545" t="s">
        <v>8</v>
      </c>
    </row>
    <row r="12546" spans="1:4">
      <c r="A12546" t="s">
        <v>2624</v>
      </c>
      <c r="B12546" t="s">
        <v>2654</v>
      </c>
      <c r="C12546">
        <v>94.449996948242202</v>
      </c>
      <c r="D12546" t="s">
        <v>8</v>
      </c>
    </row>
    <row r="12547" spans="1:4">
      <c r="A12547" t="s">
        <v>2625</v>
      </c>
      <c r="B12547" t="s">
        <v>2654</v>
      </c>
      <c r="C12547">
        <v>97.309997558593764</v>
      </c>
      <c r="D12547" t="s">
        <v>8</v>
      </c>
    </row>
    <row r="12548" spans="1:4">
      <c r="A12548" t="s">
        <v>2626</v>
      </c>
      <c r="B12548" t="s">
        <v>2654</v>
      </c>
      <c r="C12548">
        <v>97.650001525878906</v>
      </c>
      <c r="D12548" t="s">
        <v>8</v>
      </c>
    </row>
    <row r="12549" spans="1:4">
      <c r="A12549" t="s">
        <v>2627</v>
      </c>
      <c r="B12549" t="s">
        <v>2654</v>
      </c>
      <c r="C12549">
        <v>97.75</v>
      </c>
      <c r="D12549" t="s">
        <v>8</v>
      </c>
    </row>
    <row r="12550" spans="1:4">
      <c r="A12550" t="s">
        <v>2628</v>
      </c>
      <c r="B12550" t="s">
        <v>2654</v>
      </c>
      <c r="C12550">
        <v>97.029998779296875</v>
      </c>
      <c r="D12550" t="s">
        <v>8</v>
      </c>
    </row>
    <row r="12551" spans="1:4">
      <c r="A12551" t="s">
        <v>2629</v>
      </c>
      <c r="B12551" t="s">
        <v>2654</v>
      </c>
      <c r="C12551">
        <v>94.779998779296875</v>
      </c>
      <c r="D12551" t="s">
        <v>8</v>
      </c>
    </row>
    <row r="12552" spans="1:4">
      <c r="A12552" t="s">
        <v>2630</v>
      </c>
      <c r="B12552" t="s">
        <v>2654</v>
      </c>
      <c r="C12552">
        <v>95.470001220703125</v>
      </c>
      <c r="D12552" t="s">
        <v>8</v>
      </c>
    </row>
    <row r="12553" spans="1:4">
      <c r="A12553" t="s">
        <v>2631</v>
      </c>
      <c r="B12553" t="s">
        <v>2654</v>
      </c>
      <c r="C12553">
        <v>94.860000610351563</v>
      </c>
      <c r="D12553" t="s">
        <v>8</v>
      </c>
    </row>
    <row r="12554" spans="1:4">
      <c r="A12554" t="s">
        <v>2632</v>
      </c>
      <c r="B12554" t="s">
        <v>2654</v>
      </c>
      <c r="C12554">
        <v>94.830001831054673</v>
      </c>
      <c r="D12554" t="s">
        <v>8</v>
      </c>
    </row>
    <row r="12555" spans="1:4">
      <c r="A12555" t="s">
        <v>2633</v>
      </c>
      <c r="B12555" t="s">
        <v>2654</v>
      </c>
      <c r="C12555">
        <v>94.400001525878906</v>
      </c>
      <c r="D12555" t="s">
        <v>8</v>
      </c>
    </row>
    <row r="12556" spans="1:4">
      <c r="A12556" t="s">
        <v>2634</v>
      </c>
      <c r="B12556" t="s">
        <v>2654</v>
      </c>
      <c r="C12556">
        <v>94.169998168945327</v>
      </c>
      <c r="D12556" t="s">
        <v>8</v>
      </c>
    </row>
    <row r="12557" spans="1:4">
      <c r="A12557" t="s">
        <v>2635</v>
      </c>
      <c r="B12557" t="s">
        <v>2654</v>
      </c>
      <c r="C12557">
        <v>96.540000915527344</v>
      </c>
      <c r="D12557" t="s">
        <v>8</v>
      </c>
    </row>
    <row r="12558" spans="1:4">
      <c r="A12558" t="s">
        <v>2636</v>
      </c>
      <c r="B12558" t="s">
        <v>2654</v>
      </c>
      <c r="C12558">
        <v>95.989997863769517</v>
      </c>
      <c r="D12558" t="s">
        <v>8</v>
      </c>
    </row>
    <row r="12559" spans="1:4">
      <c r="A12559" t="s">
        <v>2637</v>
      </c>
      <c r="B12559" t="s">
        <v>2654</v>
      </c>
      <c r="C12559">
        <v>96.389999389648438</v>
      </c>
      <c r="D12559" t="s">
        <v>8</v>
      </c>
    </row>
    <row r="12560" spans="1:4">
      <c r="A12560" t="s">
        <v>2638</v>
      </c>
      <c r="B12560" t="s">
        <v>2654</v>
      </c>
      <c r="C12560">
        <v>98.110000610351563</v>
      </c>
      <c r="D12560" t="s">
        <v>8</v>
      </c>
    </row>
    <row r="12561" spans="1:4">
      <c r="A12561" t="s">
        <v>2639</v>
      </c>
      <c r="B12561" t="s">
        <v>2654</v>
      </c>
      <c r="C12561">
        <v>98.139999389648438</v>
      </c>
      <c r="D12561" t="s">
        <v>8</v>
      </c>
    </row>
    <row r="12562" spans="1:4">
      <c r="A12562" t="s">
        <v>2640</v>
      </c>
      <c r="B12562" t="s">
        <v>2654</v>
      </c>
      <c r="C12562">
        <v>98.319999694824219</v>
      </c>
      <c r="D12562" t="s">
        <v>8</v>
      </c>
    </row>
    <row r="12563" spans="1:4">
      <c r="A12563" t="s">
        <v>2641</v>
      </c>
      <c r="B12563" t="s">
        <v>2654</v>
      </c>
      <c r="C12563">
        <v>103.31999969482422</v>
      </c>
      <c r="D12563" t="s">
        <v>8</v>
      </c>
    </row>
    <row r="12564" spans="1:4">
      <c r="A12564" t="s">
        <v>2642</v>
      </c>
      <c r="B12564" t="s">
        <v>2654</v>
      </c>
      <c r="C12564">
        <v>104.0500030517578</v>
      </c>
      <c r="D12564" t="s">
        <v>8</v>
      </c>
    </row>
    <row r="12565" spans="1:4">
      <c r="A12565" t="s">
        <v>2643</v>
      </c>
      <c r="B12565" t="s">
        <v>2654</v>
      </c>
      <c r="C12565">
        <v>100.73999786376952</v>
      </c>
      <c r="D12565" t="s">
        <v>8</v>
      </c>
    </row>
    <row r="12566" spans="1:4">
      <c r="A12566" t="s">
        <v>2644</v>
      </c>
      <c r="B12566" t="s">
        <v>2654</v>
      </c>
      <c r="C12566">
        <v>100.58000183105467</v>
      </c>
      <c r="D12566" t="s">
        <v>8</v>
      </c>
    </row>
    <row r="12567" spans="1:4">
      <c r="A12567" t="s">
        <v>2645</v>
      </c>
      <c r="B12567" t="s">
        <v>2654</v>
      </c>
      <c r="C12567">
        <v>101.8000030517578</v>
      </c>
      <c r="D12567" t="s">
        <v>8</v>
      </c>
    </row>
    <row r="12568" spans="1:4">
      <c r="A12568" t="s">
        <v>2646</v>
      </c>
      <c r="B12568" t="s">
        <v>2654</v>
      </c>
      <c r="C12568">
        <v>102.62000274658205</v>
      </c>
      <c r="D12568" t="s">
        <v>8</v>
      </c>
    </row>
    <row r="12569" spans="1:4">
      <c r="A12569" t="s">
        <v>2647</v>
      </c>
      <c r="B12569" t="s">
        <v>2654</v>
      </c>
      <c r="C12569">
        <v>103.19000244140624</v>
      </c>
      <c r="D12569" t="s">
        <v>8</v>
      </c>
    </row>
    <row r="12570" spans="1:4">
      <c r="A12570" t="s">
        <v>2648</v>
      </c>
      <c r="B12570" t="s">
        <v>2654</v>
      </c>
      <c r="C12570">
        <v>103.19000244140624</v>
      </c>
      <c r="D12570" t="s">
        <v>8</v>
      </c>
    </row>
    <row r="12571" spans="1:4">
      <c r="A12571" t="s">
        <v>2649</v>
      </c>
      <c r="B12571" t="s">
        <v>2654</v>
      </c>
      <c r="C12571">
        <v>102.19000244140624</v>
      </c>
      <c r="D12571" t="s">
        <v>8</v>
      </c>
    </row>
    <row r="12572" spans="1:4">
      <c r="A12572" t="s">
        <v>138</v>
      </c>
      <c r="B12572" t="s">
        <v>2655</v>
      </c>
      <c r="C12572">
        <v>63.935880761340563</v>
      </c>
      <c r="D12572" t="s">
        <v>8</v>
      </c>
    </row>
    <row r="12573" spans="1:4">
      <c r="A12573" t="s">
        <v>141</v>
      </c>
      <c r="B12573" t="s">
        <v>2655</v>
      </c>
      <c r="C12573">
        <v>63.7110621435694</v>
      </c>
      <c r="D12573" t="s">
        <v>8</v>
      </c>
    </row>
    <row r="12574" spans="1:4">
      <c r="A12574" t="s">
        <v>142</v>
      </c>
      <c r="B12574" t="s">
        <v>2655</v>
      </c>
      <c r="C12574">
        <v>63.688581856177024</v>
      </c>
      <c r="D12574" t="s">
        <v>8</v>
      </c>
    </row>
    <row r="12575" spans="1:4">
      <c r="A12575" t="s">
        <v>143</v>
      </c>
      <c r="B12575" t="s">
        <v>2655</v>
      </c>
      <c r="C12575">
        <v>63.141440079765566</v>
      </c>
      <c r="D12575" t="s">
        <v>8</v>
      </c>
    </row>
    <row r="12576" spans="1:4">
      <c r="A12576" t="s">
        <v>144</v>
      </c>
      <c r="B12576" t="s">
        <v>2655</v>
      </c>
      <c r="C12576">
        <v>62.466965102571592</v>
      </c>
      <c r="D12576" t="s">
        <v>8</v>
      </c>
    </row>
    <row r="12577" spans="1:4">
      <c r="A12577" t="s">
        <v>145</v>
      </c>
      <c r="B12577" t="s">
        <v>2655</v>
      </c>
      <c r="C12577">
        <v>62.167184208512325</v>
      </c>
      <c r="D12577" t="s">
        <v>8</v>
      </c>
    </row>
    <row r="12578" spans="1:4">
      <c r="A12578" t="s">
        <v>146</v>
      </c>
      <c r="B12578" t="s">
        <v>2655</v>
      </c>
      <c r="C12578">
        <v>61.357766023742464</v>
      </c>
      <c r="D12578" t="s">
        <v>8</v>
      </c>
    </row>
    <row r="12579" spans="1:4">
      <c r="A12579" t="s">
        <v>147</v>
      </c>
      <c r="B12579" t="s">
        <v>2655</v>
      </c>
      <c r="C12579">
        <v>59.866333447005758</v>
      </c>
      <c r="D12579" t="s">
        <v>8</v>
      </c>
    </row>
    <row r="12580" spans="1:4">
      <c r="A12580" t="s">
        <v>148</v>
      </c>
      <c r="B12580" t="s">
        <v>2655</v>
      </c>
      <c r="C12580">
        <v>60.405946619940657</v>
      </c>
      <c r="D12580" t="s">
        <v>8</v>
      </c>
    </row>
    <row r="12581" spans="1:4">
      <c r="A12581" t="s">
        <v>149</v>
      </c>
      <c r="B12581" t="s">
        <v>2655</v>
      </c>
      <c r="C12581">
        <v>61.47016795971885</v>
      </c>
      <c r="D12581" t="s">
        <v>8</v>
      </c>
    </row>
    <row r="12582" spans="1:4">
      <c r="A12582" t="s">
        <v>150</v>
      </c>
      <c r="B12582" t="s">
        <v>2655</v>
      </c>
      <c r="C12582">
        <v>61.665051954990282</v>
      </c>
      <c r="D12582" t="s">
        <v>8</v>
      </c>
    </row>
    <row r="12583" spans="1:4">
      <c r="A12583" t="s">
        <v>151</v>
      </c>
      <c r="B12583" t="s">
        <v>2655</v>
      </c>
      <c r="C12583">
        <v>61.725004035369302</v>
      </c>
      <c r="D12583" t="s">
        <v>8</v>
      </c>
    </row>
    <row r="12584" spans="1:4">
      <c r="A12584" t="s">
        <v>152</v>
      </c>
      <c r="B12584" t="s">
        <v>2655</v>
      </c>
      <c r="C12584">
        <v>61.177882527966801</v>
      </c>
      <c r="D12584" t="s">
        <v>8</v>
      </c>
    </row>
    <row r="12585" spans="1:4">
      <c r="A12585" t="s">
        <v>153</v>
      </c>
      <c r="B12585" t="s">
        <v>2655</v>
      </c>
      <c r="C12585">
        <v>60.540860895985183</v>
      </c>
      <c r="D12585" t="s">
        <v>8</v>
      </c>
    </row>
    <row r="12586" spans="1:4">
      <c r="A12586" t="s">
        <v>154</v>
      </c>
      <c r="B12586" t="s">
        <v>2655</v>
      </c>
      <c r="C12586">
        <v>60.758191794964674</v>
      </c>
      <c r="D12586" t="s">
        <v>8</v>
      </c>
    </row>
    <row r="12587" spans="1:4">
      <c r="A12587" t="s">
        <v>155</v>
      </c>
      <c r="B12587" t="s">
        <v>2655</v>
      </c>
      <c r="C12587">
        <v>60.211108920728087</v>
      </c>
      <c r="D12587" t="s">
        <v>8</v>
      </c>
    </row>
    <row r="12588" spans="1:4">
      <c r="A12588" t="s">
        <v>156</v>
      </c>
      <c r="B12588" t="s">
        <v>2655</v>
      </c>
      <c r="C12588">
        <v>59.761417828563658</v>
      </c>
      <c r="D12588" t="s">
        <v>8</v>
      </c>
    </row>
    <row r="12589" spans="1:4">
      <c r="A12589" t="s">
        <v>157</v>
      </c>
      <c r="B12589" t="s">
        <v>2655</v>
      </c>
      <c r="C12589">
        <v>59.723956542786986</v>
      </c>
      <c r="D12589" t="s">
        <v>8</v>
      </c>
    </row>
    <row r="12590" spans="1:4">
      <c r="A12590" t="s">
        <v>158</v>
      </c>
      <c r="B12590" t="s">
        <v>2655</v>
      </c>
      <c r="C12590">
        <v>59.40169195439249</v>
      </c>
      <c r="D12590" t="s">
        <v>8</v>
      </c>
    </row>
    <row r="12591" spans="1:4">
      <c r="A12591" t="s">
        <v>159</v>
      </c>
      <c r="B12591" t="s">
        <v>2655</v>
      </c>
      <c r="C12591">
        <v>59.386681012705751</v>
      </c>
      <c r="D12591" t="s">
        <v>8</v>
      </c>
    </row>
    <row r="12592" spans="1:4">
      <c r="A12592" t="s">
        <v>160</v>
      </c>
      <c r="B12592" t="s">
        <v>2655</v>
      </c>
      <c r="C12592">
        <v>59.81388871584722</v>
      </c>
      <c r="D12592" t="s">
        <v>8</v>
      </c>
    </row>
    <row r="12593" spans="1:4">
      <c r="A12593" t="s">
        <v>161</v>
      </c>
      <c r="B12593" t="s">
        <v>2655</v>
      </c>
      <c r="C12593">
        <v>59.664010108157811</v>
      </c>
      <c r="D12593" t="s">
        <v>8</v>
      </c>
    </row>
    <row r="12594" spans="1:4">
      <c r="A12594" t="s">
        <v>162</v>
      </c>
      <c r="B12594" t="s">
        <v>2655</v>
      </c>
      <c r="C12594">
        <v>59.778591826635392</v>
      </c>
      <c r="D12594" t="s">
        <v>8</v>
      </c>
    </row>
    <row r="12595" spans="1:4">
      <c r="A12595" t="s">
        <v>163</v>
      </c>
      <c r="B12595" t="s">
        <v>2655</v>
      </c>
      <c r="C12595">
        <v>60.933419608312803</v>
      </c>
      <c r="D12595" t="s">
        <v>8</v>
      </c>
    </row>
    <row r="12596" spans="1:4">
      <c r="A12596" t="s">
        <v>164</v>
      </c>
      <c r="B12596" t="s">
        <v>2655</v>
      </c>
      <c r="C12596">
        <v>63.869503551066323</v>
      </c>
      <c r="D12596" t="s">
        <v>8</v>
      </c>
    </row>
    <row r="12597" spans="1:4">
      <c r="A12597" t="s">
        <v>165</v>
      </c>
      <c r="B12597" t="s">
        <v>2655</v>
      </c>
      <c r="C12597">
        <v>61.642893260808691</v>
      </c>
      <c r="D12597" t="s">
        <v>8</v>
      </c>
    </row>
    <row r="12598" spans="1:4">
      <c r="A12598" t="s">
        <v>166</v>
      </c>
      <c r="B12598" t="s">
        <v>2655</v>
      </c>
      <c r="C12598">
        <v>61.039090223225131</v>
      </c>
      <c r="D12598" t="s">
        <v>8</v>
      </c>
    </row>
    <row r="12599" spans="1:4">
      <c r="A12599" t="s">
        <v>167</v>
      </c>
      <c r="B12599" t="s">
        <v>2655</v>
      </c>
      <c r="C12599">
        <v>58.555847635755612</v>
      </c>
      <c r="D12599" t="s">
        <v>8</v>
      </c>
    </row>
    <row r="12600" spans="1:4">
      <c r="A12600" t="s">
        <v>168</v>
      </c>
      <c r="B12600" t="s">
        <v>2655</v>
      </c>
      <c r="C12600">
        <v>58.238857834901175</v>
      </c>
      <c r="D12600" t="s">
        <v>8</v>
      </c>
    </row>
    <row r="12601" spans="1:4">
      <c r="A12601" t="s">
        <v>169</v>
      </c>
      <c r="B12601" t="s">
        <v>2655</v>
      </c>
      <c r="C12601">
        <v>58.22376999044571</v>
      </c>
      <c r="D12601" t="s">
        <v>8</v>
      </c>
    </row>
    <row r="12602" spans="1:4">
      <c r="A12602" t="s">
        <v>170</v>
      </c>
      <c r="B12602" t="s">
        <v>2655</v>
      </c>
      <c r="C12602">
        <v>58.812493216373639</v>
      </c>
      <c r="D12602" t="s">
        <v>8</v>
      </c>
    </row>
    <row r="12603" spans="1:4">
      <c r="A12603" t="s">
        <v>171</v>
      </c>
      <c r="B12603" t="s">
        <v>2655</v>
      </c>
      <c r="C12603">
        <v>59.476703444286713</v>
      </c>
      <c r="D12603" t="s">
        <v>8</v>
      </c>
    </row>
    <row r="12604" spans="1:4">
      <c r="A12604" t="s">
        <v>172</v>
      </c>
      <c r="B12604" t="s">
        <v>2655</v>
      </c>
      <c r="C12604">
        <v>59.023794142657067</v>
      </c>
      <c r="D12604" t="s">
        <v>8</v>
      </c>
    </row>
    <row r="12605" spans="1:4">
      <c r="A12605" t="s">
        <v>173</v>
      </c>
      <c r="B12605" t="s">
        <v>2655</v>
      </c>
      <c r="C12605">
        <v>57.997326215122975</v>
      </c>
      <c r="D12605" t="s">
        <v>8</v>
      </c>
    </row>
    <row r="12606" spans="1:4">
      <c r="A12606" t="s">
        <v>174</v>
      </c>
      <c r="B12606" t="s">
        <v>2655</v>
      </c>
      <c r="C12606">
        <v>58.291691081576332</v>
      </c>
      <c r="D12606" t="s">
        <v>8</v>
      </c>
    </row>
    <row r="12607" spans="1:4">
      <c r="A12607" t="s">
        <v>175</v>
      </c>
      <c r="B12607" t="s">
        <v>2655</v>
      </c>
      <c r="C12607">
        <v>59.227604571296581</v>
      </c>
      <c r="D12607" t="s">
        <v>8</v>
      </c>
    </row>
    <row r="12608" spans="1:4">
      <c r="A12608" t="s">
        <v>176</v>
      </c>
      <c r="B12608" t="s">
        <v>2655</v>
      </c>
      <c r="C12608">
        <v>58.246409930684727</v>
      </c>
      <c r="D12608" t="s">
        <v>8</v>
      </c>
    </row>
    <row r="12609" spans="1:4">
      <c r="A12609" t="s">
        <v>177</v>
      </c>
      <c r="B12609" t="s">
        <v>2655</v>
      </c>
      <c r="C12609">
        <v>59.204981600689571</v>
      </c>
      <c r="D12609" t="s">
        <v>8</v>
      </c>
    </row>
    <row r="12610" spans="1:4">
      <c r="A12610" t="s">
        <v>178</v>
      </c>
      <c r="B12610" t="s">
        <v>2655</v>
      </c>
      <c r="C12610">
        <v>59.695570063897868</v>
      </c>
      <c r="D12610" t="s">
        <v>8</v>
      </c>
    </row>
    <row r="12611" spans="1:4">
      <c r="A12611" t="s">
        <v>179</v>
      </c>
      <c r="B12611" t="s">
        <v>2655</v>
      </c>
      <c r="C12611">
        <v>58.684160648796514</v>
      </c>
      <c r="D12611" t="s">
        <v>8</v>
      </c>
    </row>
    <row r="12612" spans="1:4">
      <c r="A12612" t="s">
        <v>180</v>
      </c>
      <c r="B12612" t="s">
        <v>2655</v>
      </c>
      <c r="C12612">
        <v>58.880408900886103</v>
      </c>
      <c r="D12612" t="s">
        <v>8</v>
      </c>
    </row>
    <row r="12613" spans="1:4">
      <c r="A12613" t="s">
        <v>181</v>
      </c>
      <c r="B12613" t="s">
        <v>2655</v>
      </c>
      <c r="C12613">
        <v>58.767201366913007</v>
      </c>
      <c r="D12613" t="s">
        <v>8</v>
      </c>
    </row>
    <row r="12614" spans="1:4">
      <c r="A12614" t="s">
        <v>182</v>
      </c>
      <c r="B12614" t="s">
        <v>2655</v>
      </c>
      <c r="C12614">
        <v>59.061562924907129</v>
      </c>
      <c r="D12614" t="s">
        <v>8</v>
      </c>
    </row>
    <row r="12615" spans="1:4">
      <c r="A12615" t="s">
        <v>183</v>
      </c>
      <c r="B12615" t="s">
        <v>2655</v>
      </c>
      <c r="C12615">
        <v>59.333297161420262</v>
      </c>
      <c r="D12615" t="s">
        <v>8</v>
      </c>
    </row>
    <row r="12616" spans="1:4">
      <c r="A12616" t="s">
        <v>184</v>
      </c>
      <c r="B12616" t="s">
        <v>2655</v>
      </c>
      <c r="C12616">
        <v>59.718215783540295</v>
      </c>
      <c r="D12616" t="s">
        <v>8</v>
      </c>
    </row>
    <row r="12617" spans="1:4">
      <c r="A12617" t="s">
        <v>185</v>
      </c>
      <c r="B12617" t="s">
        <v>2655</v>
      </c>
      <c r="C12617">
        <v>58.797393924211612</v>
      </c>
      <c r="D12617" t="s">
        <v>8</v>
      </c>
    </row>
    <row r="12618" spans="1:4">
      <c r="A12618" t="s">
        <v>186</v>
      </c>
      <c r="B12618" t="s">
        <v>2655</v>
      </c>
      <c r="C12618">
        <v>59.340832252750737</v>
      </c>
      <c r="D12618" t="s">
        <v>8</v>
      </c>
    </row>
    <row r="12619" spans="1:4">
      <c r="A12619" t="s">
        <v>187</v>
      </c>
      <c r="B12619" t="s">
        <v>2655</v>
      </c>
      <c r="C12619">
        <v>58.96344459454923</v>
      </c>
      <c r="D12619" t="s">
        <v>8</v>
      </c>
    </row>
    <row r="12620" spans="1:4">
      <c r="A12620" t="s">
        <v>188</v>
      </c>
      <c r="B12620" t="s">
        <v>2655</v>
      </c>
      <c r="C12620">
        <v>59.537065002155018</v>
      </c>
      <c r="D12620" t="s">
        <v>8</v>
      </c>
    </row>
    <row r="12621" spans="1:4">
      <c r="A12621" t="s">
        <v>189</v>
      </c>
      <c r="B12621" t="s">
        <v>2655</v>
      </c>
      <c r="C12621">
        <v>59.763515025730882</v>
      </c>
      <c r="D12621" t="s">
        <v>8</v>
      </c>
    </row>
    <row r="12622" spans="1:4">
      <c r="A12622" t="s">
        <v>190</v>
      </c>
      <c r="B12622" t="s">
        <v>2655</v>
      </c>
      <c r="C12622">
        <v>60.367339842344506</v>
      </c>
      <c r="D12622" t="s">
        <v>8</v>
      </c>
    </row>
    <row r="12623" spans="1:4">
      <c r="A12623" t="s">
        <v>191</v>
      </c>
      <c r="B12623" t="s">
        <v>2655</v>
      </c>
      <c r="C12623">
        <v>59.755961311129234</v>
      </c>
      <c r="D12623" t="s">
        <v>8</v>
      </c>
    </row>
    <row r="12624" spans="1:4">
      <c r="A12624" t="s">
        <v>192</v>
      </c>
      <c r="B12624" t="s">
        <v>2655</v>
      </c>
      <c r="C12624">
        <v>59.295537200195668</v>
      </c>
      <c r="D12624" t="s">
        <v>8</v>
      </c>
    </row>
    <row r="12625" spans="1:4">
      <c r="A12625" t="s">
        <v>193</v>
      </c>
      <c r="B12625" t="s">
        <v>2655</v>
      </c>
      <c r="C12625">
        <v>59.582370318604362</v>
      </c>
      <c r="D12625" t="s">
        <v>8</v>
      </c>
    </row>
    <row r="12626" spans="1:4">
      <c r="A12626" t="s">
        <v>194</v>
      </c>
      <c r="B12626" t="s">
        <v>2655</v>
      </c>
      <c r="C12626">
        <v>60.072978009376932</v>
      </c>
      <c r="D12626" t="s">
        <v>8</v>
      </c>
    </row>
    <row r="12627" spans="1:4">
      <c r="A12627" t="s">
        <v>195</v>
      </c>
      <c r="B12627" t="s">
        <v>2655</v>
      </c>
      <c r="C12627">
        <v>60.057875164559377</v>
      </c>
      <c r="D12627" t="s">
        <v>8</v>
      </c>
    </row>
    <row r="12628" spans="1:4">
      <c r="A12628" t="s">
        <v>196</v>
      </c>
      <c r="B12628" t="s">
        <v>2655</v>
      </c>
      <c r="C12628">
        <v>60.510752087094282</v>
      </c>
      <c r="D12628" t="s">
        <v>8</v>
      </c>
    </row>
    <row r="12629" spans="1:4">
      <c r="A12629" t="s">
        <v>197</v>
      </c>
      <c r="B12629" t="s">
        <v>2655</v>
      </c>
      <c r="C12629">
        <v>59.974835295064644</v>
      </c>
      <c r="D12629" t="s">
        <v>8</v>
      </c>
    </row>
    <row r="12630" spans="1:4">
      <c r="A12630" t="s">
        <v>198</v>
      </c>
      <c r="B12630" t="s">
        <v>2655</v>
      </c>
      <c r="C12630">
        <v>59.454027731914678</v>
      </c>
      <c r="D12630" t="s">
        <v>8</v>
      </c>
    </row>
    <row r="12631" spans="1:4">
      <c r="A12631" t="s">
        <v>199</v>
      </c>
      <c r="B12631" t="s">
        <v>2655</v>
      </c>
      <c r="C12631">
        <v>60.125807008315753</v>
      </c>
      <c r="D12631" t="s">
        <v>8</v>
      </c>
    </row>
    <row r="12632" spans="1:4">
      <c r="A12632" t="s">
        <v>200</v>
      </c>
      <c r="B12632" t="s">
        <v>2655</v>
      </c>
      <c r="C12632">
        <v>59.597474130185553</v>
      </c>
      <c r="D12632" t="s">
        <v>8</v>
      </c>
    </row>
    <row r="12633" spans="1:4">
      <c r="A12633" t="s">
        <v>201</v>
      </c>
      <c r="B12633" t="s">
        <v>2655</v>
      </c>
      <c r="C12633">
        <v>59.914459342818979</v>
      </c>
      <c r="D12633" t="s">
        <v>8</v>
      </c>
    </row>
    <row r="12634" spans="1:4">
      <c r="A12634" t="s">
        <v>202</v>
      </c>
      <c r="B12634" t="s">
        <v>2655</v>
      </c>
      <c r="C12634">
        <v>60.261647115688568</v>
      </c>
      <c r="D12634" t="s">
        <v>8</v>
      </c>
    </row>
    <row r="12635" spans="1:4">
      <c r="A12635" t="s">
        <v>203</v>
      </c>
      <c r="B12635" t="s">
        <v>2655</v>
      </c>
      <c r="C12635">
        <v>60.465465249522431</v>
      </c>
      <c r="D12635" t="s">
        <v>8</v>
      </c>
    </row>
    <row r="12636" spans="1:4">
      <c r="A12636" t="s">
        <v>204</v>
      </c>
      <c r="B12636" t="s">
        <v>2655</v>
      </c>
      <c r="C12636">
        <v>57.521802391485082</v>
      </c>
      <c r="D12636" t="s">
        <v>8</v>
      </c>
    </row>
    <row r="12637" spans="1:4">
      <c r="A12637" t="s">
        <v>205</v>
      </c>
      <c r="B12637" t="s">
        <v>2655</v>
      </c>
      <c r="C12637">
        <v>56.902893321275904</v>
      </c>
      <c r="D12637" t="s">
        <v>8</v>
      </c>
    </row>
    <row r="12638" spans="1:4">
      <c r="A12638" t="s">
        <v>206</v>
      </c>
      <c r="B12638" t="s">
        <v>2655</v>
      </c>
      <c r="C12638">
        <v>56.83496819786729</v>
      </c>
      <c r="D12638" t="s">
        <v>8</v>
      </c>
    </row>
    <row r="12639" spans="1:4">
      <c r="A12639" t="s">
        <v>207</v>
      </c>
      <c r="B12639" t="s">
        <v>2655</v>
      </c>
      <c r="C12639">
        <v>56.834969904630171</v>
      </c>
      <c r="D12639" t="s">
        <v>8</v>
      </c>
    </row>
    <row r="12640" spans="1:4">
      <c r="A12640" t="s">
        <v>208</v>
      </c>
      <c r="B12640" t="s">
        <v>2655</v>
      </c>
      <c r="C12640">
        <v>57.816172115837411</v>
      </c>
      <c r="D12640" t="s">
        <v>8</v>
      </c>
    </row>
    <row r="12641" spans="1:4">
      <c r="A12641" t="s">
        <v>209</v>
      </c>
      <c r="B12641" t="s">
        <v>2655</v>
      </c>
      <c r="C12641">
        <v>58.246399633909043</v>
      </c>
      <c r="D12641" t="s">
        <v>8</v>
      </c>
    </row>
    <row r="12642" spans="1:4">
      <c r="A12642" t="s">
        <v>210</v>
      </c>
      <c r="B12642" t="s">
        <v>2655</v>
      </c>
      <c r="C12642">
        <v>58.570953846794552</v>
      </c>
      <c r="D12642" t="s">
        <v>8</v>
      </c>
    </row>
    <row r="12643" spans="1:4">
      <c r="A12643" t="s">
        <v>211</v>
      </c>
      <c r="B12643" t="s">
        <v>2655</v>
      </c>
      <c r="C12643">
        <v>56.427380871954185</v>
      </c>
      <c r="D12643" t="s">
        <v>8</v>
      </c>
    </row>
    <row r="12644" spans="1:4">
      <c r="A12644" t="s">
        <v>212</v>
      </c>
      <c r="B12644" t="s">
        <v>2655</v>
      </c>
      <c r="C12644">
        <v>56.41226014617844</v>
      </c>
      <c r="D12644" t="s">
        <v>8</v>
      </c>
    </row>
    <row r="12645" spans="1:4">
      <c r="A12645" t="s">
        <v>213</v>
      </c>
      <c r="B12645" t="s">
        <v>2655</v>
      </c>
      <c r="C12645">
        <v>57.574646574703678</v>
      </c>
      <c r="D12645" t="s">
        <v>8</v>
      </c>
    </row>
    <row r="12646" spans="1:4">
      <c r="A12646" t="s">
        <v>214</v>
      </c>
      <c r="B12646" t="s">
        <v>2655</v>
      </c>
      <c r="C12646">
        <v>57.740698599704025</v>
      </c>
      <c r="D12646" t="s">
        <v>8</v>
      </c>
    </row>
    <row r="12647" spans="1:4">
      <c r="A12647" t="s">
        <v>215</v>
      </c>
      <c r="B12647" t="s">
        <v>2655</v>
      </c>
      <c r="C12647">
        <v>58.812484063734246</v>
      </c>
      <c r="D12647" t="s">
        <v>8</v>
      </c>
    </row>
    <row r="12648" spans="1:4">
      <c r="A12648" t="s">
        <v>216</v>
      </c>
      <c r="B12648" t="s">
        <v>2655</v>
      </c>
      <c r="C12648">
        <v>58.472830411015842</v>
      </c>
      <c r="D12648" t="s">
        <v>8</v>
      </c>
    </row>
    <row r="12649" spans="1:4">
      <c r="A12649" t="s">
        <v>217</v>
      </c>
      <c r="B12649" t="s">
        <v>2655</v>
      </c>
      <c r="C12649">
        <v>59.250254979562143</v>
      </c>
      <c r="D12649" t="s">
        <v>8</v>
      </c>
    </row>
    <row r="12650" spans="1:4">
      <c r="A12650" t="s">
        <v>218</v>
      </c>
      <c r="B12650" t="s">
        <v>2655</v>
      </c>
      <c r="C12650">
        <v>59.401217024484602</v>
      </c>
      <c r="D12650" t="s">
        <v>8</v>
      </c>
    </row>
    <row r="12651" spans="1:4">
      <c r="A12651" t="s">
        <v>219</v>
      </c>
      <c r="B12651" t="s">
        <v>2655</v>
      </c>
      <c r="C12651">
        <v>59.03138041436042</v>
      </c>
      <c r="D12651" t="s">
        <v>8</v>
      </c>
    </row>
    <row r="12652" spans="1:4">
      <c r="A12652" t="s">
        <v>220</v>
      </c>
      <c r="B12652" t="s">
        <v>2655</v>
      </c>
      <c r="C12652">
        <v>59.235166426418367</v>
      </c>
      <c r="D12652" t="s">
        <v>8</v>
      </c>
    </row>
    <row r="12653" spans="1:4">
      <c r="A12653" t="s">
        <v>221</v>
      </c>
      <c r="B12653" t="s">
        <v>2655</v>
      </c>
      <c r="C12653">
        <v>58.525671467700008</v>
      </c>
      <c r="D12653" t="s">
        <v>8</v>
      </c>
    </row>
    <row r="12654" spans="1:4">
      <c r="A12654" t="s">
        <v>222</v>
      </c>
      <c r="B12654" t="s">
        <v>2655</v>
      </c>
      <c r="C12654">
        <v>58.804932574451101</v>
      </c>
      <c r="D12654" t="s">
        <v>8</v>
      </c>
    </row>
    <row r="12655" spans="1:4">
      <c r="A12655" t="s">
        <v>223</v>
      </c>
      <c r="B12655" t="s">
        <v>2655</v>
      </c>
      <c r="C12655">
        <v>57.838811850624367</v>
      </c>
      <c r="D12655" t="s">
        <v>8</v>
      </c>
    </row>
    <row r="12656" spans="1:4">
      <c r="A12656" t="s">
        <v>224</v>
      </c>
      <c r="B12656" t="s">
        <v>2655</v>
      </c>
      <c r="C12656">
        <v>57.189707340529758</v>
      </c>
      <c r="D12656" t="s">
        <v>8</v>
      </c>
    </row>
    <row r="12657" spans="1:4">
      <c r="A12657" t="s">
        <v>225</v>
      </c>
      <c r="B12657" t="s">
        <v>2655</v>
      </c>
      <c r="C12657">
        <v>55.634861884361833</v>
      </c>
      <c r="D12657" t="s">
        <v>8</v>
      </c>
    </row>
    <row r="12658" spans="1:4">
      <c r="A12658" t="s">
        <v>226</v>
      </c>
      <c r="B12658" t="s">
        <v>2655</v>
      </c>
      <c r="C12658">
        <v>55.05990966036925</v>
      </c>
      <c r="D12658" t="s">
        <v>8</v>
      </c>
    </row>
    <row r="12659" spans="1:4">
      <c r="A12659" t="s">
        <v>227</v>
      </c>
      <c r="B12659" t="s">
        <v>2655</v>
      </c>
      <c r="C12659">
        <v>56.581314387680237</v>
      </c>
      <c r="D12659" t="s">
        <v>8</v>
      </c>
    </row>
    <row r="12660" spans="1:4">
      <c r="A12660" t="s">
        <v>228</v>
      </c>
      <c r="B12660" t="s">
        <v>2655</v>
      </c>
      <c r="C12660">
        <v>54.755614452302346</v>
      </c>
      <c r="D12660" t="s">
        <v>8</v>
      </c>
    </row>
    <row r="12661" spans="1:4">
      <c r="A12661" t="s">
        <v>229</v>
      </c>
      <c r="B12661" t="s">
        <v>2655</v>
      </c>
      <c r="C12661">
        <v>54.37528077726197</v>
      </c>
      <c r="D12661" t="s">
        <v>8</v>
      </c>
    </row>
    <row r="12662" spans="1:4">
      <c r="A12662" t="s">
        <v>230</v>
      </c>
      <c r="B12662" t="s">
        <v>2655</v>
      </c>
      <c r="C12662">
        <v>54.504580781979037</v>
      </c>
      <c r="D12662" t="s">
        <v>8</v>
      </c>
    </row>
    <row r="12663" spans="1:4">
      <c r="A12663" t="s">
        <v>231</v>
      </c>
      <c r="B12663" t="s">
        <v>2655</v>
      </c>
      <c r="C12663">
        <v>55.455457771782257</v>
      </c>
      <c r="D12663" t="s">
        <v>8</v>
      </c>
    </row>
    <row r="12664" spans="1:4">
      <c r="A12664" t="s">
        <v>232</v>
      </c>
      <c r="B12664" t="s">
        <v>2655</v>
      </c>
      <c r="C12664">
        <v>55.653246933323487</v>
      </c>
      <c r="D12664" t="s">
        <v>8</v>
      </c>
    </row>
    <row r="12665" spans="1:4">
      <c r="A12665" t="s">
        <v>233</v>
      </c>
      <c r="B12665" t="s">
        <v>2655</v>
      </c>
      <c r="C12665">
        <v>56.003183375676677</v>
      </c>
      <c r="D12665" t="s">
        <v>8</v>
      </c>
    </row>
    <row r="12666" spans="1:4">
      <c r="A12666" t="s">
        <v>234</v>
      </c>
      <c r="B12666" t="s">
        <v>2655</v>
      </c>
      <c r="C12666">
        <v>56.200948094371057</v>
      </c>
      <c r="D12666" t="s">
        <v>8</v>
      </c>
    </row>
    <row r="12667" spans="1:4">
      <c r="A12667" t="s">
        <v>235</v>
      </c>
      <c r="B12667" t="s">
        <v>2655</v>
      </c>
      <c r="C12667">
        <v>56.124894581320859</v>
      </c>
      <c r="D12667" t="s">
        <v>8</v>
      </c>
    </row>
    <row r="12668" spans="1:4">
      <c r="A12668" t="s">
        <v>236</v>
      </c>
      <c r="B12668" t="s">
        <v>2655</v>
      </c>
      <c r="C12668">
        <v>55.858644685900735</v>
      </c>
      <c r="D12668" t="s">
        <v>8</v>
      </c>
    </row>
    <row r="12669" spans="1:4">
      <c r="A12669" t="s">
        <v>237</v>
      </c>
      <c r="B12669" t="s">
        <v>2655</v>
      </c>
      <c r="C12669">
        <v>55.539146573886718</v>
      </c>
      <c r="D12669" t="s">
        <v>8</v>
      </c>
    </row>
    <row r="12670" spans="1:4">
      <c r="A12670" t="s">
        <v>238</v>
      </c>
      <c r="B12670" t="s">
        <v>2655</v>
      </c>
      <c r="C12670">
        <v>55.714102982823192</v>
      </c>
      <c r="D12670" t="s">
        <v>8</v>
      </c>
    </row>
    <row r="12671" spans="1:4">
      <c r="A12671" t="s">
        <v>239</v>
      </c>
      <c r="B12671" t="s">
        <v>2655</v>
      </c>
      <c r="C12671">
        <v>56.474800839199744</v>
      </c>
      <c r="D12671" t="s">
        <v>8</v>
      </c>
    </row>
    <row r="12672" spans="1:4">
      <c r="A12672" t="s">
        <v>240</v>
      </c>
      <c r="B12672" t="s">
        <v>2655</v>
      </c>
      <c r="C12672">
        <v>56.490029045746589</v>
      </c>
      <c r="D12672" t="s">
        <v>8</v>
      </c>
    </row>
    <row r="12673" spans="1:4">
      <c r="A12673" t="s">
        <v>241</v>
      </c>
      <c r="B12673" t="s">
        <v>2655</v>
      </c>
      <c r="C12673">
        <v>55.80537994108073</v>
      </c>
      <c r="D12673" t="s">
        <v>8</v>
      </c>
    </row>
    <row r="12674" spans="1:4">
      <c r="A12674" t="s">
        <v>242</v>
      </c>
      <c r="B12674" t="s">
        <v>2655</v>
      </c>
      <c r="C12674">
        <v>55.523907836158472</v>
      </c>
      <c r="D12674" t="s">
        <v>8</v>
      </c>
    </row>
    <row r="12675" spans="1:4">
      <c r="A12675" t="s">
        <v>243</v>
      </c>
      <c r="B12675" t="s">
        <v>2655</v>
      </c>
      <c r="C12675">
        <v>55.569564448869166</v>
      </c>
      <c r="D12675" t="s">
        <v>8</v>
      </c>
    </row>
    <row r="12676" spans="1:4">
      <c r="A12676" t="s">
        <v>244</v>
      </c>
      <c r="B12676" t="s">
        <v>2655</v>
      </c>
      <c r="C12676">
        <v>55.189234443176417</v>
      </c>
      <c r="D12676" t="s">
        <v>8</v>
      </c>
    </row>
    <row r="12677" spans="1:4">
      <c r="A12677" t="s">
        <v>245</v>
      </c>
      <c r="B12677" t="s">
        <v>2655</v>
      </c>
      <c r="C12677">
        <v>55.52393820912409</v>
      </c>
      <c r="D12677" t="s">
        <v>8</v>
      </c>
    </row>
    <row r="12678" spans="1:4">
      <c r="A12678" t="s">
        <v>246</v>
      </c>
      <c r="B12678" t="s">
        <v>2655</v>
      </c>
      <c r="C12678">
        <v>56.482420978847721</v>
      </c>
      <c r="D12678" t="s">
        <v>8</v>
      </c>
    </row>
    <row r="12679" spans="1:4">
      <c r="A12679" t="s">
        <v>247</v>
      </c>
      <c r="B12679" t="s">
        <v>2655</v>
      </c>
      <c r="C12679">
        <v>56.322677846742337</v>
      </c>
      <c r="D12679" t="s">
        <v>8</v>
      </c>
    </row>
    <row r="12680" spans="1:4">
      <c r="A12680" t="s">
        <v>248</v>
      </c>
      <c r="B12680" t="s">
        <v>2655</v>
      </c>
      <c r="C12680">
        <v>56.322672395792672</v>
      </c>
      <c r="D12680" t="s">
        <v>8</v>
      </c>
    </row>
    <row r="12681" spans="1:4">
      <c r="A12681" t="s">
        <v>249</v>
      </c>
      <c r="B12681" t="s">
        <v>2655</v>
      </c>
      <c r="C12681">
        <v>54.907750099620763</v>
      </c>
      <c r="D12681" t="s">
        <v>8</v>
      </c>
    </row>
    <row r="12682" spans="1:4">
      <c r="A12682" t="s">
        <v>250</v>
      </c>
      <c r="B12682" t="s">
        <v>2655</v>
      </c>
      <c r="C12682">
        <v>54.740400796322511</v>
      </c>
      <c r="D12682" t="s">
        <v>8</v>
      </c>
    </row>
    <row r="12683" spans="1:4">
      <c r="A12683" t="s">
        <v>251</v>
      </c>
      <c r="B12683" t="s">
        <v>2655</v>
      </c>
      <c r="C12683">
        <v>55.485897654857617</v>
      </c>
      <c r="D12683" t="s">
        <v>8</v>
      </c>
    </row>
    <row r="12684" spans="1:4">
      <c r="A12684" t="s">
        <v>252</v>
      </c>
      <c r="B12684" t="s">
        <v>2655</v>
      </c>
      <c r="C12684">
        <v>56.140092753379989</v>
      </c>
      <c r="D12684" t="s">
        <v>8</v>
      </c>
    </row>
    <row r="12685" spans="1:4">
      <c r="A12685" t="s">
        <v>253</v>
      </c>
      <c r="B12685" t="s">
        <v>2655</v>
      </c>
      <c r="C12685">
        <v>55.980357126762463</v>
      </c>
      <c r="D12685" t="s">
        <v>8</v>
      </c>
    </row>
    <row r="12686" spans="1:4">
      <c r="A12686" t="s">
        <v>254</v>
      </c>
      <c r="B12686" t="s">
        <v>2655</v>
      </c>
      <c r="C12686">
        <v>55.858641203242051</v>
      </c>
      <c r="D12686" t="s">
        <v>8</v>
      </c>
    </row>
    <row r="12687" spans="1:4">
      <c r="A12687" t="s">
        <v>255</v>
      </c>
      <c r="B12687" t="s">
        <v>2655</v>
      </c>
      <c r="C12687">
        <v>57.052946602439278</v>
      </c>
      <c r="D12687" t="s">
        <v>8</v>
      </c>
    </row>
    <row r="12688" spans="1:4">
      <c r="A12688" t="s">
        <v>256</v>
      </c>
      <c r="B12688" t="s">
        <v>2655</v>
      </c>
      <c r="C12688">
        <v>56.725853747027713</v>
      </c>
      <c r="D12688" t="s">
        <v>8</v>
      </c>
    </row>
    <row r="12689" spans="1:4">
      <c r="A12689" t="s">
        <v>257</v>
      </c>
      <c r="B12689" t="s">
        <v>2655</v>
      </c>
      <c r="C12689">
        <v>55.691285721801705</v>
      </c>
      <c r="D12689" t="s">
        <v>8</v>
      </c>
    </row>
    <row r="12690" spans="1:4">
      <c r="A12690" t="s">
        <v>258</v>
      </c>
      <c r="B12690" t="s">
        <v>2655</v>
      </c>
      <c r="C12690">
        <v>56.071622933036892</v>
      </c>
      <c r="D12690" t="s">
        <v>8</v>
      </c>
    </row>
    <row r="12691" spans="1:4">
      <c r="A12691" t="s">
        <v>259</v>
      </c>
      <c r="B12691" t="s">
        <v>2655</v>
      </c>
      <c r="C12691">
        <v>57.235508333335758</v>
      </c>
      <c r="D12691" t="s">
        <v>8</v>
      </c>
    </row>
    <row r="12692" spans="1:4">
      <c r="A12692" t="s">
        <v>260</v>
      </c>
      <c r="B12692" t="s">
        <v>2655</v>
      </c>
      <c r="C12692">
        <v>56.900812903444027</v>
      </c>
      <c r="D12692" t="s">
        <v>8</v>
      </c>
    </row>
    <row r="12693" spans="1:4">
      <c r="A12693" t="s">
        <v>261</v>
      </c>
      <c r="B12693" t="s">
        <v>2655</v>
      </c>
      <c r="C12693">
        <v>57.813657091748638</v>
      </c>
      <c r="D12693" t="s">
        <v>8</v>
      </c>
    </row>
    <row r="12694" spans="1:4">
      <c r="A12694" t="s">
        <v>262</v>
      </c>
      <c r="B12694" t="s">
        <v>2655</v>
      </c>
      <c r="C12694">
        <v>56.893212678081568</v>
      </c>
      <c r="D12694" t="s">
        <v>8</v>
      </c>
    </row>
    <row r="12695" spans="1:4">
      <c r="A12695" t="s">
        <v>263</v>
      </c>
      <c r="B12695" t="s">
        <v>2655</v>
      </c>
      <c r="C12695">
        <v>55.341362594411386</v>
      </c>
      <c r="D12695" t="s">
        <v>8</v>
      </c>
    </row>
    <row r="12696" spans="1:4">
      <c r="A12696" t="s">
        <v>264</v>
      </c>
      <c r="B12696" t="s">
        <v>2655</v>
      </c>
      <c r="C12696">
        <v>55.949921568572123</v>
      </c>
      <c r="D12696" t="s">
        <v>8</v>
      </c>
    </row>
    <row r="12697" spans="1:4">
      <c r="A12697" t="s">
        <v>265</v>
      </c>
      <c r="B12697" t="s">
        <v>2655</v>
      </c>
      <c r="C12697">
        <v>56.102053216624753</v>
      </c>
      <c r="D12697" t="s">
        <v>8</v>
      </c>
    </row>
    <row r="12698" spans="1:4">
      <c r="A12698" t="s">
        <v>266</v>
      </c>
      <c r="B12698" t="s">
        <v>2655</v>
      </c>
      <c r="C12698">
        <v>54.496967139220551</v>
      </c>
      <c r="D12698" t="s">
        <v>8</v>
      </c>
    </row>
    <row r="12699" spans="1:4">
      <c r="A12699" t="s">
        <v>267</v>
      </c>
      <c r="B12699" t="s">
        <v>2655</v>
      </c>
      <c r="C12699">
        <v>53.698216529578687</v>
      </c>
      <c r="D12699" t="s">
        <v>8</v>
      </c>
    </row>
    <row r="12700" spans="1:4">
      <c r="A12700" t="s">
        <v>268</v>
      </c>
      <c r="B12700" t="s">
        <v>2655</v>
      </c>
      <c r="C12700">
        <v>53.675423220971659</v>
      </c>
      <c r="D12700" t="s">
        <v>8</v>
      </c>
    </row>
    <row r="12701" spans="1:4">
      <c r="A12701" t="s">
        <v>269</v>
      </c>
      <c r="B12701" t="s">
        <v>2655</v>
      </c>
      <c r="C12701">
        <v>52.199654593485441</v>
      </c>
      <c r="D12701" t="s">
        <v>8</v>
      </c>
    </row>
    <row r="12702" spans="1:4">
      <c r="A12702" t="s">
        <v>270</v>
      </c>
      <c r="B12702" t="s">
        <v>2655</v>
      </c>
      <c r="C12702">
        <v>52.998385254687037</v>
      </c>
      <c r="D12702" t="s">
        <v>8</v>
      </c>
    </row>
    <row r="12703" spans="1:4">
      <c r="A12703" t="s">
        <v>271</v>
      </c>
      <c r="B12703" t="s">
        <v>2655</v>
      </c>
      <c r="C12703">
        <v>53.234211741522827</v>
      </c>
      <c r="D12703" t="s">
        <v>8</v>
      </c>
    </row>
    <row r="12704" spans="1:4">
      <c r="A12704" t="s">
        <v>272</v>
      </c>
      <c r="B12704" t="s">
        <v>2655</v>
      </c>
      <c r="C12704">
        <v>53.241807764182326</v>
      </c>
      <c r="D12704" t="s">
        <v>8</v>
      </c>
    </row>
    <row r="12705" spans="1:4">
      <c r="A12705" t="s">
        <v>273</v>
      </c>
      <c r="B12705" t="s">
        <v>2655</v>
      </c>
      <c r="C12705">
        <v>53.743869235477547</v>
      </c>
      <c r="D12705" t="s">
        <v>8</v>
      </c>
    </row>
    <row r="12706" spans="1:4">
      <c r="A12706" t="s">
        <v>274</v>
      </c>
      <c r="B12706" t="s">
        <v>2655</v>
      </c>
      <c r="C12706">
        <v>54.671940533976723</v>
      </c>
      <c r="D12706" t="s">
        <v>8</v>
      </c>
    </row>
    <row r="12707" spans="1:4">
      <c r="A12707" t="s">
        <v>275</v>
      </c>
      <c r="B12707" t="s">
        <v>2655</v>
      </c>
      <c r="C12707">
        <v>54.344827368237318</v>
      </c>
      <c r="D12707" t="s">
        <v>8</v>
      </c>
    </row>
    <row r="12708" spans="1:4">
      <c r="A12708" t="s">
        <v>276</v>
      </c>
      <c r="B12708" t="s">
        <v>2655</v>
      </c>
      <c r="C12708">
        <v>55.174006342505614</v>
      </c>
      <c r="D12708" t="s">
        <v>8</v>
      </c>
    </row>
    <row r="12709" spans="1:4">
      <c r="A12709" t="s">
        <v>277</v>
      </c>
      <c r="B12709" t="s">
        <v>2655</v>
      </c>
      <c r="C12709">
        <v>55.691272543978776</v>
      </c>
      <c r="D12709" t="s">
        <v>8</v>
      </c>
    </row>
    <row r="12710" spans="1:4">
      <c r="A12710" t="s">
        <v>278</v>
      </c>
      <c r="B12710" t="s">
        <v>2655</v>
      </c>
      <c r="C12710">
        <v>55.843420658386883</v>
      </c>
      <c r="D12710" t="s">
        <v>8</v>
      </c>
    </row>
    <row r="12711" spans="1:4">
      <c r="A12711" t="s">
        <v>279</v>
      </c>
      <c r="B12711" t="s">
        <v>2655</v>
      </c>
      <c r="C12711">
        <v>56.246602736407283</v>
      </c>
      <c r="D12711" t="s">
        <v>8</v>
      </c>
    </row>
    <row r="12712" spans="1:4">
      <c r="A12712" t="s">
        <v>280</v>
      </c>
      <c r="B12712" t="s">
        <v>2655</v>
      </c>
      <c r="C12712">
        <v>53.759092706383456</v>
      </c>
      <c r="D12712" t="s">
        <v>8</v>
      </c>
    </row>
    <row r="12713" spans="1:4">
      <c r="A12713" t="s">
        <v>281</v>
      </c>
      <c r="B12713" t="s">
        <v>2655</v>
      </c>
      <c r="C12713">
        <v>53.819953055530938</v>
      </c>
      <c r="D12713" t="s">
        <v>8</v>
      </c>
    </row>
    <row r="12714" spans="1:4">
      <c r="A12714" t="s">
        <v>282</v>
      </c>
      <c r="B12714" t="s">
        <v>2655</v>
      </c>
      <c r="C12714">
        <v>53.470010281146301</v>
      </c>
      <c r="D12714" t="s">
        <v>8</v>
      </c>
    </row>
    <row r="12715" spans="1:4">
      <c r="A12715" t="s">
        <v>283</v>
      </c>
      <c r="B12715" t="s">
        <v>2655</v>
      </c>
      <c r="C12715">
        <v>53.606952570510458</v>
      </c>
      <c r="D12715" t="s">
        <v>8</v>
      </c>
    </row>
    <row r="12716" spans="1:4">
      <c r="A12716" t="s">
        <v>284</v>
      </c>
      <c r="B12716" t="s">
        <v>2655</v>
      </c>
      <c r="C12716">
        <v>53.78190644400253</v>
      </c>
      <c r="D12716" t="s">
        <v>8</v>
      </c>
    </row>
    <row r="12717" spans="1:4">
      <c r="A12717" t="s">
        <v>285</v>
      </c>
      <c r="B12717" t="s">
        <v>2655</v>
      </c>
      <c r="C12717">
        <v>52.618027728296049</v>
      </c>
      <c r="D12717" t="s">
        <v>8</v>
      </c>
    </row>
    <row r="12718" spans="1:4">
      <c r="A12718" t="s">
        <v>286</v>
      </c>
      <c r="B12718" t="s">
        <v>2655</v>
      </c>
      <c r="C12718">
        <v>53.675923781448716</v>
      </c>
      <c r="D12718" t="s">
        <v>8</v>
      </c>
    </row>
    <row r="12719" spans="1:4">
      <c r="A12719" t="s">
        <v>287</v>
      </c>
      <c r="B12719" t="s">
        <v>2655</v>
      </c>
      <c r="C12719">
        <v>54.887804636989003</v>
      </c>
      <c r="D12719" t="s">
        <v>8</v>
      </c>
    </row>
    <row r="12720" spans="1:4">
      <c r="A12720" t="s">
        <v>288</v>
      </c>
      <c r="B12720" t="s">
        <v>2655</v>
      </c>
      <c r="C12720">
        <v>55.723852703096462</v>
      </c>
      <c r="D12720" t="s">
        <v>8</v>
      </c>
    </row>
    <row r="12721" spans="1:4">
      <c r="A12721" t="s">
        <v>289</v>
      </c>
      <c r="B12721" t="s">
        <v>2655</v>
      </c>
      <c r="C12721">
        <v>55.739191276104961</v>
      </c>
      <c r="D12721" t="s">
        <v>8</v>
      </c>
    </row>
    <row r="12722" spans="1:4">
      <c r="A12722" t="s">
        <v>290</v>
      </c>
      <c r="B12722" t="s">
        <v>2655</v>
      </c>
      <c r="C12722">
        <v>55.470733642578125</v>
      </c>
      <c r="D12722" t="s">
        <v>8</v>
      </c>
    </row>
    <row r="12723" spans="1:4">
      <c r="A12723" t="s">
        <v>291</v>
      </c>
      <c r="B12723" t="s">
        <v>2655</v>
      </c>
      <c r="C12723">
        <v>56.184065614476289</v>
      </c>
      <c r="D12723" t="s">
        <v>8</v>
      </c>
    </row>
    <row r="12724" spans="1:4">
      <c r="A12724" t="s">
        <v>292</v>
      </c>
      <c r="B12724" t="s">
        <v>2655</v>
      </c>
      <c r="C12724">
        <v>57.05080744541884</v>
      </c>
      <c r="D12724" t="s">
        <v>8</v>
      </c>
    </row>
    <row r="12725" spans="1:4">
      <c r="A12725" t="s">
        <v>293</v>
      </c>
      <c r="B12725" t="s">
        <v>2655</v>
      </c>
      <c r="C12725">
        <v>59.060370086110808</v>
      </c>
      <c r="D12725" t="s">
        <v>8</v>
      </c>
    </row>
    <row r="12726" spans="1:4">
      <c r="A12726" t="s">
        <v>294</v>
      </c>
      <c r="B12726" t="s">
        <v>2655</v>
      </c>
      <c r="C12726">
        <v>60.456343361781535</v>
      </c>
      <c r="D12726" t="s">
        <v>8</v>
      </c>
    </row>
    <row r="12727" spans="1:4">
      <c r="A12727" t="s">
        <v>295</v>
      </c>
      <c r="B12727" t="s">
        <v>2655</v>
      </c>
      <c r="C12727">
        <v>60.571413175355907</v>
      </c>
      <c r="D12727" t="s">
        <v>8</v>
      </c>
    </row>
    <row r="12728" spans="1:4">
      <c r="A12728" t="s">
        <v>296</v>
      </c>
      <c r="B12728" t="s">
        <v>2655</v>
      </c>
      <c r="C12728">
        <v>60.724819408828814</v>
      </c>
      <c r="D12728" t="s">
        <v>8</v>
      </c>
    </row>
    <row r="12729" spans="1:4">
      <c r="A12729" t="s">
        <v>297</v>
      </c>
      <c r="B12729" t="s">
        <v>2655</v>
      </c>
      <c r="C12729">
        <v>62.16681680416692</v>
      </c>
      <c r="D12729" t="s">
        <v>8</v>
      </c>
    </row>
    <row r="12730" spans="1:4">
      <c r="A12730" t="s">
        <v>298</v>
      </c>
      <c r="B12730" t="s">
        <v>2655</v>
      </c>
      <c r="C12730">
        <v>62.619344813134639</v>
      </c>
      <c r="D12730" t="s">
        <v>8</v>
      </c>
    </row>
    <row r="12731" spans="1:4">
      <c r="A12731" t="s">
        <v>299</v>
      </c>
      <c r="B12731" t="s">
        <v>2655</v>
      </c>
      <c r="C12731">
        <v>61.890680102908291</v>
      </c>
      <c r="D12731" t="s">
        <v>8</v>
      </c>
    </row>
    <row r="12732" spans="1:4">
      <c r="A12732" t="s">
        <v>300</v>
      </c>
      <c r="B12732" t="s">
        <v>2655</v>
      </c>
      <c r="C12732">
        <v>62.588664048526361</v>
      </c>
      <c r="D12732" t="s">
        <v>8</v>
      </c>
    </row>
    <row r="12733" spans="1:4">
      <c r="A12733" t="s">
        <v>301</v>
      </c>
      <c r="B12733" t="s">
        <v>2655</v>
      </c>
      <c r="C12733">
        <v>62.281866991185517</v>
      </c>
      <c r="D12733" t="s">
        <v>8</v>
      </c>
    </row>
    <row r="12734" spans="1:4">
      <c r="A12734" t="s">
        <v>302</v>
      </c>
      <c r="B12734" t="s">
        <v>2655</v>
      </c>
      <c r="C12734">
        <v>62.435259660292552</v>
      </c>
      <c r="D12734" t="s">
        <v>8</v>
      </c>
    </row>
    <row r="12735" spans="1:4">
      <c r="A12735" t="s">
        <v>303</v>
      </c>
      <c r="B12735" t="s">
        <v>2655</v>
      </c>
      <c r="C12735">
        <v>62.511971460558868</v>
      </c>
      <c r="D12735" t="s">
        <v>8</v>
      </c>
    </row>
    <row r="12736" spans="1:4">
      <c r="A12736" t="s">
        <v>304</v>
      </c>
      <c r="B12736" t="s">
        <v>2655</v>
      </c>
      <c r="C12736">
        <v>62.918485307104696</v>
      </c>
      <c r="D12736" t="s">
        <v>8</v>
      </c>
    </row>
    <row r="12737" spans="1:4">
      <c r="A12737" t="s">
        <v>305</v>
      </c>
      <c r="B12737" t="s">
        <v>2655</v>
      </c>
      <c r="C12737">
        <v>63.240627067966606</v>
      </c>
      <c r="D12737" t="s">
        <v>8</v>
      </c>
    </row>
    <row r="12738" spans="1:4">
      <c r="A12738" t="s">
        <v>306</v>
      </c>
      <c r="B12738" t="s">
        <v>2655</v>
      </c>
      <c r="C12738">
        <v>62.972176333741118</v>
      </c>
      <c r="D12738" t="s">
        <v>8</v>
      </c>
    </row>
    <row r="12739" spans="1:4">
      <c r="A12739" t="s">
        <v>307</v>
      </c>
      <c r="B12739" t="s">
        <v>2655</v>
      </c>
      <c r="C12739">
        <v>62.811112125545321</v>
      </c>
      <c r="D12739" t="s">
        <v>8</v>
      </c>
    </row>
    <row r="12740" spans="1:4">
      <c r="A12740" t="s">
        <v>308</v>
      </c>
      <c r="B12740" t="s">
        <v>2655</v>
      </c>
      <c r="C12740">
        <v>63.240625984200911</v>
      </c>
      <c r="D12740" t="s">
        <v>8</v>
      </c>
    </row>
    <row r="12741" spans="1:4">
      <c r="A12741" t="s">
        <v>309</v>
      </c>
      <c r="B12741" t="s">
        <v>2655</v>
      </c>
      <c r="C12741">
        <v>63.907945132767416</v>
      </c>
      <c r="D12741" t="s">
        <v>8</v>
      </c>
    </row>
    <row r="12742" spans="1:4">
      <c r="A12742" t="s">
        <v>310</v>
      </c>
      <c r="B12742" t="s">
        <v>2655</v>
      </c>
      <c r="C12742">
        <v>64.429498112022316</v>
      </c>
      <c r="D12742" t="s">
        <v>8</v>
      </c>
    </row>
    <row r="12743" spans="1:4">
      <c r="A12743" t="s">
        <v>311</v>
      </c>
      <c r="B12743" t="s">
        <v>2655</v>
      </c>
      <c r="C12743">
        <v>63.585786136718944</v>
      </c>
      <c r="D12743" t="s">
        <v>8</v>
      </c>
    </row>
    <row r="12744" spans="1:4">
      <c r="A12744" t="s">
        <v>312</v>
      </c>
      <c r="B12744" t="s">
        <v>2655</v>
      </c>
      <c r="C12744">
        <v>63.37102040583239</v>
      </c>
      <c r="D12744" t="s">
        <v>8</v>
      </c>
    </row>
    <row r="12745" spans="1:4">
      <c r="A12745" t="s">
        <v>313</v>
      </c>
      <c r="B12745" t="s">
        <v>2655</v>
      </c>
      <c r="C12745">
        <v>63.163930831872371</v>
      </c>
      <c r="D12745" t="s">
        <v>8</v>
      </c>
    </row>
    <row r="12746" spans="1:4">
      <c r="A12746" t="s">
        <v>314</v>
      </c>
      <c r="B12746" t="s">
        <v>2655</v>
      </c>
      <c r="C12746">
        <v>63.033544780615991</v>
      </c>
      <c r="D12746" t="s">
        <v>8</v>
      </c>
    </row>
    <row r="12747" spans="1:4">
      <c r="A12747" t="s">
        <v>315</v>
      </c>
      <c r="B12747" t="s">
        <v>2655</v>
      </c>
      <c r="C12747">
        <v>63.999969924974422</v>
      </c>
      <c r="D12747" t="s">
        <v>8</v>
      </c>
    </row>
    <row r="12748" spans="1:4">
      <c r="A12748" t="s">
        <v>316</v>
      </c>
      <c r="B12748" t="s">
        <v>2655</v>
      </c>
      <c r="C12748">
        <v>63.86958629442114</v>
      </c>
      <c r="D12748" t="s">
        <v>8</v>
      </c>
    </row>
    <row r="12749" spans="1:4">
      <c r="A12749" t="s">
        <v>317</v>
      </c>
      <c r="B12749" t="s">
        <v>2655</v>
      </c>
      <c r="C12749">
        <v>64.352803635948575</v>
      </c>
      <c r="D12749" t="s">
        <v>8</v>
      </c>
    </row>
    <row r="12750" spans="1:4">
      <c r="A12750" t="s">
        <v>318</v>
      </c>
      <c r="B12750" t="s">
        <v>2655</v>
      </c>
      <c r="C12750">
        <v>63.777541001695255</v>
      </c>
      <c r="D12750" t="s">
        <v>8</v>
      </c>
    </row>
    <row r="12751" spans="1:4">
      <c r="A12751" t="s">
        <v>319</v>
      </c>
      <c r="B12751" t="s">
        <v>2655</v>
      </c>
      <c r="C12751">
        <v>63.80823444357123</v>
      </c>
      <c r="D12751" t="s">
        <v>8</v>
      </c>
    </row>
    <row r="12752" spans="1:4">
      <c r="A12752" t="s">
        <v>320</v>
      </c>
      <c r="B12752" t="s">
        <v>2655</v>
      </c>
      <c r="C12752">
        <v>63.938613127234575</v>
      </c>
      <c r="D12752" t="s">
        <v>8</v>
      </c>
    </row>
    <row r="12753" spans="1:4">
      <c r="A12753" t="s">
        <v>321</v>
      </c>
      <c r="B12753" t="s">
        <v>2655</v>
      </c>
      <c r="C12753">
        <v>63.355688429791975</v>
      </c>
      <c r="D12753" t="s">
        <v>8</v>
      </c>
    </row>
    <row r="12754" spans="1:4">
      <c r="A12754" t="s">
        <v>322</v>
      </c>
      <c r="B12754" t="s">
        <v>2655</v>
      </c>
      <c r="C12754">
        <v>63.209952169109663</v>
      </c>
      <c r="D12754" t="s">
        <v>8</v>
      </c>
    </row>
    <row r="12755" spans="1:4">
      <c r="A12755" t="s">
        <v>323</v>
      </c>
      <c r="B12755" t="s">
        <v>2655</v>
      </c>
      <c r="C12755">
        <v>63.140910525017212</v>
      </c>
      <c r="D12755" t="s">
        <v>8</v>
      </c>
    </row>
    <row r="12756" spans="1:4">
      <c r="A12756" t="s">
        <v>324</v>
      </c>
      <c r="B12756" t="s">
        <v>2655</v>
      </c>
      <c r="C12756">
        <v>62.419912593707913</v>
      </c>
      <c r="D12756" t="s">
        <v>8</v>
      </c>
    </row>
    <row r="12757" spans="1:4">
      <c r="A12757" t="s">
        <v>325</v>
      </c>
      <c r="B12757" t="s">
        <v>2655</v>
      </c>
      <c r="C12757">
        <v>62.389234527061397</v>
      </c>
      <c r="D12757" t="s">
        <v>8</v>
      </c>
    </row>
    <row r="12758" spans="1:4">
      <c r="A12758" t="s">
        <v>326</v>
      </c>
      <c r="B12758" t="s">
        <v>2655</v>
      </c>
      <c r="C12758">
        <v>62.174480913374978</v>
      </c>
      <c r="D12758" t="s">
        <v>8</v>
      </c>
    </row>
    <row r="12759" spans="1:4">
      <c r="A12759" t="s">
        <v>327</v>
      </c>
      <c r="B12759" t="s">
        <v>2655</v>
      </c>
      <c r="C12759">
        <v>62.642348203115318</v>
      </c>
      <c r="D12759" t="s">
        <v>8</v>
      </c>
    </row>
    <row r="12760" spans="1:4">
      <c r="A12760" t="s">
        <v>328</v>
      </c>
      <c r="B12760" t="s">
        <v>2655</v>
      </c>
      <c r="C12760">
        <v>62.972179699266128</v>
      </c>
      <c r="D12760" t="s">
        <v>8</v>
      </c>
    </row>
    <row r="12761" spans="1:4">
      <c r="A12761" t="s">
        <v>329</v>
      </c>
      <c r="B12761" t="s">
        <v>2655</v>
      </c>
      <c r="C12761">
        <v>63.708513768626361</v>
      </c>
      <c r="D12761" t="s">
        <v>8</v>
      </c>
    </row>
    <row r="12762" spans="1:4">
      <c r="A12762" t="s">
        <v>330</v>
      </c>
      <c r="B12762" t="s">
        <v>2655</v>
      </c>
      <c r="C12762">
        <v>64.237763210458809</v>
      </c>
      <c r="D12762" t="s">
        <v>8</v>
      </c>
    </row>
    <row r="12763" spans="1:4">
      <c r="A12763" t="s">
        <v>331</v>
      </c>
      <c r="B12763" t="s">
        <v>2655</v>
      </c>
      <c r="C12763">
        <v>64.536866207413254</v>
      </c>
      <c r="D12763" t="s">
        <v>8</v>
      </c>
    </row>
    <row r="12764" spans="1:4">
      <c r="A12764" t="s">
        <v>332</v>
      </c>
      <c r="B12764" t="s">
        <v>2655</v>
      </c>
      <c r="C12764">
        <v>64.398821349494767</v>
      </c>
      <c r="D12764" t="s">
        <v>8</v>
      </c>
    </row>
    <row r="12765" spans="1:4">
      <c r="A12765" t="s">
        <v>333</v>
      </c>
      <c r="B12765" t="s">
        <v>2655</v>
      </c>
      <c r="C12765">
        <v>64.145711168874371</v>
      </c>
      <c r="D12765" t="s">
        <v>8</v>
      </c>
    </row>
    <row r="12766" spans="1:4">
      <c r="A12766" t="s">
        <v>334</v>
      </c>
      <c r="B12766" t="s">
        <v>2655</v>
      </c>
      <c r="C12766">
        <v>63.762208648645945</v>
      </c>
      <c r="D12766" t="s">
        <v>8</v>
      </c>
    </row>
    <row r="12767" spans="1:4">
      <c r="A12767" t="s">
        <v>335</v>
      </c>
      <c r="B12767" t="s">
        <v>2655</v>
      </c>
      <c r="C12767">
        <v>63.355686187744141</v>
      </c>
      <c r="D12767" t="s">
        <v>8</v>
      </c>
    </row>
    <row r="12768" spans="1:4">
      <c r="A12768" t="s">
        <v>336</v>
      </c>
      <c r="B12768" t="s">
        <v>2655</v>
      </c>
      <c r="C12768">
        <v>63.746867009717405</v>
      </c>
      <c r="D12768" t="s">
        <v>8</v>
      </c>
    </row>
    <row r="12769" spans="1:4">
      <c r="A12769" t="s">
        <v>337</v>
      </c>
      <c r="B12769" t="s">
        <v>2655</v>
      </c>
      <c r="C12769">
        <v>64.099682277225696</v>
      </c>
      <c r="D12769" t="s">
        <v>8</v>
      </c>
    </row>
    <row r="12770" spans="1:4">
      <c r="A12770" t="s">
        <v>338</v>
      </c>
      <c r="B12770" t="s">
        <v>2655</v>
      </c>
      <c r="C12770">
        <v>63.654823399469628</v>
      </c>
      <c r="D12770" t="s">
        <v>8</v>
      </c>
    </row>
    <row r="12771" spans="1:4">
      <c r="A12771" t="s">
        <v>339</v>
      </c>
      <c r="B12771" t="s">
        <v>2655</v>
      </c>
      <c r="C12771">
        <v>61.883001850931109</v>
      </c>
      <c r="D12771" t="s">
        <v>8</v>
      </c>
    </row>
    <row r="12772" spans="1:4">
      <c r="A12772" t="s">
        <v>340</v>
      </c>
      <c r="B12772" t="s">
        <v>2655</v>
      </c>
      <c r="C12772">
        <v>61.484157370223251</v>
      </c>
      <c r="D12772" t="s">
        <v>8</v>
      </c>
    </row>
    <row r="12773" spans="1:4">
      <c r="A12773" t="s">
        <v>341</v>
      </c>
      <c r="B12773" t="s">
        <v>2655</v>
      </c>
      <c r="C12773">
        <v>61.622230183978957</v>
      </c>
      <c r="D12773" t="s">
        <v>8</v>
      </c>
    </row>
    <row r="12774" spans="1:4">
      <c r="A12774" t="s">
        <v>342</v>
      </c>
      <c r="B12774" t="s">
        <v>2655</v>
      </c>
      <c r="C12774">
        <v>61.568528117285361</v>
      </c>
      <c r="D12774" t="s">
        <v>8</v>
      </c>
    </row>
    <row r="12775" spans="1:4">
      <c r="A12775" t="s">
        <v>343</v>
      </c>
      <c r="B12775" t="s">
        <v>2655</v>
      </c>
      <c r="C12775">
        <v>61.138994606667978</v>
      </c>
      <c r="D12775" t="s">
        <v>8</v>
      </c>
    </row>
    <row r="12776" spans="1:4">
      <c r="A12776" t="s">
        <v>344</v>
      </c>
      <c r="B12776" t="s">
        <v>2655</v>
      </c>
      <c r="C12776">
        <v>60.487044731720779</v>
      </c>
      <c r="D12776" t="s">
        <v>8</v>
      </c>
    </row>
    <row r="12777" spans="1:4">
      <c r="A12777" t="s">
        <v>345</v>
      </c>
      <c r="B12777" t="s">
        <v>2655</v>
      </c>
      <c r="C12777">
        <v>61.591534147157134</v>
      </c>
      <c r="D12777" t="s">
        <v>8</v>
      </c>
    </row>
    <row r="12778" spans="1:4">
      <c r="A12778" t="s">
        <v>346</v>
      </c>
      <c r="B12778" t="s">
        <v>2655</v>
      </c>
      <c r="C12778">
        <v>61.752630796404382</v>
      </c>
      <c r="D12778" t="s">
        <v>8</v>
      </c>
    </row>
    <row r="12779" spans="1:4">
      <c r="A12779" t="s">
        <v>347</v>
      </c>
      <c r="B12779" t="s">
        <v>2655</v>
      </c>
      <c r="C12779">
        <v>59.344175809453652</v>
      </c>
      <c r="D12779" t="s">
        <v>8</v>
      </c>
    </row>
    <row r="12780" spans="1:4">
      <c r="A12780" t="s">
        <v>348</v>
      </c>
      <c r="B12780" t="s">
        <v>2655</v>
      </c>
      <c r="C12780">
        <v>58.600169864770052</v>
      </c>
      <c r="D12780" t="s">
        <v>8</v>
      </c>
    </row>
    <row r="12781" spans="1:4">
      <c r="A12781" t="s">
        <v>349</v>
      </c>
      <c r="B12781" t="s">
        <v>2655</v>
      </c>
      <c r="C12781">
        <v>57.825465237317097</v>
      </c>
      <c r="D12781" t="s">
        <v>8</v>
      </c>
    </row>
    <row r="12782" spans="1:4">
      <c r="A12782" t="s">
        <v>350</v>
      </c>
      <c r="B12782" t="s">
        <v>2655</v>
      </c>
      <c r="C12782">
        <v>58.236225800333827</v>
      </c>
      <c r="D12782" t="s">
        <v>8</v>
      </c>
    </row>
    <row r="12783" spans="1:4">
      <c r="A12783" t="s">
        <v>351</v>
      </c>
      <c r="B12783" t="s">
        <v>2655</v>
      </c>
      <c r="C12783">
        <v>58.043017929928283</v>
      </c>
      <c r="D12783" t="s">
        <v>8</v>
      </c>
    </row>
    <row r="12784" spans="1:4">
      <c r="A12784" t="s">
        <v>352</v>
      </c>
      <c r="B12784" t="s">
        <v>2655</v>
      </c>
      <c r="C12784">
        <v>53.034773191565527</v>
      </c>
      <c r="D12784" t="s">
        <v>8</v>
      </c>
    </row>
    <row r="12785" spans="1:4">
      <c r="A12785" t="s">
        <v>353</v>
      </c>
      <c r="B12785" t="s">
        <v>2655</v>
      </c>
      <c r="C12785">
        <v>53.104329555896648</v>
      </c>
      <c r="D12785" t="s">
        <v>8</v>
      </c>
    </row>
    <row r="12786" spans="1:4">
      <c r="A12786" t="s">
        <v>354</v>
      </c>
      <c r="B12786" t="s">
        <v>2655</v>
      </c>
      <c r="C12786">
        <v>53.436651039862873</v>
      </c>
      <c r="D12786" t="s">
        <v>8</v>
      </c>
    </row>
    <row r="12787" spans="1:4">
      <c r="A12787" t="s">
        <v>355</v>
      </c>
      <c r="B12787" t="s">
        <v>2655</v>
      </c>
      <c r="C12787">
        <v>53.367111317907998</v>
      </c>
      <c r="D12787" t="s">
        <v>8</v>
      </c>
    </row>
    <row r="12788" spans="1:4">
      <c r="A12788" t="s">
        <v>356</v>
      </c>
      <c r="B12788" t="s">
        <v>2655</v>
      </c>
      <c r="C12788">
        <v>53.498494467408456</v>
      </c>
      <c r="D12788" t="s">
        <v>8</v>
      </c>
    </row>
    <row r="12789" spans="1:4">
      <c r="A12789" t="s">
        <v>357</v>
      </c>
      <c r="B12789" t="s">
        <v>2655</v>
      </c>
      <c r="C12789">
        <v>53.854016328071303</v>
      </c>
      <c r="D12789" t="s">
        <v>8</v>
      </c>
    </row>
    <row r="12790" spans="1:4">
      <c r="A12790" t="s">
        <v>358</v>
      </c>
      <c r="B12790" t="s">
        <v>2655</v>
      </c>
      <c r="C12790">
        <v>54.186356496057932</v>
      </c>
      <c r="D12790" t="s">
        <v>8</v>
      </c>
    </row>
    <row r="12791" spans="1:4">
      <c r="A12791" t="s">
        <v>359</v>
      </c>
      <c r="B12791" t="s">
        <v>2655</v>
      </c>
      <c r="C12791">
        <v>53.738084842609361</v>
      </c>
      <c r="D12791" t="s">
        <v>8</v>
      </c>
    </row>
    <row r="12792" spans="1:4">
      <c r="A12792" t="s">
        <v>360</v>
      </c>
      <c r="B12792" t="s">
        <v>2655</v>
      </c>
      <c r="C12792">
        <v>53.691710845204256</v>
      </c>
      <c r="D12792" t="s">
        <v>8</v>
      </c>
    </row>
    <row r="12793" spans="1:4">
      <c r="A12793" t="s">
        <v>361</v>
      </c>
      <c r="B12793" t="s">
        <v>2655</v>
      </c>
      <c r="C12793">
        <v>53.297537749419611</v>
      </c>
      <c r="D12793" t="s">
        <v>8</v>
      </c>
    </row>
    <row r="12794" spans="1:4">
      <c r="A12794" t="s">
        <v>362</v>
      </c>
      <c r="B12794" t="s">
        <v>2655</v>
      </c>
      <c r="C12794">
        <v>52.880188663057311</v>
      </c>
      <c r="D12794" t="s">
        <v>8</v>
      </c>
    </row>
    <row r="12795" spans="1:4">
      <c r="A12795" t="s">
        <v>363</v>
      </c>
      <c r="B12795" t="s">
        <v>2655</v>
      </c>
      <c r="C12795">
        <v>53.351647553067849</v>
      </c>
      <c r="D12795" t="s">
        <v>8</v>
      </c>
    </row>
    <row r="12796" spans="1:4">
      <c r="A12796" t="s">
        <v>364</v>
      </c>
      <c r="B12796" t="s">
        <v>2655</v>
      </c>
      <c r="C12796">
        <v>53.4985036960664</v>
      </c>
      <c r="D12796" t="s">
        <v>8</v>
      </c>
    </row>
    <row r="12797" spans="1:4">
      <c r="A12797" t="s">
        <v>365</v>
      </c>
      <c r="B12797" t="s">
        <v>2655</v>
      </c>
      <c r="C12797">
        <v>53.823105429840908</v>
      </c>
      <c r="D12797" t="s">
        <v>8</v>
      </c>
    </row>
    <row r="12798" spans="1:4">
      <c r="A12798" t="s">
        <v>366</v>
      </c>
      <c r="B12798" t="s">
        <v>2655</v>
      </c>
      <c r="C12798">
        <v>53.25889046478963</v>
      </c>
      <c r="D12798" t="s">
        <v>8</v>
      </c>
    </row>
    <row r="12799" spans="1:4">
      <c r="A12799" t="s">
        <v>367</v>
      </c>
      <c r="B12799" t="s">
        <v>2655</v>
      </c>
      <c r="C12799">
        <v>53.227992337554348</v>
      </c>
      <c r="D12799" t="s">
        <v>8</v>
      </c>
    </row>
    <row r="12800" spans="1:4">
      <c r="A12800" t="s">
        <v>368</v>
      </c>
      <c r="B12800" t="s">
        <v>2655</v>
      </c>
      <c r="C12800">
        <v>52.656071594854083</v>
      </c>
      <c r="D12800" t="s">
        <v>8</v>
      </c>
    </row>
    <row r="12801" spans="1:4">
      <c r="A12801" t="s">
        <v>369</v>
      </c>
      <c r="B12801" t="s">
        <v>2655</v>
      </c>
      <c r="C12801">
        <v>52.625138146917031</v>
      </c>
      <c r="D12801" t="s">
        <v>8</v>
      </c>
    </row>
    <row r="12802" spans="1:4">
      <c r="A12802" t="s">
        <v>370</v>
      </c>
      <c r="B12802" t="s">
        <v>2655</v>
      </c>
      <c r="C12802">
        <v>51.736327719447658</v>
      </c>
      <c r="D12802" t="s">
        <v>8</v>
      </c>
    </row>
    <row r="12803" spans="1:4">
      <c r="A12803" t="s">
        <v>371</v>
      </c>
      <c r="B12803" t="s">
        <v>2655</v>
      </c>
      <c r="C12803">
        <v>52.4396637805757</v>
      </c>
      <c r="D12803" t="s">
        <v>8</v>
      </c>
    </row>
    <row r="12804" spans="1:4">
      <c r="A12804" t="s">
        <v>372</v>
      </c>
      <c r="B12804" t="s">
        <v>2655</v>
      </c>
      <c r="C12804">
        <v>52.200066535888382</v>
      </c>
      <c r="D12804" t="s">
        <v>8</v>
      </c>
    </row>
    <row r="12805" spans="1:4">
      <c r="A12805" t="s">
        <v>373</v>
      </c>
      <c r="B12805" t="s">
        <v>2655</v>
      </c>
      <c r="C12805">
        <v>52.625149350066629</v>
      </c>
      <c r="D12805" t="s">
        <v>8</v>
      </c>
    </row>
    <row r="12806" spans="1:4">
      <c r="A12806" t="s">
        <v>374</v>
      </c>
      <c r="B12806" t="s">
        <v>2655</v>
      </c>
      <c r="C12806">
        <v>53.243433596399797</v>
      </c>
      <c r="D12806" t="s">
        <v>8</v>
      </c>
    </row>
    <row r="12807" spans="1:4">
      <c r="A12807" t="s">
        <v>375</v>
      </c>
      <c r="B12807" t="s">
        <v>2655</v>
      </c>
      <c r="C12807">
        <v>53.204808392961283</v>
      </c>
      <c r="D12807" t="s">
        <v>8</v>
      </c>
    </row>
    <row r="12808" spans="1:4">
      <c r="A12808" t="s">
        <v>376</v>
      </c>
      <c r="B12808" t="s">
        <v>2655</v>
      </c>
      <c r="C12808">
        <v>53.483039556060781</v>
      </c>
      <c r="D12808" t="s">
        <v>8</v>
      </c>
    </row>
    <row r="12809" spans="1:4">
      <c r="A12809" t="s">
        <v>377</v>
      </c>
      <c r="B12809" t="s">
        <v>2655</v>
      </c>
      <c r="C12809">
        <v>54.255903873069208</v>
      </c>
      <c r="D12809" t="s">
        <v>8</v>
      </c>
    </row>
    <row r="12810" spans="1:4">
      <c r="A12810" t="s">
        <v>378</v>
      </c>
      <c r="B12810" t="s">
        <v>2655</v>
      </c>
      <c r="C12810">
        <v>53.993140900004313</v>
      </c>
      <c r="D12810" t="s">
        <v>8</v>
      </c>
    </row>
    <row r="12811" spans="1:4">
      <c r="A12811" t="s">
        <v>379</v>
      </c>
      <c r="B12811" t="s">
        <v>2655</v>
      </c>
      <c r="C12811">
        <v>53.884949484310376</v>
      </c>
      <c r="D12811" t="s">
        <v>8</v>
      </c>
    </row>
    <row r="12812" spans="1:4">
      <c r="A12812" t="s">
        <v>380</v>
      </c>
      <c r="B12812" t="s">
        <v>2655</v>
      </c>
      <c r="C12812">
        <v>54.418206813504639</v>
      </c>
      <c r="D12812" t="s">
        <v>8</v>
      </c>
    </row>
    <row r="12813" spans="1:4">
      <c r="A12813" t="s">
        <v>381</v>
      </c>
      <c r="B12813" t="s">
        <v>2655</v>
      </c>
      <c r="C12813">
        <v>54.549599379874003</v>
      </c>
      <c r="D12813" t="s">
        <v>8</v>
      </c>
    </row>
    <row r="12814" spans="1:4">
      <c r="A12814" t="s">
        <v>382</v>
      </c>
      <c r="B12814" t="s">
        <v>2655</v>
      </c>
      <c r="C12814">
        <v>54.333206271629969</v>
      </c>
      <c r="D12814" t="s">
        <v>8</v>
      </c>
    </row>
    <row r="12815" spans="1:4">
      <c r="A12815" t="s">
        <v>383</v>
      </c>
      <c r="B12815" t="s">
        <v>2655</v>
      </c>
      <c r="C12815">
        <v>54.48777608768151</v>
      </c>
      <c r="D12815" t="s">
        <v>8</v>
      </c>
    </row>
    <row r="12816" spans="1:4">
      <c r="A12816" t="s">
        <v>384</v>
      </c>
      <c r="B12816" t="s">
        <v>2655</v>
      </c>
      <c r="C12816">
        <v>54.26362806185859</v>
      </c>
      <c r="D12816" t="s">
        <v>8</v>
      </c>
    </row>
    <row r="12817" spans="1:4">
      <c r="A12817" t="s">
        <v>385</v>
      </c>
      <c r="B12817" t="s">
        <v>2655</v>
      </c>
      <c r="C12817">
        <v>54.518691630774192</v>
      </c>
      <c r="D12817" t="s">
        <v>8</v>
      </c>
    </row>
    <row r="12818" spans="1:4">
      <c r="A12818" t="s">
        <v>386</v>
      </c>
      <c r="B12818" t="s">
        <v>2655</v>
      </c>
      <c r="C12818">
        <v>54.812383338396963</v>
      </c>
      <c r="D12818" t="s">
        <v>8</v>
      </c>
    </row>
    <row r="12819" spans="1:4">
      <c r="A12819" t="s">
        <v>387</v>
      </c>
      <c r="B12819" t="s">
        <v>2655</v>
      </c>
      <c r="C12819">
        <v>55.314757169496431</v>
      </c>
      <c r="D12819" t="s">
        <v>8</v>
      </c>
    </row>
    <row r="12820" spans="1:4">
      <c r="A12820" t="s">
        <v>388</v>
      </c>
      <c r="B12820" t="s">
        <v>2655</v>
      </c>
      <c r="C12820">
        <v>56.203548163818986</v>
      </c>
      <c r="D12820" t="s">
        <v>8</v>
      </c>
    </row>
    <row r="12821" spans="1:4">
      <c r="A12821" t="s">
        <v>389</v>
      </c>
      <c r="B12821" t="s">
        <v>2655</v>
      </c>
      <c r="C12821">
        <v>56.883685146706483</v>
      </c>
      <c r="D12821" t="s">
        <v>8</v>
      </c>
    </row>
    <row r="12822" spans="1:4">
      <c r="A12822" t="s">
        <v>390</v>
      </c>
      <c r="B12822" t="s">
        <v>2655</v>
      </c>
      <c r="C12822">
        <v>57.069190672655161</v>
      </c>
      <c r="D12822" t="s">
        <v>8</v>
      </c>
    </row>
    <row r="12823" spans="1:4">
      <c r="A12823" t="s">
        <v>391</v>
      </c>
      <c r="B12823" t="s">
        <v>2655</v>
      </c>
      <c r="C12823">
        <v>57.362877809755147</v>
      </c>
      <c r="D12823" t="s">
        <v>8</v>
      </c>
    </row>
    <row r="12824" spans="1:4">
      <c r="A12824" t="s">
        <v>392</v>
      </c>
      <c r="B12824" t="s">
        <v>2655</v>
      </c>
      <c r="C12824">
        <v>57.030550706602384</v>
      </c>
      <c r="D12824" t="s">
        <v>8</v>
      </c>
    </row>
    <row r="12825" spans="1:4">
      <c r="A12825" t="s">
        <v>393</v>
      </c>
      <c r="B12825" t="s">
        <v>2655</v>
      </c>
      <c r="C12825">
        <v>57.208293139450923</v>
      </c>
      <c r="D12825" t="s">
        <v>8</v>
      </c>
    </row>
    <row r="12826" spans="1:4">
      <c r="A12826" t="s">
        <v>394</v>
      </c>
      <c r="B12826" t="s">
        <v>2655</v>
      </c>
      <c r="C12826">
        <v>57.208294977490937</v>
      </c>
      <c r="D12826" t="s">
        <v>8</v>
      </c>
    </row>
    <row r="12827" spans="1:4">
      <c r="A12827" t="s">
        <v>395</v>
      </c>
      <c r="B12827" t="s">
        <v>2655</v>
      </c>
      <c r="C12827">
        <v>57.579286261364317</v>
      </c>
      <c r="D12827" t="s">
        <v>8</v>
      </c>
    </row>
    <row r="12828" spans="1:4">
      <c r="A12828" t="s">
        <v>396</v>
      </c>
      <c r="B12828" t="s">
        <v>2655</v>
      </c>
      <c r="C12828">
        <v>57.726142725186399</v>
      </c>
      <c r="D12828" t="s">
        <v>8</v>
      </c>
    </row>
    <row r="12829" spans="1:4">
      <c r="A12829" t="s">
        <v>397</v>
      </c>
      <c r="B12829" t="s">
        <v>2655</v>
      </c>
      <c r="C12829">
        <v>57.965746950533379</v>
      </c>
      <c r="D12829" t="s">
        <v>8</v>
      </c>
    </row>
    <row r="12830" spans="1:4">
      <c r="A12830" t="s">
        <v>398</v>
      </c>
      <c r="B12830" t="s">
        <v>2655</v>
      </c>
      <c r="C12830">
        <v>58.993659592719723</v>
      </c>
      <c r="D12830" t="s">
        <v>8</v>
      </c>
    </row>
    <row r="12831" spans="1:4">
      <c r="A12831" t="s">
        <v>399</v>
      </c>
      <c r="B12831" t="s">
        <v>2655</v>
      </c>
      <c r="C12831">
        <v>59.805159907271573</v>
      </c>
      <c r="D12831" t="s">
        <v>8</v>
      </c>
    </row>
    <row r="12832" spans="1:4">
      <c r="A12832" t="s">
        <v>400</v>
      </c>
      <c r="B12832" t="s">
        <v>2655</v>
      </c>
      <c r="C12832">
        <v>59.032256448718393</v>
      </c>
      <c r="D12832" t="s">
        <v>8</v>
      </c>
    </row>
    <row r="12833" spans="1:4">
      <c r="A12833" t="s">
        <v>401</v>
      </c>
      <c r="B12833" t="s">
        <v>2655</v>
      </c>
      <c r="C12833">
        <v>58.143480815934296</v>
      </c>
      <c r="D12833" t="s">
        <v>8</v>
      </c>
    </row>
    <row r="12834" spans="1:4">
      <c r="A12834" t="s">
        <v>402</v>
      </c>
      <c r="B12834" t="s">
        <v>2655</v>
      </c>
      <c r="C12834">
        <v>58.26713866187113</v>
      </c>
      <c r="D12834" t="s">
        <v>8</v>
      </c>
    </row>
    <row r="12835" spans="1:4">
      <c r="A12835" t="s">
        <v>403</v>
      </c>
      <c r="B12835" t="s">
        <v>2655</v>
      </c>
      <c r="C12835">
        <v>58.398522626022938</v>
      </c>
      <c r="D12835" t="s">
        <v>8</v>
      </c>
    </row>
    <row r="12836" spans="1:4">
      <c r="A12836" t="s">
        <v>404</v>
      </c>
      <c r="B12836" t="s">
        <v>2655</v>
      </c>
      <c r="C12836">
        <v>59.0786472640943</v>
      </c>
      <c r="D12836" t="s">
        <v>8</v>
      </c>
    </row>
    <row r="12837" spans="1:4">
      <c r="A12837" t="s">
        <v>405</v>
      </c>
      <c r="B12837" t="s">
        <v>2655</v>
      </c>
      <c r="C12837">
        <v>57.277841495115169</v>
      </c>
      <c r="D12837" t="s">
        <v>8</v>
      </c>
    </row>
    <row r="12838" spans="1:4">
      <c r="A12838" t="s">
        <v>406</v>
      </c>
      <c r="B12838" t="s">
        <v>2655</v>
      </c>
      <c r="C12838">
        <v>57.55608737737203</v>
      </c>
      <c r="D12838" t="s">
        <v>8</v>
      </c>
    </row>
    <row r="12839" spans="1:4">
      <c r="A12839" t="s">
        <v>407</v>
      </c>
      <c r="B12839" t="s">
        <v>2655</v>
      </c>
      <c r="C12839">
        <v>58.050741044731048</v>
      </c>
      <c r="D12839" t="s">
        <v>8</v>
      </c>
    </row>
    <row r="12840" spans="1:4">
      <c r="A12840" t="s">
        <v>408</v>
      </c>
      <c r="B12840" t="s">
        <v>2655</v>
      </c>
      <c r="C12840">
        <v>58.367594996652329</v>
      </c>
      <c r="D12840" t="s">
        <v>8</v>
      </c>
    </row>
    <row r="12841" spans="1:4">
      <c r="A12841" t="s">
        <v>409</v>
      </c>
      <c r="B12841" t="s">
        <v>2655</v>
      </c>
      <c r="C12841">
        <v>56.89914446787192</v>
      </c>
      <c r="D12841" t="s">
        <v>8</v>
      </c>
    </row>
    <row r="12842" spans="1:4">
      <c r="A12842" t="s">
        <v>410</v>
      </c>
      <c r="B12842" t="s">
        <v>2655</v>
      </c>
      <c r="C12842">
        <v>56.713655207246951</v>
      </c>
      <c r="D12842" t="s">
        <v>8</v>
      </c>
    </row>
    <row r="12843" spans="1:4">
      <c r="A12843" t="s">
        <v>411</v>
      </c>
      <c r="B12843" t="s">
        <v>2655</v>
      </c>
      <c r="C12843">
        <v>58.104825140696654</v>
      </c>
      <c r="D12843" t="s">
        <v>8</v>
      </c>
    </row>
    <row r="12844" spans="1:4">
      <c r="A12844" t="s">
        <v>412</v>
      </c>
      <c r="B12844" t="s">
        <v>2655</v>
      </c>
      <c r="C12844">
        <v>58.707695191034624</v>
      </c>
      <c r="D12844" t="s">
        <v>8</v>
      </c>
    </row>
    <row r="12845" spans="1:4">
      <c r="A12845" t="s">
        <v>413</v>
      </c>
      <c r="B12845" t="s">
        <v>2655</v>
      </c>
      <c r="C12845">
        <v>59.386362983330002</v>
      </c>
      <c r="D12845" t="s">
        <v>8</v>
      </c>
    </row>
    <row r="12846" spans="1:4">
      <c r="A12846" t="s">
        <v>414</v>
      </c>
      <c r="B12846" t="s">
        <v>2655</v>
      </c>
      <c r="C12846">
        <v>59.269525212985158</v>
      </c>
      <c r="D12846" t="s">
        <v>8</v>
      </c>
    </row>
    <row r="12847" spans="1:4">
      <c r="A12847" t="s">
        <v>415</v>
      </c>
      <c r="B12847" t="s">
        <v>2655</v>
      </c>
      <c r="C12847">
        <v>55.818361225299071</v>
      </c>
      <c r="D12847" t="s">
        <v>8</v>
      </c>
    </row>
    <row r="12848" spans="1:4">
      <c r="A12848" t="s">
        <v>416</v>
      </c>
      <c r="B12848" t="s">
        <v>2655</v>
      </c>
      <c r="C12848">
        <v>55.086059097526388</v>
      </c>
      <c r="D12848" t="s">
        <v>8</v>
      </c>
    </row>
    <row r="12849" spans="1:4">
      <c r="A12849" t="s">
        <v>417</v>
      </c>
      <c r="B12849" t="s">
        <v>2655</v>
      </c>
      <c r="C12849">
        <v>55.093843009244061</v>
      </c>
      <c r="D12849" t="s">
        <v>8</v>
      </c>
    </row>
    <row r="12850" spans="1:4">
      <c r="A12850" t="s">
        <v>418</v>
      </c>
      <c r="B12850" t="s">
        <v>2655</v>
      </c>
      <c r="C12850">
        <v>54.984792819592457</v>
      </c>
      <c r="D12850" t="s">
        <v>8</v>
      </c>
    </row>
    <row r="12851" spans="1:4">
      <c r="A12851" t="s">
        <v>419</v>
      </c>
      <c r="B12851" t="s">
        <v>2655</v>
      </c>
      <c r="C12851">
        <v>55.701499575953868</v>
      </c>
      <c r="D12851" t="s">
        <v>8</v>
      </c>
    </row>
    <row r="12852" spans="1:4">
      <c r="A12852" t="s">
        <v>420</v>
      </c>
      <c r="B12852" t="s">
        <v>2655</v>
      </c>
      <c r="C12852">
        <v>56.044278175797032</v>
      </c>
      <c r="D12852" t="s">
        <v>8</v>
      </c>
    </row>
    <row r="12853" spans="1:4">
      <c r="A12853" t="s">
        <v>421</v>
      </c>
      <c r="B12853" t="s">
        <v>2655</v>
      </c>
      <c r="C12853">
        <v>56.168943769733886</v>
      </c>
      <c r="D12853" t="s">
        <v>8</v>
      </c>
    </row>
    <row r="12854" spans="1:4">
      <c r="A12854" t="s">
        <v>422</v>
      </c>
      <c r="B12854" t="s">
        <v>2655</v>
      </c>
      <c r="C12854">
        <v>55.701502508156729</v>
      </c>
      <c r="D12854" t="s">
        <v>8</v>
      </c>
    </row>
    <row r="12855" spans="1:4">
      <c r="A12855" t="s">
        <v>423</v>
      </c>
      <c r="B12855" t="s">
        <v>2655</v>
      </c>
      <c r="C12855">
        <v>55.421043997704352</v>
      </c>
      <c r="D12855" t="s">
        <v>8</v>
      </c>
    </row>
    <row r="12856" spans="1:4">
      <c r="A12856" t="s">
        <v>424</v>
      </c>
      <c r="B12856" t="s">
        <v>2655</v>
      </c>
      <c r="C12856">
        <v>55.421054493436827</v>
      </c>
      <c r="D12856" t="s">
        <v>8</v>
      </c>
    </row>
    <row r="12857" spans="1:4">
      <c r="A12857" t="s">
        <v>425</v>
      </c>
      <c r="B12857" t="s">
        <v>2655</v>
      </c>
      <c r="C12857">
        <v>55.195118553309584</v>
      </c>
      <c r="D12857" t="s">
        <v>8</v>
      </c>
    </row>
    <row r="12858" spans="1:4">
      <c r="A12858" t="s">
        <v>426</v>
      </c>
      <c r="B12858" t="s">
        <v>2655</v>
      </c>
      <c r="C12858">
        <v>55.078260583064761</v>
      </c>
      <c r="D12858" t="s">
        <v>8</v>
      </c>
    </row>
    <row r="12859" spans="1:4">
      <c r="A12859" t="s">
        <v>427</v>
      </c>
      <c r="B12859" t="s">
        <v>2655</v>
      </c>
      <c r="C12859">
        <v>55.646986900472342</v>
      </c>
      <c r="D12859" t="s">
        <v>8</v>
      </c>
    </row>
    <row r="12860" spans="1:4">
      <c r="A12860" t="s">
        <v>428</v>
      </c>
      <c r="B12860" t="s">
        <v>2655</v>
      </c>
      <c r="C12860">
        <v>55.280820261876393</v>
      </c>
      <c r="D12860" t="s">
        <v>8</v>
      </c>
    </row>
    <row r="12861" spans="1:4">
      <c r="A12861" t="s">
        <v>429</v>
      </c>
      <c r="B12861" t="s">
        <v>2655</v>
      </c>
      <c r="C12861">
        <v>54.860136204330026</v>
      </c>
      <c r="D12861" t="s">
        <v>8</v>
      </c>
    </row>
    <row r="12862" spans="1:4">
      <c r="A12862" t="s">
        <v>430</v>
      </c>
      <c r="B12862" t="s">
        <v>2655</v>
      </c>
      <c r="C12862">
        <v>54.766641866363173</v>
      </c>
      <c r="D12862" t="s">
        <v>8</v>
      </c>
    </row>
    <row r="12863" spans="1:4">
      <c r="A12863" t="s">
        <v>431</v>
      </c>
      <c r="B12863" t="s">
        <v>2655</v>
      </c>
      <c r="C12863">
        <v>54.081098675831605</v>
      </c>
      <c r="D12863" t="s">
        <v>8</v>
      </c>
    </row>
    <row r="12864" spans="1:4">
      <c r="A12864" t="s">
        <v>432</v>
      </c>
      <c r="B12864" t="s">
        <v>2655</v>
      </c>
      <c r="C12864">
        <v>54.158997927562581</v>
      </c>
      <c r="D12864" t="s">
        <v>8</v>
      </c>
    </row>
    <row r="12865" spans="1:4">
      <c r="A12865" t="s">
        <v>433</v>
      </c>
      <c r="B12865" t="s">
        <v>2655</v>
      </c>
      <c r="C12865">
        <v>54.104460430860321</v>
      </c>
      <c r="D12865" t="s">
        <v>8</v>
      </c>
    </row>
    <row r="12866" spans="1:4">
      <c r="A12866" t="s">
        <v>434</v>
      </c>
      <c r="B12866" t="s">
        <v>2655</v>
      </c>
      <c r="C12866">
        <v>54.112251691087948</v>
      </c>
      <c r="D12866" t="s">
        <v>8</v>
      </c>
    </row>
    <row r="12867" spans="1:4">
      <c r="A12867" t="s">
        <v>435</v>
      </c>
      <c r="B12867" t="s">
        <v>2655</v>
      </c>
      <c r="C12867">
        <v>54.003198463946326</v>
      </c>
      <c r="D12867" t="s">
        <v>8</v>
      </c>
    </row>
    <row r="12868" spans="1:4">
      <c r="A12868" t="s">
        <v>436</v>
      </c>
      <c r="B12868" t="s">
        <v>2655</v>
      </c>
      <c r="C12868">
        <v>54.01098559517262</v>
      </c>
      <c r="D12868" t="s">
        <v>8</v>
      </c>
    </row>
    <row r="12869" spans="1:4">
      <c r="A12869" t="s">
        <v>437</v>
      </c>
      <c r="B12869" t="s">
        <v>2655</v>
      </c>
      <c r="C12869">
        <v>54.353779428762373</v>
      </c>
      <c r="D12869" t="s">
        <v>8</v>
      </c>
    </row>
    <row r="12870" spans="1:4">
      <c r="A12870" t="s">
        <v>438</v>
      </c>
      <c r="B12870" t="s">
        <v>2655</v>
      </c>
      <c r="C12870">
        <v>53.979807998760769</v>
      </c>
      <c r="D12870" t="s">
        <v>8</v>
      </c>
    </row>
    <row r="12871" spans="1:4">
      <c r="A12871" t="s">
        <v>439</v>
      </c>
      <c r="B12871" t="s">
        <v>2655</v>
      </c>
      <c r="C12871">
        <v>54.252491884133747</v>
      </c>
      <c r="D12871" t="s">
        <v>8</v>
      </c>
    </row>
    <row r="12872" spans="1:4">
      <c r="A12872" t="s">
        <v>440</v>
      </c>
      <c r="B12872" t="s">
        <v>2655</v>
      </c>
      <c r="C12872">
        <v>54.579676654145779</v>
      </c>
      <c r="D12872" t="s">
        <v>8</v>
      </c>
    </row>
    <row r="12873" spans="1:4">
      <c r="A12873" t="s">
        <v>441</v>
      </c>
      <c r="B12873" t="s">
        <v>2655</v>
      </c>
      <c r="C12873">
        <v>53.738326360472193</v>
      </c>
      <c r="D12873" t="s">
        <v>8</v>
      </c>
    </row>
    <row r="12874" spans="1:4">
      <c r="A12874" t="s">
        <v>442</v>
      </c>
      <c r="B12874" t="s">
        <v>2655</v>
      </c>
      <c r="C12874">
        <v>53.325424948655083</v>
      </c>
      <c r="D12874" t="s">
        <v>8</v>
      </c>
    </row>
    <row r="12875" spans="1:4">
      <c r="A12875" t="s">
        <v>443</v>
      </c>
      <c r="B12875" t="s">
        <v>2655</v>
      </c>
      <c r="C12875">
        <v>53.364377068156337</v>
      </c>
      <c r="D12875" t="s">
        <v>8</v>
      </c>
    </row>
    <row r="12876" spans="1:4">
      <c r="A12876" t="s">
        <v>444</v>
      </c>
      <c r="B12876" t="s">
        <v>2655</v>
      </c>
      <c r="C12876">
        <v>53.255320149034283</v>
      </c>
      <c r="D12876" t="s">
        <v>8</v>
      </c>
    </row>
    <row r="12877" spans="1:4">
      <c r="A12877" t="s">
        <v>445</v>
      </c>
      <c r="B12877" t="s">
        <v>2655</v>
      </c>
      <c r="C12877">
        <v>53.185198691763809</v>
      </c>
      <c r="D12877" t="s">
        <v>8</v>
      </c>
    </row>
    <row r="12878" spans="1:4">
      <c r="A12878" t="s">
        <v>446</v>
      </c>
      <c r="B12878" t="s">
        <v>2655</v>
      </c>
      <c r="C12878">
        <v>53.676002182944657</v>
      </c>
      <c r="D12878" t="s">
        <v>8</v>
      </c>
    </row>
    <row r="12879" spans="1:4">
      <c r="A12879" t="s">
        <v>447</v>
      </c>
      <c r="B12879" t="s">
        <v>2655</v>
      </c>
      <c r="C12879">
        <v>53.777275516815614</v>
      </c>
      <c r="D12879" t="s">
        <v>8</v>
      </c>
    </row>
    <row r="12880" spans="1:4">
      <c r="A12880" t="s">
        <v>448</v>
      </c>
      <c r="B12880" t="s">
        <v>2655</v>
      </c>
      <c r="C12880">
        <v>54.19015291640207</v>
      </c>
      <c r="D12880" t="s">
        <v>8</v>
      </c>
    </row>
    <row r="12881" spans="1:4">
      <c r="A12881" t="s">
        <v>449</v>
      </c>
      <c r="B12881" t="s">
        <v>2655</v>
      </c>
      <c r="C12881">
        <v>53.535768326294907</v>
      </c>
      <c r="D12881" t="s">
        <v>8</v>
      </c>
    </row>
    <row r="12882" spans="1:4">
      <c r="A12882" t="s">
        <v>450</v>
      </c>
      <c r="B12882" t="s">
        <v>2655</v>
      </c>
      <c r="C12882">
        <v>53.42668616308503</v>
      </c>
      <c r="D12882" t="s">
        <v>8</v>
      </c>
    </row>
    <row r="12883" spans="1:4">
      <c r="A12883" t="s">
        <v>451</v>
      </c>
      <c r="B12883" t="s">
        <v>2655</v>
      </c>
      <c r="C12883">
        <v>53.917496597304748</v>
      </c>
      <c r="D12883" t="s">
        <v>8</v>
      </c>
    </row>
    <row r="12884" spans="1:4">
      <c r="A12884" t="s">
        <v>452</v>
      </c>
      <c r="B12884" t="s">
        <v>2655</v>
      </c>
      <c r="C12884">
        <v>54.073300398323525</v>
      </c>
      <c r="D12884" t="s">
        <v>8</v>
      </c>
    </row>
    <row r="12885" spans="1:4">
      <c r="A12885" t="s">
        <v>453</v>
      </c>
      <c r="B12885" t="s">
        <v>2655</v>
      </c>
      <c r="C12885">
        <v>53.769469336770669</v>
      </c>
      <c r="D12885" t="s">
        <v>8</v>
      </c>
    </row>
    <row r="12886" spans="1:4">
      <c r="A12886" t="s">
        <v>454</v>
      </c>
      <c r="B12886" t="s">
        <v>2655</v>
      </c>
      <c r="C12886">
        <v>53.411110642740979</v>
      </c>
      <c r="D12886" t="s">
        <v>8</v>
      </c>
    </row>
    <row r="12887" spans="1:4">
      <c r="A12887" t="s">
        <v>455</v>
      </c>
      <c r="B12887" t="s">
        <v>2655</v>
      </c>
      <c r="C12887">
        <v>53.115083046287957</v>
      </c>
      <c r="D12887" t="s">
        <v>8</v>
      </c>
    </row>
    <row r="12888" spans="1:4">
      <c r="A12888" t="s">
        <v>456</v>
      </c>
      <c r="B12888" t="s">
        <v>2655</v>
      </c>
      <c r="C12888">
        <v>53.403331069033783</v>
      </c>
      <c r="D12888" t="s">
        <v>8</v>
      </c>
    </row>
    <row r="12889" spans="1:4">
      <c r="A12889" t="s">
        <v>457</v>
      </c>
      <c r="B12889" t="s">
        <v>2655</v>
      </c>
      <c r="C12889">
        <v>52.974859419551017</v>
      </c>
      <c r="D12889" t="s">
        <v>8</v>
      </c>
    </row>
    <row r="12890" spans="1:4">
      <c r="A12890" t="s">
        <v>458</v>
      </c>
      <c r="B12890" t="s">
        <v>2655</v>
      </c>
      <c r="C12890">
        <v>52.756724359379255</v>
      </c>
      <c r="D12890" t="s">
        <v>8</v>
      </c>
    </row>
    <row r="12891" spans="1:4">
      <c r="A12891" t="s">
        <v>459</v>
      </c>
      <c r="B12891" t="s">
        <v>2655</v>
      </c>
      <c r="C12891">
        <v>52.741139322543937</v>
      </c>
      <c r="D12891" t="s">
        <v>8</v>
      </c>
    </row>
    <row r="12892" spans="1:4">
      <c r="A12892" t="s">
        <v>460</v>
      </c>
      <c r="B12892" t="s">
        <v>2655</v>
      </c>
      <c r="C12892">
        <v>52.889163504100082</v>
      </c>
      <c r="D12892" t="s">
        <v>8</v>
      </c>
    </row>
    <row r="12893" spans="1:4">
      <c r="A12893" t="s">
        <v>461</v>
      </c>
      <c r="B12893" t="s">
        <v>2655</v>
      </c>
      <c r="C12893">
        <v>53.325410239377085</v>
      </c>
      <c r="D12893" t="s">
        <v>8</v>
      </c>
    </row>
    <row r="12894" spans="1:4">
      <c r="A12894" t="s">
        <v>462</v>
      </c>
      <c r="B12894" t="s">
        <v>2655</v>
      </c>
      <c r="C12894">
        <v>53.520184574008077</v>
      </c>
      <c r="D12894" t="s">
        <v>8</v>
      </c>
    </row>
    <row r="12895" spans="1:4">
      <c r="A12895" t="s">
        <v>463</v>
      </c>
      <c r="B12895" t="s">
        <v>2655</v>
      </c>
      <c r="C12895">
        <v>53.231941406428852</v>
      </c>
      <c r="D12895" t="s">
        <v>8</v>
      </c>
    </row>
    <row r="12896" spans="1:4">
      <c r="A12896" t="s">
        <v>464</v>
      </c>
      <c r="B12896" t="s">
        <v>2655</v>
      </c>
      <c r="C12896">
        <v>53.722737895842151</v>
      </c>
      <c r="D12896" t="s">
        <v>8</v>
      </c>
    </row>
    <row r="12897" spans="1:4">
      <c r="A12897" t="s">
        <v>465</v>
      </c>
      <c r="B12897" t="s">
        <v>2655</v>
      </c>
      <c r="C12897">
        <v>53.58251106260898</v>
      </c>
      <c r="D12897" t="s">
        <v>8</v>
      </c>
    </row>
    <row r="12898" spans="1:4">
      <c r="A12898" t="s">
        <v>466</v>
      </c>
      <c r="B12898" t="s">
        <v>2655</v>
      </c>
      <c r="C12898">
        <v>53.948652322304277</v>
      </c>
      <c r="D12898" t="s">
        <v>8</v>
      </c>
    </row>
    <row r="12899" spans="1:4">
      <c r="A12899" t="s">
        <v>467</v>
      </c>
      <c r="B12899" t="s">
        <v>2655</v>
      </c>
      <c r="C12899">
        <v>53.948670789255438</v>
      </c>
      <c r="D12899" t="s">
        <v>8</v>
      </c>
    </row>
    <row r="12900" spans="1:4">
      <c r="A12900" t="s">
        <v>468</v>
      </c>
      <c r="B12900" t="s">
        <v>2655</v>
      </c>
      <c r="C12900">
        <v>53.621471037209773</v>
      </c>
      <c r="D12900" t="s">
        <v>8</v>
      </c>
    </row>
    <row r="12901" spans="1:4">
      <c r="A12901" t="s">
        <v>469</v>
      </c>
      <c r="B12901" t="s">
        <v>2655</v>
      </c>
      <c r="C12901">
        <v>53.356586462499912</v>
      </c>
      <c r="D12901" t="s">
        <v>8</v>
      </c>
    </row>
    <row r="12902" spans="1:4">
      <c r="A12902" t="s">
        <v>470</v>
      </c>
      <c r="B12902" t="s">
        <v>2655</v>
      </c>
      <c r="C12902">
        <v>53.434491459633392</v>
      </c>
      <c r="D12902" t="s">
        <v>8</v>
      </c>
    </row>
    <row r="12903" spans="1:4">
      <c r="A12903" t="s">
        <v>471</v>
      </c>
      <c r="B12903" t="s">
        <v>2655</v>
      </c>
      <c r="C12903">
        <v>52.437306401617221</v>
      </c>
      <c r="D12903" t="s">
        <v>8</v>
      </c>
    </row>
    <row r="12904" spans="1:4">
      <c r="A12904" t="s">
        <v>472</v>
      </c>
      <c r="B12904" t="s">
        <v>2655</v>
      </c>
      <c r="C12904">
        <v>52.639866005511045</v>
      </c>
      <c r="D12904" t="s">
        <v>8</v>
      </c>
    </row>
    <row r="12905" spans="1:4">
      <c r="A12905" t="s">
        <v>473</v>
      </c>
      <c r="B12905" t="s">
        <v>2655</v>
      </c>
      <c r="C12905">
        <v>52.772310554264152</v>
      </c>
      <c r="D12905" t="s">
        <v>8</v>
      </c>
    </row>
    <row r="12906" spans="1:4">
      <c r="A12906" t="s">
        <v>474</v>
      </c>
      <c r="B12906" t="s">
        <v>2655</v>
      </c>
      <c r="C12906">
        <v>53.948672653281982</v>
      </c>
      <c r="D12906" t="s">
        <v>8</v>
      </c>
    </row>
    <row r="12907" spans="1:4">
      <c r="A12907" t="s">
        <v>475</v>
      </c>
      <c r="B12907" t="s">
        <v>2655</v>
      </c>
      <c r="C12907">
        <v>56.246823577073393</v>
      </c>
      <c r="D12907" t="s">
        <v>8</v>
      </c>
    </row>
    <row r="12908" spans="1:4">
      <c r="A12908" t="s">
        <v>476</v>
      </c>
      <c r="B12908" t="s">
        <v>2655</v>
      </c>
      <c r="C12908">
        <v>55.732668021261979</v>
      </c>
      <c r="D12908" t="s">
        <v>8</v>
      </c>
    </row>
    <row r="12909" spans="1:4">
      <c r="A12909" t="s">
        <v>477</v>
      </c>
      <c r="B12909" t="s">
        <v>2655</v>
      </c>
      <c r="C12909">
        <v>57.258077674564674</v>
      </c>
      <c r="D12909" t="s">
        <v>8</v>
      </c>
    </row>
    <row r="12910" spans="1:4">
      <c r="A12910" t="s">
        <v>478</v>
      </c>
      <c r="B12910" t="s">
        <v>2655</v>
      </c>
      <c r="C12910">
        <v>56.85739682489767</v>
      </c>
      <c r="D12910" t="s">
        <v>8</v>
      </c>
    </row>
    <row r="12911" spans="1:4">
      <c r="A12911" t="s">
        <v>479</v>
      </c>
      <c r="B12911" t="s">
        <v>2655</v>
      </c>
      <c r="C12911">
        <v>61.516301912411208</v>
      </c>
      <c r="D12911" t="s">
        <v>8</v>
      </c>
    </row>
    <row r="12912" spans="1:4">
      <c r="A12912" t="s">
        <v>480</v>
      </c>
      <c r="B12912" t="s">
        <v>2655</v>
      </c>
      <c r="C12912">
        <v>60.047128886509945</v>
      </c>
      <c r="D12912" t="s">
        <v>8</v>
      </c>
    </row>
    <row r="12913" spans="1:4">
      <c r="A12913" t="s">
        <v>481</v>
      </c>
      <c r="B12913" t="s">
        <v>2655</v>
      </c>
      <c r="C12913">
        <v>60.015708898935259</v>
      </c>
      <c r="D12913" t="s">
        <v>8</v>
      </c>
    </row>
    <row r="12914" spans="1:4">
      <c r="A12914" t="s">
        <v>482</v>
      </c>
      <c r="B12914" t="s">
        <v>2655</v>
      </c>
      <c r="C12914">
        <v>60.345664882599799</v>
      </c>
      <c r="D12914" t="s">
        <v>8</v>
      </c>
    </row>
    <row r="12915" spans="1:4">
      <c r="A12915" t="s">
        <v>483</v>
      </c>
      <c r="B12915" t="s">
        <v>2655</v>
      </c>
      <c r="C12915">
        <v>61.382723489545491</v>
      </c>
      <c r="D12915" t="s">
        <v>8</v>
      </c>
    </row>
    <row r="12916" spans="1:4">
      <c r="A12916" t="s">
        <v>484</v>
      </c>
      <c r="B12916" t="s">
        <v>2655</v>
      </c>
      <c r="C12916">
        <v>62.034822876737962</v>
      </c>
      <c r="D12916" t="s">
        <v>8</v>
      </c>
    </row>
    <row r="12917" spans="1:4">
      <c r="A12917" t="s">
        <v>485</v>
      </c>
      <c r="B12917" t="s">
        <v>2655</v>
      </c>
      <c r="C12917">
        <v>62.325533013544579</v>
      </c>
      <c r="D12917" t="s">
        <v>8</v>
      </c>
    </row>
    <row r="12918" spans="1:4">
      <c r="A12918" t="s">
        <v>486</v>
      </c>
      <c r="B12918" t="s">
        <v>2655</v>
      </c>
      <c r="C12918">
        <v>62.019115624336095</v>
      </c>
      <c r="D12918" t="s">
        <v>8</v>
      </c>
    </row>
    <row r="12919" spans="1:4">
      <c r="A12919" t="s">
        <v>487</v>
      </c>
      <c r="B12919" t="s">
        <v>2655</v>
      </c>
      <c r="C12919">
        <v>61.822710518432316</v>
      </c>
      <c r="D12919" t="s">
        <v>8</v>
      </c>
    </row>
    <row r="12920" spans="1:4">
      <c r="A12920" t="s">
        <v>488</v>
      </c>
      <c r="B12920" t="s">
        <v>2655</v>
      </c>
      <c r="C12920">
        <v>61.312015828724178</v>
      </c>
      <c r="D12920" t="s">
        <v>8</v>
      </c>
    </row>
    <row r="12921" spans="1:4">
      <c r="A12921" t="s">
        <v>489</v>
      </c>
      <c r="B12921" t="s">
        <v>2655</v>
      </c>
      <c r="C12921">
        <v>61.736273896970921</v>
      </c>
      <c r="D12921" t="s">
        <v>8</v>
      </c>
    </row>
    <row r="12922" spans="1:4">
      <c r="A12922" t="s">
        <v>490</v>
      </c>
      <c r="B12922" t="s">
        <v>2655</v>
      </c>
      <c r="C12922">
        <v>61.594860980052438</v>
      </c>
      <c r="D12922" t="s">
        <v>8</v>
      </c>
    </row>
    <row r="12923" spans="1:4">
      <c r="A12923" t="s">
        <v>491</v>
      </c>
      <c r="B12923" t="s">
        <v>2655</v>
      </c>
      <c r="C12923">
        <v>61.343460539294455</v>
      </c>
      <c r="D12923" t="s">
        <v>8</v>
      </c>
    </row>
    <row r="12924" spans="1:4">
      <c r="A12924" t="s">
        <v>492</v>
      </c>
      <c r="B12924" t="s">
        <v>2655</v>
      </c>
      <c r="C12924">
        <v>60.557802300527328</v>
      </c>
      <c r="D12924" t="s">
        <v>8</v>
      </c>
    </row>
    <row r="12925" spans="1:4">
      <c r="A12925" t="s">
        <v>493</v>
      </c>
      <c r="B12925" t="s">
        <v>2655</v>
      </c>
      <c r="C12925">
        <v>60.63636765085775</v>
      </c>
      <c r="D12925" t="s">
        <v>8</v>
      </c>
    </row>
    <row r="12926" spans="1:4">
      <c r="A12926" t="s">
        <v>494</v>
      </c>
      <c r="B12926" t="s">
        <v>2655</v>
      </c>
      <c r="C12926">
        <v>61.61058118197824</v>
      </c>
      <c r="D12926" t="s">
        <v>8</v>
      </c>
    </row>
    <row r="12927" spans="1:4">
      <c r="A12927" t="s">
        <v>495</v>
      </c>
      <c r="B12927" t="s">
        <v>2655</v>
      </c>
      <c r="C12927">
        <v>61.037050466235279</v>
      </c>
      <c r="D12927" t="s">
        <v>8</v>
      </c>
    </row>
    <row r="12928" spans="1:4">
      <c r="A12928" t="s">
        <v>496</v>
      </c>
      <c r="B12928" t="s">
        <v>2655</v>
      </c>
      <c r="C12928">
        <v>60.832779456072792</v>
      </c>
      <c r="D12928" t="s">
        <v>8</v>
      </c>
    </row>
    <row r="12929" spans="1:4">
      <c r="A12929" t="s">
        <v>497</v>
      </c>
      <c r="B12929" t="s">
        <v>2655</v>
      </c>
      <c r="C12929">
        <v>61.327749629450203</v>
      </c>
      <c r="D12929" t="s">
        <v>8</v>
      </c>
    </row>
    <row r="12930" spans="1:4">
      <c r="A12930" t="s">
        <v>498</v>
      </c>
      <c r="B12930" t="s">
        <v>2655</v>
      </c>
      <c r="C12930">
        <v>61.162747260589377</v>
      </c>
      <c r="D12930" t="s">
        <v>8</v>
      </c>
    </row>
    <row r="12931" spans="1:4">
      <c r="A12931" t="s">
        <v>499</v>
      </c>
      <c r="B12931" t="s">
        <v>2655</v>
      </c>
      <c r="C12931">
        <v>61.037057982836878</v>
      </c>
      <c r="D12931" t="s">
        <v>8</v>
      </c>
    </row>
    <row r="12932" spans="1:4">
      <c r="A12932" t="s">
        <v>500</v>
      </c>
      <c r="B12932" t="s">
        <v>2655</v>
      </c>
      <c r="C12932">
        <v>61.571287374835421</v>
      </c>
      <c r="D12932" t="s">
        <v>8</v>
      </c>
    </row>
    <row r="12933" spans="1:4">
      <c r="A12933" t="s">
        <v>501</v>
      </c>
      <c r="B12933" t="s">
        <v>2655</v>
      </c>
      <c r="C12933">
        <v>60.997762824457482</v>
      </c>
      <c r="D12933" t="s">
        <v>8</v>
      </c>
    </row>
    <row r="12934" spans="1:4">
      <c r="A12934" t="s">
        <v>502</v>
      </c>
      <c r="B12934" t="s">
        <v>2655</v>
      </c>
      <c r="C12934">
        <v>61.280594878568834</v>
      </c>
      <c r="D12934" t="s">
        <v>8</v>
      </c>
    </row>
    <row r="12935" spans="1:4">
      <c r="A12935" t="s">
        <v>503</v>
      </c>
      <c r="B12935" t="s">
        <v>2655</v>
      </c>
      <c r="C12935">
        <v>61.178476120622683</v>
      </c>
      <c r="D12935" t="s">
        <v>8</v>
      </c>
    </row>
    <row r="12936" spans="1:4">
      <c r="A12936" t="s">
        <v>504</v>
      </c>
      <c r="B12936" t="s">
        <v>2655</v>
      </c>
      <c r="C12936">
        <v>60.494971314241369</v>
      </c>
      <c r="D12936" t="s">
        <v>8</v>
      </c>
    </row>
    <row r="12937" spans="1:4">
      <c r="A12937" t="s">
        <v>505</v>
      </c>
      <c r="B12937" t="s">
        <v>2655</v>
      </c>
      <c r="C12937">
        <v>58.515101107421842</v>
      </c>
      <c r="D12937" t="s">
        <v>8</v>
      </c>
    </row>
    <row r="12938" spans="1:4">
      <c r="A12938" t="s">
        <v>506</v>
      </c>
      <c r="B12938" t="s">
        <v>2655</v>
      </c>
      <c r="C12938">
        <v>58.318723651105685</v>
      </c>
      <c r="D12938" t="s">
        <v>8</v>
      </c>
    </row>
    <row r="12939" spans="1:4">
      <c r="A12939" t="s">
        <v>507</v>
      </c>
      <c r="B12939" t="s">
        <v>2655</v>
      </c>
      <c r="C12939">
        <v>58.122308472270802</v>
      </c>
      <c r="D12939" t="s">
        <v>8</v>
      </c>
    </row>
    <row r="12940" spans="1:4">
      <c r="A12940" t="s">
        <v>508</v>
      </c>
      <c r="B12940" t="s">
        <v>2655</v>
      </c>
      <c r="C12940">
        <v>57.485909459838098</v>
      </c>
      <c r="D12940" t="s">
        <v>8</v>
      </c>
    </row>
    <row r="12941" spans="1:4">
      <c r="A12941" t="s">
        <v>509</v>
      </c>
      <c r="B12941" t="s">
        <v>2655</v>
      </c>
      <c r="C12941">
        <v>57.297357676614055</v>
      </c>
      <c r="D12941" t="s">
        <v>8</v>
      </c>
    </row>
    <row r="12942" spans="1:4">
      <c r="A12942" t="s">
        <v>510</v>
      </c>
      <c r="B12942" t="s">
        <v>2655</v>
      </c>
      <c r="C12942">
        <v>57.265931344313437</v>
      </c>
      <c r="D12942" t="s">
        <v>8</v>
      </c>
    </row>
    <row r="12943" spans="1:4">
      <c r="A12943" t="s">
        <v>511</v>
      </c>
      <c r="B12943" t="s">
        <v>2655</v>
      </c>
      <c r="C12943">
        <v>58.32654907032795</v>
      </c>
      <c r="D12943" t="s">
        <v>8</v>
      </c>
    </row>
    <row r="12944" spans="1:4">
      <c r="A12944" t="s">
        <v>512</v>
      </c>
      <c r="B12944" t="s">
        <v>2655</v>
      </c>
      <c r="C12944">
        <v>57.132378583803849</v>
      </c>
      <c r="D12944" t="s">
        <v>8</v>
      </c>
    </row>
    <row r="12945" spans="1:4">
      <c r="A12945" t="s">
        <v>513</v>
      </c>
      <c r="B12945" t="s">
        <v>2655</v>
      </c>
      <c r="C12945">
        <v>56.747406489808718</v>
      </c>
      <c r="D12945" t="s">
        <v>8</v>
      </c>
    </row>
    <row r="12946" spans="1:4">
      <c r="A12946" t="s">
        <v>514</v>
      </c>
      <c r="B12946" t="s">
        <v>2655</v>
      </c>
      <c r="C12946">
        <v>56.464583889620059</v>
      </c>
      <c r="D12946" t="s">
        <v>8</v>
      </c>
    </row>
    <row r="12947" spans="1:4">
      <c r="A12947" t="s">
        <v>515</v>
      </c>
      <c r="B12947" t="s">
        <v>2655</v>
      </c>
      <c r="C12947">
        <v>56.574574246920768</v>
      </c>
      <c r="D12947" t="s">
        <v>8</v>
      </c>
    </row>
    <row r="12948" spans="1:4">
      <c r="A12948" t="s">
        <v>516</v>
      </c>
      <c r="B12948" t="s">
        <v>2655</v>
      </c>
      <c r="C12948">
        <v>56.511729998533241</v>
      </c>
      <c r="D12948" t="s">
        <v>8</v>
      </c>
    </row>
    <row r="12949" spans="1:4">
      <c r="A12949" t="s">
        <v>517</v>
      </c>
      <c r="B12949" t="s">
        <v>2655</v>
      </c>
      <c r="C12949">
        <v>56.338887280669766</v>
      </c>
      <c r="D12949" t="s">
        <v>8</v>
      </c>
    </row>
    <row r="12950" spans="1:4">
      <c r="A12950" t="s">
        <v>518</v>
      </c>
      <c r="B12950" t="s">
        <v>2655</v>
      </c>
      <c r="C12950">
        <v>56.079593950562803</v>
      </c>
      <c r="D12950" t="s">
        <v>8</v>
      </c>
    </row>
    <row r="12951" spans="1:4">
      <c r="A12951" t="s">
        <v>519</v>
      </c>
      <c r="B12951" t="s">
        <v>2655</v>
      </c>
      <c r="C12951">
        <v>56.629571723204606</v>
      </c>
      <c r="D12951" t="s">
        <v>8</v>
      </c>
    </row>
    <row r="12952" spans="1:4">
      <c r="A12952" t="s">
        <v>520</v>
      </c>
      <c r="B12952" t="s">
        <v>2655</v>
      </c>
      <c r="C12952">
        <v>53.42410407110664</v>
      </c>
      <c r="D12952" t="s">
        <v>8</v>
      </c>
    </row>
    <row r="12953" spans="1:4">
      <c r="A12953" t="s">
        <v>521</v>
      </c>
      <c r="B12953" t="s">
        <v>2655</v>
      </c>
      <c r="C12953">
        <v>52.544184406809606</v>
      </c>
      <c r="D12953" t="s">
        <v>8</v>
      </c>
    </row>
    <row r="12954" spans="1:4">
      <c r="A12954" t="s">
        <v>522</v>
      </c>
      <c r="B12954" t="s">
        <v>2655</v>
      </c>
      <c r="C12954">
        <v>51.389288489652479</v>
      </c>
      <c r="D12954" t="s">
        <v>8</v>
      </c>
    </row>
    <row r="12955" spans="1:4">
      <c r="A12955" t="s">
        <v>523</v>
      </c>
      <c r="B12955" t="s">
        <v>2655</v>
      </c>
      <c r="C12955">
        <v>50.713638856294878</v>
      </c>
      <c r="D12955" t="s">
        <v>8</v>
      </c>
    </row>
    <row r="12956" spans="1:4">
      <c r="A12956" t="s">
        <v>524</v>
      </c>
      <c r="B12956" t="s">
        <v>2655</v>
      </c>
      <c r="C12956">
        <v>50.611486051644384</v>
      </c>
      <c r="D12956" t="s">
        <v>8</v>
      </c>
    </row>
    <row r="12957" spans="1:4">
      <c r="A12957" t="s">
        <v>525</v>
      </c>
      <c r="B12957" t="s">
        <v>2655</v>
      </c>
      <c r="C12957">
        <v>51.200728039536628</v>
      </c>
      <c r="D12957" t="s">
        <v>8</v>
      </c>
    </row>
    <row r="12958" spans="1:4">
      <c r="A12958" t="s">
        <v>526</v>
      </c>
      <c r="B12958" t="s">
        <v>2655</v>
      </c>
      <c r="C12958">
        <v>50.996461581263937</v>
      </c>
      <c r="D12958" t="s">
        <v>8</v>
      </c>
    </row>
    <row r="12959" spans="1:4">
      <c r="A12959" t="s">
        <v>527</v>
      </c>
      <c r="B12959" t="s">
        <v>2655</v>
      </c>
      <c r="C12959">
        <v>50.886474641256257</v>
      </c>
      <c r="D12959" t="s">
        <v>8</v>
      </c>
    </row>
    <row r="12960" spans="1:4">
      <c r="A12960" t="s">
        <v>528</v>
      </c>
      <c r="B12960" t="s">
        <v>2655</v>
      </c>
      <c r="C12960">
        <v>50.391511424391467</v>
      </c>
      <c r="D12960" t="s">
        <v>8</v>
      </c>
    </row>
    <row r="12961" spans="1:4">
      <c r="A12961" t="s">
        <v>529</v>
      </c>
      <c r="B12961" t="s">
        <v>2655</v>
      </c>
      <c r="C12961">
        <v>50.674340707586083</v>
      </c>
      <c r="D12961" t="s">
        <v>8</v>
      </c>
    </row>
    <row r="12962" spans="1:4">
      <c r="A12962" t="s">
        <v>530</v>
      </c>
      <c r="B12962" t="s">
        <v>2655</v>
      </c>
      <c r="C12962">
        <v>50.407215618495862</v>
      </c>
      <c r="D12962" t="s">
        <v>8</v>
      </c>
    </row>
    <row r="12963" spans="1:4">
      <c r="A12963" t="s">
        <v>531</v>
      </c>
      <c r="B12963" t="s">
        <v>2655</v>
      </c>
      <c r="C12963">
        <v>50.415079433854459</v>
      </c>
      <c r="D12963" t="s">
        <v>8</v>
      </c>
    </row>
    <row r="12964" spans="1:4">
      <c r="A12964" t="s">
        <v>532</v>
      </c>
      <c r="B12964" t="s">
        <v>2655</v>
      </c>
      <c r="C12964">
        <v>50.556497779753812</v>
      </c>
      <c r="D12964" t="s">
        <v>8</v>
      </c>
    </row>
    <row r="12965" spans="1:4">
      <c r="A12965" t="s">
        <v>533</v>
      </c>
      <c r="B12965" t="s">
        <v>2655</v>
      </c>
      <c r="C12965">
        <v>50.242239699244543</v>
      </c>
      <c r="D12965" t="s">
        <v>8</v>
      </c>
    </row>
    <row r="12966" spans="1:4">
      <c r="A12966" t="s">
        <v>534</v>
      </c>
      <c r="B12966" t="s">
        <v>2655</v>
      </c>
      <c r="C12966">
        <v>50.407230987388353</v>
      </c>
      <c r="D12966" t="s">
        <v>8</v>
      </c>
    </row>
    <row r="12967" spans="1:4">
      <c r="A12967" t="s">
        <v>535</v>
      </c>
      <c r="B12967" t="s">
        <v>2655</v>
      </c>
      <c r="C12967">
        <v>50.996451850826027</v>
      </c>
      <c r="D12967" t="s">
        <v>8</v>
      </c>
    </row>
    <row r="12968" spans="1:4">
      <c r="A12968" t="s">
        <v>536</v>
      </c>
      <c r="B12968" t="s">
        <v>2655</v>
      </c>
      <c r="C12968">
        <v>52.277074207316531</v>
      </c>
      <c r="D12968" t="s">
        <v>8</v>
      </c>
    </row>
    <row r="12969" spans="1:4">
      <c r="A12969" t="s">
        <v>537</v>
      </c>
      <c r="B12969" t="s">
        <v>2655</v>
      </c>
      <c r="C12969">
        <v>52.607038245877362</v>
      </c>
      <c r="D12969" t="s">
        <v>8</v>
      </c>
    </row>
    <row r="12970" spans="1:4">
      <c r="A12970" t="s">
        <v>538</v>
      </c>
      <c r="B12970" t="s">
        <v>2655</v>
      </c>
      <c r="C12970">
        <v>52.092635131899101</v>
      </c>
      <c r="D12970" t="s">
        <v>8</v>
      </c>
    </row>
    <row r="12971" spans="1:4">
      <c r="A12971" t="s">
        <v>539</v>
      </c>
      <c r="B12971" t="s">
        <v>2655</v>
      </c>
      <c r="C12971">
        <v>52.060931962820696</v>
      </c>
      <c r="D12971" t="s">
        <v>8</v>
      </c>
    </row>
    <row r="12972" spans="1:4">
      <c r="A12972" t="s">
        <v>540</v>
      </c>
      <c r="B12972" t="s">
        <v>2655</v>
      </c>
      <c r="C12972">
        <v>52.290849469213462</v>
      </c>
      <c r="D12972" t="s">
        <v>8</v>
      </c>
    </row>
    <row r="12973" spans="1:4">
      <c r="A12973" t="s">
        <v>541</v>
      </c>
      <c r="B12973" t="s">
        <v>2655</v>
      </c>
      <c r="C12973">
        <v>52.211555682268497</v>
      </c>
      <c r="D12973" t="s">
        <v>8</v>
      </c>
    </row>
    <row r="12974" spans="1:4">
      <c r="A12974" t="s">
        <v>542</v>
      </c>
      <c r="B12974" t="s">
        <v>2655</v>
      </c>
      <c r="C12974">
        <v>52.251200354901528</v>
      </c>
      <c r="D12974" t="s">
        <v>8</v>
      </c>
    </row>
    <row r="12975" spans="1:4">
      <c r="A12975" t="s">
        <v>543</v>
      </c>
      <c r="B12975" t="s">
        <v>2655</v>
      </c>
      <c r="C12975">
        <v>52.639721425144629</v>
      </c>
      <c r="D12975" t="s">
        <v>8</v>
      </c>
    </row>
    <row r="12976" spans="1:4">
      <c r="A12976" t="s">
        <v>544</v>
      </c>
      <c r="B12976" t="s">
        <v>2655</v>
      </c>
      <c r="C12976">
        <v>52.552514594048908</v>
      </c>
      <c r="D12976" t="s">
        <v>8</v>
      </c>
    </row>
    <row r="12977" spans="1:4">
      <c r="A12977" t="s">
        <v>545</v>
      </c>
      <c r="B12977" t="s">
        <v>2655</v>
      </c>
      <c r="C12977">
        <v>52.449430751783112</v>
      </c>
      <c r="D12977" t="s">
        <v>8</v>
      </c>
    </row>
    <row r="12978" spans="1:4">
      <c r="A12978" t="s">
        <v>546</v>
      </c>
      <c r="B12978" t="s">
        <v>2655</v>
      </c>
      <c r="C12978">
        <v>52.837966887580912</v>
      </c>
      <c r="D12978" t="s">
        <v>8</v>
      </c>
    </row>
    <row r="12979" spans="1:4">
      <c r="A12979" t="s">
        <v>547</v>
      </c>
      <c r="B12979" t="s">
        <v>2655</v>
      </c>
      <c r="C12979">
        <v>53.186821708264532</v>
      </c>
      <c r="D12979" t="s">
        <v>8</v>
      </c>
    </row>
    <row r="12980" spans="1:4">
      <c r="A12980" t="s">
        <v>548</v>
      </c>
      <c r="B12980" t="s">
        <v>2655</v>
      </c>
      <c r="C12980">
        <v>53.052032647110863</v>
      </c>
      <c r="D12980" t="s">
        <v>8</v>
      </c>
    </row>
    <row r="12981" spans="1:4">
      <c r="A12981" t="s">
        <v>549</v>
      </c>
      <c r="B12981" t="s">
        <v>2655</v>
      </c>
      <c r="C12981">
        <v>47.041948698705887</v>
      </c>
      <c r="D12981" t="s">
        <v>8</v>
      </c>
    </row>
    <row r="12982" spans="1:4">
      <c r="A12982" t="s">
        <v>550</v>
      </c>
      <c r="B12982" t="s">
        <v>2655</v>
      </c>
      <c r="C12982">
        <v>46.399710335376191</v>
      </c>
      <c r="D12982" t="s">
        <v>8</v>
      </c>
    </row>
    <row r="12983" spans="1:4">
      <c r="A12983" t="s">
        <v>551</v>
      </c>
      <c r="B12983" t="s">
        <v>2655</v>
      </c>
      <c r="C12983">
        <v>46.209426811551992</v>
      </c>
      <c r="D12983" t="s">
        <v>8</v>
      </c>
    </row>
    <row r="12984" spans="1:4">
      <c r="A12984" t="s">
        <v>552</v>
      </c>
      <c r="B12984" t="s">
        <v>2655</v>
      </c>
      <c r="C12984">
        <v>45.472026729511882</v>
      </c>
      <c r="D12984" t="s">
        <v>8</v>
      </c>
    </row>
    <row r="12985" spans="1:4">
      <c r="A12985" t="s">
        <v>553</v>
      </c>
      <c r="B12985" t="s">
        <v>2655</v>
      </c>
      <c r="C12985">
        <v>44.742581296331593</v>
      </c>
      <c r="D12985" t="s">
        <v>8</v>
      </c>
    </row>
    <row r="12986" spans="1:4">
      <c r="A12986" t="s">
        <v>554</v>
      </c>
      <c r="B12986" t="s">
        <v>2655</v>
      </c>
      <c r="C12986">
        <v>44.044851287132758</v>
      </c>
      <c r="D12986" t="s">
        <v>8</v>
      </c>
    </row>
    <row r="12987" spans="1:4">
      <c r="A12987" t="s">
        <v>555</v>
      </c>
      <c r="B12987" t="s">
        <v>2655</v>
      </c>
      <c r="C12987">
        <v>43.88626131567856</v>
      </c>
      <c r="D12987" t="s">
        <v>8</v>
      </c>
    </row>
    <row r="12988" spans="1:4">
      <c r="A12988" t="s">
        <v>556</v>
      </c>
      <c r="B12988" t="s">
        <v>2655</v>
      </c>
      <c r="C12988">
        <v>44.306500735402501</v>
      </c>
      <c r="D12988" t="s">
        <v>8</v>
      </c>
    </row>
    <row r="12989" spans="1:4">
      <c r="A12989" t="s">
        <v>557</v>
      </c>
      <c r="B12989" t="s">
        <v>2655</v>
      </c>
      <c r="C12989">
        <v>44.092417119254769</v>
      </c>
      <c r="D12989" t="s">
        <v>8</v>
      </c>
    </row>
    <row r="12990" spans="1:4">
      <c r="A12990" t="s">
        <v>558</v>
      </c>
      <c r="B12990" t="s">
        <v>2655</v>
      </c>
      <c r="C12990">
        <v>43.90211495003566</v>
      </c>
      <c r="D12990" t="s">
        <v>8</v>
      </c>
    </row>
    <row r="12991" spans="1:4">
      <c r="A12991" t="s">
        <v>559</v>
      </c>
      <c r="B12991" t="s">
        <v>2655</v>
      </c>
      <c r="C12991">
        <v>43.378814434146619</v>
      </c>
      <c r="D12991" t="s">
        <v>8</v>
      </c>
    </row>
    <row r="12992" spans="1:4">
      <c r="A12992" t="s">
        <v>560</v>
      </c>
      <c r="B12992" t="s">
        <v>2655</v>
      </c>
      <c r="C12992">
        <v>43.569104264972196</v>
      </c>
      <c r="D12992" t="s">
        <v>8</v>
      </c>
    </row>
    <row r="12993" spans="1:4">
      <c r="A12993" t="s">
        <v>561</v>
      </c>
      <c r="B12993" t="s">
        <v>2655</v>
      </c>
      <c r="C12993">
        <v>43.434315709465736</v>
      </c>
      <c r="D12993" t="s">
        <v>8</v>
      </c>
    </row>
    <row r="12994" spans="1:4">
      <c r="A12994" t="s">
        <v>562</v>
      </c>
      <c r="B12994" t="s">
        <v>2655</v>
      </c>
      <c r="C12994">
        <v>43.323309719151645</v>
      </c>
      <c r="D12994" t="s">
        <v>8</v>
      </c>
    </row>
    <row r="12995" spans="1:4">
      <c r="A12995" t="s">
        <v>563</v>
      </c>
      <c r="B12995" t="s">
        <v>2655</v>
      </c>
      <c r="C12995">
        <v>43.180591087331727</v>
      </c>
      <c r="D12995" t="s">
        <v>8</v>
      </c>
    </row>
    <row r="12996" spans="1:4">
      <c r="A12996" t="s">
        <v>564</v>
      </c>
      <c r="B12996" t="s">
        <v>2655</v>
      </c>
      <c r="C12996">
        <v>42.554205983979159</v>
      </c>
      <c r="D12996" t="s">
        <v>8</v>
      </c>
    </row>
    <row r="12997" spans="1:4">
      <c r="A12997" t="s">
        <v>565</v>
      </c>
      <c r="B12997" t="s">
        <v>2655</v>
      </c>
      <c r="C12997">
        <v>42.530422968997669</v>
      </c>
      <c r="D12997" t="s">
        <v>8</v>
      </c>
    </row>
    <row r="12998" spans="1:4">
      <c r="A12998" t="s">
        <v>566</v>
      </c>
      <c r="B12998" t="s">
        <v>2655</v>
      </c>
      <c r="C12998">
        <v>42.300489429744367</v>
      </c>
      <c r="D12998" t="s">
        <v>8</v>
      </c>
    </row>
    <row r="12999" spans="1:4">
      <c r="A12999" t="s">
        <v>567</v>
      </c>
      <c r="B12999" t="s">
        <v>2655</v>
      </c>
      <c r="C12999">
        <v>42.617652165858139</v>
      </c>
      <c r="D12999" t="s">
        <v>8</v>
      </c>
    </row>
    <row r="13000" spans="1:4">
      <c r="A13000" t="s">
        <v>568</v>
      </c>
      <c r="B13000" t="s">
        <v>2655</v>
      </c>
      <c r="C13000">
        <v>42.562142997339883</v>
      </c>
      <c r="D13000" t="s">
        <v>8</v>
      </c>
    </row>
    <row r="13001" spans="1:4">
      <c r="A13001" t="s">
        <v>569</v>
      </c>
      <c r="B13001" t="s">
        <v>2655</v>
      </c>
      <c r="C13001">
        <v>44.068621553771216</v>
      </c>
      <c r="D13001" t="s">
        <v>8</v>
      </c>
    </row>
    <row r="13002" spans="1:4">
      <c r="A13002" t="s">
        <v>570</v>
      </c>
      <c r="B13002" t="s">
        <v>2655</v>
      </c>
      <c r="C13002">
        <v>43.933830377757992</v>
      </c>
      <c r="D13002" t="s">
        <v>8</v>
      </c>
    </row>
    <row r="13003" spans="1:4">
      <c r="A13003" t="s">
        <v>571</v>
      </c>
      <c r="B13003" t="s">
        <v>2655</v>
      </c>
      <c r="C13003">
        <v>44.219278833581001</v>
      </c>
      <c r="D13003" t="s">
        <v>8</v>
      </c>
    </row>
    <row r="13004" spans="1:4">
      <c r="A13004" t="s">
        <v>572</v>
      </c>
      <c r="B13004" t="s">
        <v>2655</v>
      </c>
      <c r="C13004">
        <v>43.79111733983931</v>
      </c>
      <c r="D13004" t="s">
        <v>8</v>
      </c>
    </row>
    <row r="13005" spans="1:4">
      <c r="A13005" t="s">
        <v>573</v>
      </c>
      <c r="B13005" t="s">
        <v>2655</v>
      </c>
      <c r="C13005">
        <v>42.807931898631317</v>
      </c>
      <c r="D13005" t="s">
        <v>8</v>
      </c>
    </row>
    <row r="13006" spans="1:4">
      <c r="A13006" t="s">
        <v>574</v>
      </c>
      <c r="B13006" t="s">
        <v>2655</v>
      </c>
      <c r="C13006">
        <v>42.689010686141508</v>
      </c>
      <c r="D13006" t="s">
        <v>8</v>
      </c>
    </row>
    <row r="13007" spans="1:4">
      <c r="A13007" t="s">
        <v>575</v>
      </c>
      <c r="B13007" t="s">
        <v>2655</v>
      </c>
      <c r="C13007">
        <v>42.918935777287281</v>
      </c>
      <c r="D13007" t="s">
        <v>8</v>
      </c>
    </row>
    <row r="13008" spans="1:4">
      <c r="A13008" t="s">
        <v>576</v>
      </c>
      <c r="B13008" t="s">
        <v>2655</v>
      </c>
      <c r="C13008">
        <v>42.64935514358848</v>
      </c>
      <c r="D13008" t="s">
        <v>8</v>
      </c>
    </row>
    <row r="13009" spans="1:4">
      <c r="A13009" t="s">
        <v>577</v>
      </c>
      <c r="B13009" t="s">
        <v>2655</v>
      </c>
      <c r="C13009">
        <v>43.085447576669061</v>
      </c>
      <c r="D13009" t="s">
        <v>8</v>
      </c>
    </row>
    <row r="13010" spans="1:4">
      <c r="A13010" t="s">
        <v>578</v>
      </c>
      <c r="B13010" t="s">
        <v>2655</v>
      </c>
      <c r="C13010">
        <v>42.736568745048203</v>
      </c>
      <c r="D13010" t="s">
        <v>8</v>
      </c>
    </row>
    <row r="13011" spans="1:4">
      <c r="A13011" t="s">
        <v>579</v>
      </c>
      <c r="B13011" t="s">
        <v>2655</v>
      </c>
      <c r="C13011">
        <v>42.443202894109184</v>
      </c>
      <c r="D13011" t="s">
        <v>8</v>
      </c>
    </row>
    <row r="13012" spans="1:4">
      <c r="A13012" t="s">
        <v>580</v>
      </c>
      <c r="B13012" t="s">
        <v>2655</v>
      </c>
      <c r="C13012">
        <v>42.530424504349966</v>
      </c>
      <c r="D13012" t="s">
        <v>8</v>
      </c>
    </row>
    <row r="13013" spans="1:4">
      <c r="A13013" t="s">
        <v>581</v>
      </c>
      <c r="B13013" t="s">
        <v>2655</v>
      </c>
      <c r="C13013">
        <v>42.562141418457031</v>
      </c>
      <c r="D13013" t="s">
        <v>8</v>
      </c>
    </row>
    <row r="13014" spans="1:4">
      <c r="A13014" t="s">
        <v>582</v>
      </c>
      <c r="B13014" t="s">
        <v>2655</v>
      </c>
      <c r="C13014">
        <v>42.673146611495646</v>
      </c>
      <c r="D13014" t="s">
        <v>8</v>
      </c>
    </row>
    <row r="13015" spans="1:4">
      <c r="A13015" t="s">
        <v>583</v>
      </c>
      <c r="B13015" t="s">
        <v>2655</v>
      </c>
      <c r="C13015">
        <v>43.11716482012536</v>
      </c>
      <c r="D13015" t="s">
        <v>8</v>
      </c>
    </row>
    <row r="13016" spans="1:4">
      <c r="A13016" t="s">
        <v>584</v>
      </c>
      <c r="B13016" t="s">
        <v>2655</v>
      </c>
      <c r="C13016">
        <v>43.513616406391087</v>
      </c>
      <c r="D13016" t="s">
        <v>8</v>
      </c>
    </row>
    <row r="13017" spans="1:4">
      <c r="A13017" t="s">
        <v>585</v>
      </c>
      <c r="B13017" t="s">
        <v>2655</v>
      </c>
      <c r="C13017">
        <v>43.711811417992493</v>
      </c>
      <c r="D13017" t="s">
        <v>8</v>
      </c>
    </row>
    <row r="13018" spans="1:4">
      <c r="A13018" t="s">
        <v>586</v>
      </c>
      <c r="B13018" t="s">
        <v>2655</v>
      </c>
      <c r="C13018">
        <v>43.838691526253854</v>
      </c>
      <c r="D13018" t="s">
        <v>8</v>
      </c>
    </row>
    <row r="13019" spans="1:4">
      <c r="A13019" t="s">
        <v>587</v>
      </c>
      <c r="B13019" t="s">
        <v>2655</v>
      </c>
      <c r="C13019">
        <v>43.735607738384182</v>
      </c>
      <c r="D13019" t="s">
        <v>8</v>
      </c>
    </row>
    <row r="13020" spans="1:4">
      <c r="A13020" t="s">
        <v>588</v>
      </c>
      <c r="B13020" t="s">
        <v>2655</v>
      </c>
      <c r="C13020">
        <v>44.63157237165526</v>
      </c>
      <c r="D13020" t="s">
        <v>8</v>
      </c>
    </row>
    <row r="13021" spans="1:4">
      <c r="A13021" t="s">
        <v>589</v>
      </c>
      <c r="B13021" t="s">
        <v>2655</v>
      </c>
      <c r="C13021">
        <v>44.536421273494334</v>
      </c>
      <c r="D13021" t="s">
        <v>8</v>
      </c>
    </row>
    <row r="13022" spans="1:4">
      <c r="A13022" t="s">
        <v>590</v>
      </c>
      <c r="B13022" t="s">
        <v>2655</v>
      </c>
      <c r="C13022">
        <v>44.465073760312109</v>
      </c>
      <c r="D13022" t="s">
        <v>8</v>
      </c>
    </row>
    <row r="13023" spans="1:4">
      <c r="A13023" t="s">
        <v>591</v>
      </c>
      <c r="B13023" t="s">
        <v>2655</v>
      </c>
      <c r="C13023">
        <v>44.401632282749162</v>
      </c>
      <c r="D13023" t="s">
        <v>8</v>
      </c>
    </row>
    <row r="13024" spans="1:4">
      <c r="A13024" t="s">
        <v>592</v>
      </c>
      <c r="B13024" t="s">
        <v>2655</v>
      </c>
      <c r="C13024">
        <v>44.671230876411101</v>
      </c>
      <c r="D13024" t="s">
        <v>8</v>
      </c>
    </row>
    <row r="13025" spans="1:4">
      <c r="A13025" t="s">
        <v>593</v>
      </c>
      <c r="B13025" t="s">
        <v>2655</v>
      </c>
      <c r="C13025">
        <v>45.622685402594982</v>
      </c>
      <c r="D13025" t="s">
        <v>8</v>
      </c>
    </row>
    <row r="13026" spans="1:4">
      <c r="A13026" t="s">
        <v>594</v>
      </c>
      <c r="B13026" t="s">
        <v>2655</v>
      </c>
      <c r="C13026">
        <v>45.733682727855182</v>
      </c>
      <c r="D13026" t="s">
        <v>8</v>
      </c>
    </row>
    <row r="13027" spans="1:4">
      <c r="A13027" t="s">
        <v>595</v>
      </c>
      <c r="B13027" t="s">
        <v>2655</v>
      </c>
      <c r="C13027">
        <v>45.654394317988178</v>
      </c>
      <c r="D13027" t="s">
        <v>8</v>
      </c>
    </row>
    <row r="13028" spans="1:4">
      <c r="A13028" t="s">
        <v>596</v>
      </c>
      <c r="B13028" t="s">
        <v>2655</v>
      </c>
      <c r="C13028">
        <v>45.630613729110401</v>
      </c>
      <c r="D13028" t="s">
        <v>8</v>
      </c>
    </row>
    <row r="13029" spans="1:4">
      <c r="A13029" t="s">
        <v>597</v>
      </c>
      <c r="B13029" t="s">
        <v>2655</v>
      </c>
      <c r="C13029">
        <v>46.50279113077255</v>
      </c>
      <c r="D13029" t="s">
        <v>8</v>
      </c>
    </row>
    <row r="13030" spans="1:4">
      <c r="A13030" t="s">
        <v>598</v>
      </c>
      <c r="B13030" t="s">
        <v>2655</v>
      </c>
      <c r="C13030">
        <v>46.375924731503154</v>
      </c>
      <c r="D13030" t="s">
        <v>8</v>
      </c>
    </row>
    <row r="13031" spans="1:4">
      <c r="A13031" t="s">
        <v>599</v>
      </c>
      <c r="B13031" t="s">
        <v>2655</v>
      </c>
      <c r="C13031">
        <v>45.884337456591815</v>
      </c>
      <c r="D13031" t="s">
        <v>8</v>
      </c>
    </row>
    <row r="13032" spans="1:4">
      <c r="A13032" t="s">
        <v>600</v>
      </c>
      <c r="B13032" t="s">
        <v>2655</v>
      </c>
      <c r="C13032">
        <v>44.409566485836784</v>
      </c>
      <c r="D13032" t="s">
        <v>8</v>
      </c>
    </row>
    <row r="13033" spans="1:4">
      <c r="A13033" t="s">
        <v>601</v>
      </c>
      <c r="B13033" t="s">
        <v>2655</v>
      </c>
      <c r="C13033">
        <v>44.99647065866246</v>
      </c>
      <c r="D13033" t="s">
        <v>8</v>
      </c>
    </row>
    <row r="13034" spans="1:4">
      <c r="A13034" t="s">
        <v>602</v>
      </c>
      <c r="B13034" t="s">
        <v>2655</v>
      </c>
      <c r="C13034">
        <v>44.531610576986864</v>
      </c>
      <c r="D13034" t="s">
        <v>8</v>
      </c>
    </row>
    <row r="13035" spans="1:4">
      <c r="A13035" t="s">
        <v>603</v>
      </c>
      <c r="B13035" t="s">
        <v>2655</v>
      </c>
      <c r="C13035">
        <v>45.661722858834295</v>
      </c>
      <c r="D13035" t="s">
        <v>8</v>
      </c>
    </row>
    <row r="13036" spans="1:4">
      <c r="A13036" t="s">
        <v>604</v>
      </c>
      <c r="B13036" t="s">
        <v>2655</v>
      </c>
      <c r="C13036">
        <v>44.972436732580562</v>
      </c>
      <c r="D13036" t="s">
        <v>8</v>
      </c>
    </row>
    <row r="13037" spans="1:4">
      <c r="A13037" t="s">
        <v>605</v>
      </c>
      <c r="B13037" t="s">
        <v>2655</v>
      </c>
      <c r="C13037">
        <v>45.236922058191681</v>
      </c>
      <c r="D13037" t="s">
        <v>8</v>
      </c>
    </row>
    <row r="13038" spans="1:4">
      <c r="A13038" t="s">
        <v>606</v>
      </c>
      <c r="B13038" t="s">
        <v>2655</v>
      </c>
      <c r="C13038">
        <v>44.940364852061442</v>
      </c>
      <c r="D13038" t="s">
        <v>8</v>
      </c>
    </row>
    <row r="13039" spans="1:4">
      <c r="A13039" t="s">
        <v>607</v>
      </c>
      <c r="B13039" t="s">
        <v>2655</v>
      </c>
      <c r="C13039">
        <v>44.427417110769824</v>
      </c>
      <c r="D13039" t="s">
        <v>8</v>
      </c>
    </row>
    <row r="13040" spans="1:4">
      <c r="A13040" t="s">
        <v>608</v>
      </c>
      <c r="B13040" t="s">
        <v>2655</v>
      </c>
      <c r="C13040">
        <v>43.714065246791293</v>
      </c>
      <c r="D13040" t="s">
        <v>8</v>
      </c>
    </row>
    <row r="13041" spans="1:4">
      <c r="A13041" t="s">
        <v>609</v>
      </c>
      <c r="B13041" t="s">
        <v>2655</v>
      </c>
      <c r="C13041">
        <v>43.730108722316722</v>
      </c>
      <c r="D13041" t="s">
        <v>8</v>
      </c>
    </row>
    <row r="13042" spans="1:4">
      <c r="A13042" t="s">
        <v>610</v>
      </c>
      <c r="B13042" t="s">
        <v>2655</v>
      </c>
      <c r="C13042">
        <v>43.722091575986482</v>
      </c>
      <c r="D13042" t="s">
        <v>8</v>
      </c>
    </row>
    <row r="13043" spans="1:4">
      <c r="A13043" t="s">
        <v>611</v>
      </c>
      <c r="B13043" t="s">
        <v>2655</v>
      </c>
      <c r="C13043">
        <v>44.170933013285833</v>
      </c>
      <c r="D13043" t="s">
        <v>8</v>
      </c>
    </row>
    <row r="13044" spans="1:4">
      <c r="A13044" t="s">
        <v>612</v>
      </c>
      <c r="B13044" t="s">
        <v>2655</v>
      </c>
      <c r="C13044">
        <v>44.323200072282447</v>
      </c>
      <c r="D13044" t="s">
        <v>8</v>
      </c>
    </row>
    <row r="13045" spans="1:4">
      <c r="A13045" t="s">
        <v>613</v>
      </c>
      <c r="B13045" t="s">
        <v>2655</v>
      </c>
      <c r="C13045">
        <v>44.796097270813682</v>
      </c>
      <c r="D13045" t="s">
        <v>8</v>
      </c>
    </row>
    <row r="13046" spans="1:4">
      <c r="A13046" t="s">
        <v>614</v>
      </c>
      <c r="B13046" t="s">
        <v>2655</v>
      </c>
      <c r="C13046">
        <v>44.715952709976925</v>
      </c>
      <c r="D13046" t="s">
        <v>8</v>
      </c>
    </row>
    <row r="13047" spans="1:4">
      <c r="A13047" t="s">
        <v>615</v>
      </c>
      <c r="B13047" t="s">
        <v>2655</v>
      </c>
      <c r="C13047">
        <v>44.627789779465331</v>
      </c>
      <c r="D13047" t="s">
        <v>8</v>
      </c>
    </row>
    <row r="13048" spans="1:4">
      <c r="A13048" t="s">
        <v>616</v>
      </c>
      <c r="B13048" t="s">
        <v>2655</v>
      </c>
      <c r="C13048">
        <v>44.299172951542317</v>
      </c>
      <c r="D13048" t="s">
        <v>8</v>
      </c>
    </row>
    <row r="13049" spans="1:4">
      <c r="A13049" t="s">
        <v>617</v>
      </c>
      <c r="B13049" t="s">
        <v>2655</v>
      </c>
      <c r="C13049">
        <v>43.946501145727197</v>
      </c>
      <c r="D13049" t="s">
        <v>8</v>
      </c>
    </row>
    <row r="13050" spans="1:4">
      <c r="A13050" t="s">
        <v>618</v>
      </c>
      <c r="B13050" t="s">
        <v>2655</v>
      </c>
      <c r="C13050">
        <v>44.227028439073536</v>
      </c>
      <c r="D13050" t="s">
        <v>8</v>
      </c>
    </row>
    <row r="13051" spans="1:4">
      <c r="A13051" t="s">
        <v>619</v>
      </c>
      <c r="B13051" t="s">
        <v>2655</v>
      </c>
      <c r="C13051">
        <v>45.741879503407553</v>
      </c>
      <c r="D13051" t="s">
        <v>8</v>
      </c>
    </row>
    <row r="13052" spans="1:4">
      <c r="A13052" t="s">
        <v>620</v>
      </c>
      <c r="B13052" t="s">
        <v>2655</v>
      </c>
      <c r="C13052">
        <v>46.751777886520557</v>
      </c>
      <c r="D13052" t="s">
        <v>8</v>
      </c>
    </row>
    <row r="13053" spans="1:4">
      <c r="A13053" t="s">
        <v>621</v>
      </c>
      <c r="B13053" t="s">
        <v>2655</v>
      </c>
      <c r="C13053">
        <v>46.359028774611531</v>
      </c>
      <c r="D13053" t="s">
        <v>8</v>
      </c>
    </row>
    <row r="13054" spans="1:4">
      <c r="A13054" t="s">
        <v>622</v>
      </c>
      <c r="B13054" t="s">
        <v>2655</v>
      </c>
      <c r="C13054">
        <v>46.455206458454242</v>
      </c>
      <c r="D13054" t="s">
        <v>8</v>
      </c>
    </row>
    <row r="13055" spans="1:4">
      <c r="A13055" t="s">
        <v>623</v>
      </c>
      <c r="B13055" t="s">
        <v>2655</v>
      </c>
      <c r="C13055">
        <v>46.286892889819626</v>
      </c>
      <c r="D13055" t="s">
        <v>8</v>
      </c>
    </row>
    <row r="13056" spans="1:4">
      <c r="A13056" t="s">
        <v>624</v>
      </c>
      <c r="B13056" t="s">
        <v>2655</v>
      </c>
      <c r="C13056">
        <v>42.167167663574219</v>
      </c>
      <c r="D13056" t="s">
        <v>8</v>
      </c>
    </row>
    <row r="13057" spans="1:4">
      <c r="A13057" t="s">
        <v>625</v>
      </c>
      <c r="B13057" t="s">
        <v>2655</v>
      </c>
      <c r="C13057">
        <v>42.407626397511322</v>
      </c>
      <c r="D13057" t="s">
        <v>8</v>
      </c>
    </row>
    <row r="13058" spans="1:4">
      <c r="A13058" t="s">
        <v>626</v>
      </c>
      <c r="B13058" t="s">
        <v>2655</v>
      </c>
      <c r="C13058">
        <v>41.574059003851325</v>
      </c>
      <c r="D13058" t="s">
        <v>8</v>
      </c>
    </row>
    <row r="13059" spans="1:4">
      <c r="A13059" t="s">
        <v>627</v>
      </c>
      <c r="B13059" t="s">
        <v>2655</v>
      </c>
      <c r="C13059">
        <v>41.509934946129157</v>
      </c>
      <c r="D13059" t="s">
        <v>8</v>
      </c>
    </row>
    <row r="13060" spans="1:4">
      <c r="A13060" t="s">
        <v>628</v>
      </c>
      <c r="B13060" t="s">
        <v>2655</v>
      </c>
      <c r="C13060">
        <v>40.84467990492081</v>
      </c>
      <c r="D13060" t="s">
        <v>8</v>
      </c>
    </row>
    <row r="13061" spans="1:4">
      <c r="A13061" t="s">
        <v>629</v>
      </c>
      <c r="B13061" t="s">
        <v>2655</v>
      </c>
      <c r="C13061">
        <v>40.812620214747163</v>
      </c>
      <c r="D13061" t="s">
        <v>8</v>
      </c>
    </row>
    <row r="13062" spans="1:4">
      <c r="A13062" t="s">
        <v>630</v>
      </c>
      <c r="B13062" t="s">
        <v>2655</v>
      </c>
      <c r="C13062">
        <v>41.405738089429562</v>
      </c>
      <c r="D13062" t="s">
        <v>8</v>
      </c>
    </row>
    <row r="13063" spans="1:4">
      <c r="A13063" t="s">
        <v>631</v>
      </c>
      <c r="B13063" t="s">
        <v>2655</v>
      </c>
      <c r="C13063">
        <v>41.950762595817935</v>
      </c>
      <c r="D13063" t="s">
        <v>8</v>
      </c>
    </row>
    <row r="13064" spans="1:4">
      <c r="A13064" t="s">
        <v>632</v>
      </c>
      <c r="B13064" t="s">
        <v>2655</v>
      </c>
      <c r="C13064">
        <v>42.231290934152781</v>
      </c>
      <c r="D13064" t="s">
        <v>8</v>
      </c>
    </row>
    <row r="13065" spans="1:4">
      <c r="A13065" t="s">
        <v>633</v>
      </c>
      <c r="B13065" t="s">
        <v>2655</v>
      </c>
      <c r="C13065">
        <v>42.183187048843187</v>
      </c>
      <c r="D13065" t="s">
        <v>8</v>
      </c>
    </row>
    <row r="13066" spans="1:4">
      <c r="A13066" t="s">
        <v>634</v>
      </c>
      <c r="B13066" t="s">
        <v>2655</v>
      </c>
      <c r="C13066">
        <v>42.02290050000731</v>
      </c>
      <c r="D13066" t="s">
        <v>8</v>
      </c>
    </row>
    <row r="13067" spans="1:4">
      <c r="A13067" t="s">
        <v>635</v>
      </c>
      <c r="B13067" t="s">
        <v>2655</v>
      </c>
      <c r="C13067">
        <v>42.383572105295741</v>
      </c>
      <c r="D13067" t="s">
        <v>8</v>
      </c>
    </row>
    <row r="13068" spans="1:4">
      <c r="A13068" t="s">
        <v>636</v>
      </c>
      <c r="B13068" t="s">
        <v>2655</v>
      </c>
      <c r="C13068">
        <v>42.624023256819669</v>
      </c>
      <c r="D13068" t="s">
        <v>8</v>
      </c>
    </row>
    <row r="13069" spans="1:4">
      <c r="A13069" t="s">
        <v>637</v>
      </c>
      <c r="B13069" t="s">
        <v>2655</v>
      </c>
      <c r="C13069">
        <v>41.742370072817714</v>
      </c>
      <c r="D13069" t="s">
        <v>8</v>
      </c>
    </row>
    <row r="13070" spans="1:4">
      <c r="A13070" t="s">
        <v>638</v>
      </c>
      <c r="B13070" t="s">
        <v>2655</v>
      </c>
      <c r="C13070">
        <v>41.461839065641811</v>
      </c>
      <c r="D13070" t="s">
        <v>8</v>
      </c>
    </row>
    <row r="13071" spans="1:4">
      <c r="A13071" t="s">
        <v>639</v>
      </c>
      <c r="B13071" t="s">
        <v>2655</v>
      </c>
      <c r="C13071">
        <v>41.012989345503406</v>
      </c>
      <c r="D13071" t="s">
        <v>8</v>
      </c>
    </row>
    <row r="13072" spans="1:4">
      <c r="A13072" t="s">
        <v>640</v>
      </c>
      <c r="B13072" t="s">
        <v>2655</v>
      </c>
      <c r="C13072">
        <v>40.700414114543783</v>
      </c>
      <c r="D13072" t="s">
        <v>8</v>
      </c>
    </row>
    <row r="13073" spans="1:4">
      <c r="A13073" t="s">
        <v>641</v>
      </c>
      <c r="B13073" t="s">
        <v>2655</v>
      </c>
      <c r="C13073">
        <v>41.004989639808272</v>
      </c>
      <c r="D13073" t="s">
        <v>8</v>
      </c>
    </row>
    <row r="13074" spans="1:4">
      <c r="A13074" t="s">
        <v>642</v>
      </c>
      <c r="B13074" t="s">
        <v>2655</v>
      </c>
      <c r="C13074">
        <v>43.04881813477607</v>
      </c>
      <c r="D13074" t="s">
        <v>8</v>
      </c>
    </row>
    <row r="13075" spans="1:4">
      <c r="A13075" t="s">
        <v>643</v>
      </c>
      <c r="B13075" t="s">
        <v>2655</v>
      </c>
      <c r="C13075">
        <v>42.912556727901389</v>
      </c>
      <c r="D13075" t="s">
        <v>8</v>
      </c>
    </row>
    <row r="13076" spans="1:4">
      <c r="A13076" t="s">
        <v>644</v>
      </c>
      <c r="B13076" t="s">
        <v>2655</v>
      </c>
      <c r="C13076">
        <v>43.41751084284023</v>
      </c>
      <c r="D13076" t="s">
        <v>8</v>
      </c>
    </row>
    <row r="13077" spans="1:4">
      <c r="A13077" t="s">
        <v>645</v>
      </c>
      <c r="B13077" t="s">
        <v>2655</v>
      </c>
      <c r="C13077">
        <v>43.257212338827763</v>
      </c>
      <c r="D13077" t="s">
        <v>8</v>
      </c>
    </row>
    <row r="13078" spans="1:4">
      <c r="A13078" t="s">
        <v>646</v>
      </c>
      <c r="B13078" t="s">
        <v>2655</v>
      </c>
      <c r="C13078">
        <v>43.449570427934511</v>
      </c>
      <c r="D13078" t="s">
        <v>8</v>
      </c>
    </row>
    <row r="13079" spans="1:4">
      <c r="A13079" t="s">
        <v>647</v>
      </c>
      <c r="B13079" t="s">
        <v>2655</v>
      </c>
      <c r="C13079">
        <v>44.026661183163533</v>
      </c>
      <c r="D13079" t="s">
        <v>8</v>
      </c>
    </row>
    <row r="13080" spans="1:4">
      <c r="A13080" t="s">
        <v>648</v>
      </c>
      <c r="B13080" t="s">
        <v>2655</v>
      </c>
      <c r="C13080">
        <v>44.090767867812673</v>
      </c>
      <c r="D13080" t="s">
        <v>8</v>
      </c>
    </row>
    <row r="13081" spans="1:4">
      <c r="A13081" t="s">
        <v>649</v>
      </c>
      <c r="B13081" t="s">
        <v>2655</v>
      </c>
      <c r="C13081">
        <v>43.970562586437815</v>
      </c>
      <c r="D13081" t="s">
        <v>8</v>
      </c>
    </row>
    <row r="13082" spans="1:4">
      <c r="A13082" t="s">
        <v>650</v>
      </c>
      <c r="B13082" t="s">
        <v>2655</v>
      </c>
      <c r="C13082">
        <v>44.531608816329808</v>
      </c>
      <c r="D13082" t="s">
        <v>8</v>
      </c>
    </row>
    <row r="13083" spans="1:4">
      <c r="A13083" t="s">
        <v>651</v>
      </c>
      <c r="B13083" t="s">
        <v>2655</v>
      </c>
      <c r="C13083">
        <v>44.211006534402443</v>
      </c>
      <c r="D13083" t="s">
        <v>8</v>
      </c>
    </row>
    <row r="13084" spans="1:4">
      <c r="A13084" t="s">
        <v>652</v>
      </c>
      <c r="B13084" t="s">
        <v>2655</v>
      </c>
      <c r="C13084">
        <v>44.932348423138848</v>
      </c>
      <c r="D13084" t="s">
        <v>8</v>
      </c>
    </row>
    <row r="13085" spans="1:4">
      <c r="A13085" t="s">
        <v>653</v>
      </c>
      <c r="B13085" t="s">
        <v>2655</v>
      </c>
      <c r="C13085">
        <v>45.17281119836219</v>
      </c>
      <c r="D13085" t="s">
        <v>8</v>
      </c>
    </row>
    <row r="13086" spans="1:4">
      <c r="A13086" t="s">
        <v>654</v>
      </c>
      <c r="B13086" t="s">
        <v>2655</v>
      </c>
      <c r="C13086">
        <v>45.485397944896569</v>
      </c>
      <c r="D13086" t="s">
        <v>8</v>
      </c>
    </row>
    <row r="13087" spans="1:4">
      <c r="A13087" t="s">
        <v>655</v>
      </c>
      <c r="B13087" t="s">
        <v>2655</v>
      </c>
      <c r="C13087">
        <v>45.589585452612241</v>
      </c>
      <c r="D13087" t="s">
        <v>8</v>
      </c>
    </row>
    <row r="13088" spans="1:4">
      <c r="A13088" t="s">
        <v>656</v>
      </c>
      <c r="B13088" t="s">
        <v>2655</v>
      </c>
      <c r="C13088">
        <v>45.781936672993766</v>
      </c>
      <c r="D13088" t="s">
        <v>8</v>
      </c>
    </row>
    <row r="13089" spans="1:4">
      <c r="A13089" t="s">
        <v>657</v>
      </c>
      <c r="B13089" t="s">
        <v>2655</v>
      </c>
      <c r="C13089">
        <v>45.990330876896792</v>
      </c>
      <c r="D13089" t="s">
        <v>8</v>
      </c>
    </row>
    <row r="13090" spans="1:4">
      <c r="A13090" t="s">
        <v>658</v>
      </c>
      <c r="B13090" t="s">
        <v>2655</v>
      </c>
      <c r="C13090">
        <v>46.206751299120917</v>
      </c>
      <c r="D13090" t="s">
        <v>8</v>
      </c>
    </row>
    <row r="13091" spans="1:4">
      <c r="A13091" t="s">
        <v>659</v>
      </c>
      <c r="B13091" t="s">
        <v>2655</v>
      </c>
      <c r="C13091">
        <v>46.463237396367177</v>
      </c>
      <c r="D13091" t="s">
        <v>8</v>
      </c>
    </row>
    <row r="13092" spans="1:4">
      <c r="A13092" t="s">
        <v>660</v>
      </c>
      <c r="B13092" t="s">
        <v>2655</v>
      </c>
      <c r="C13092">
        <v>47.457096088136922</v>
      </c>
      <c r="D13092" t="s">
        <v>8</v>
      </c>
    </row>
    <row r="13093" spans="1:4">
      <c r="A13093" t="s">
        <v>661</v>
      </c>
      <c r="B13093" t="s">
        <v>2655</v>
      </c>
      <c r="C13093">
        <v>46.952154092670575</v>
      </c>
      <c r="D13093" t="s">
        <v>8</v>
      </c>
    </row>
    <row r="13094" spans="1:4">
      <c r="A13094" t="s">
        <v>662</v>
      </c>
      <c r="B13094" t="s">
        <v>2655</v>
      </c>
      <c r="C13094">
        <v>45.942246444827063</v>
      </c>
      <c r="D13094" t="s">
        <v>8</v>
      </c>
    </row>
    <row r="13095" spans="1:4">
      <c r="A13095" t="s">
        <v>663</v>
      </c>
      <c r="B13095" t="s">
        <v>2655</v>
      </c>
      <c r="C13095">
        <v>44.820140451474131</v>
      </c>
      <c r="D13095" t="s">
        <v>8</v>
      </c>
    </row>
    <row r="13096" spans="1:4">
      <c r="A13096" t="s">
        <v>664</v>
      </c>
      <c r="B13096" t="s">
        <v>2655</v>
      </c>
      <c r="C13096">
        <v>45.430491027635895</v>
      </c>
      <c r="D13096" t="s">
        <v>8</v>
      </c>
    </row>
    <row r="13097" spans="1:4">
      <c r="A13097" t="s">
        <v>665</v>
      </c>
      <c r="B13097" t="s">
        <v>2655</v>
      </c>
      <c r="C13097">
        <v>45.211635491184751</v>
      </c>
      <c r="D13097" t="s">
        <v>8</v>
      </c>
    </row>
    <row r="13098" spans="1:4">
      <c r="A13098" t="s">
        <v>666</v>
      </c>
      <c r="B13098" t="s">
        <v>2655</v>
      </c>
      <c r="C13098">
        <v>46.200491906927887</v>
      </c>
      <c r="D13098" t="s">
        <v>8</v>
      </c>
    </row>
    <row r="13099" spans="1:4">
      <c r="A13099" t="s">
        <v>667</v>
      </c>
      <c r="B13099" t="s">
        <v>2655</v>
      </c>
      <c r="C13099">
        <v>46.249125599956628</v>
      </c>
      <c r="D13099" t="s">
        <v>8</v>
      </c>
    </row>
    <row r="13100" spans="1:4">
      <c r="A13100" t="s">
        <v>668</v>
      </c>
      <c r="B13100" t="s">
        <v>2655</v>
      </c>
      <c r="C13100">
        <v>45.681745028041121</v>
      </c>
      <c r="D13100" t="s">
        <v>8</v>
      </c>
    </row>
    <row r="13101" spans="1:4">
      <c r="A13101" t="s">
        <v>669</v>
      </c>
      <c r="B13101" t="s">
        <v>2655</v>
      </c>
      <c r="C13101">
        <v>46.297762098981678</v>
      </c>
      <c r="D13101" t="s">
        <v>8</v>
      </c>
    </row>
    <row r="13102" spans="1:4">
      <c r="A13102" t="s">
        <v>670</v>
      </c>
      <c r="B13102" t="s">
        <v>2655</v>
      </c>
      <c r="C13102">
        <v>46.12753755809549</v>
      </c>
      <c r="D13102" t="s">
        <v>8</v>
      </c>
    </row>
    <row r="13103" spans="1:4">
      <c r="A13103" t="s">
        <v>671</v>
      </c>
      <c r="B13103" t="s">
        <v>2655</v>
      </c>
      <c r="C13103">
        <v>46.111336240499647</v>
      </c>
      <c r="D13103" t="s">
        <v>8</v>
      </c>
    </row>
    <row r="13104" spans="1:4">
      <c r="A13104" t="s">
        <v>672</v>
      </c>
      <c r="B13104" t="s">
        <v>2655</v>
      </c>
      <c r="C13104">
        <v>46.711133516302894</v>
      </c>
      <c r="D13104" t="s">
        <v>8</v>
      </c>
    </row>
    <row r="13105" spans="1:4">
      <c r="A13105" t="s">
        <v>673</v>
      </c>
      <c r="B13105" t="s">
        <v>2655</v>
      </c>
      <c r="C13105">
        <v>44.903635628858162</v>
      </c>
      <c r="D13105" t="s">
        <v>8</v>
      </c>
    </row>
    <row r="13106" spans="1:4">
      <c r="A13106" t="s">
        <v>674</v>
      </c>
      <c r="B13106" t="s">
        <v>2655</v>
      </c>
      <c r="C13106">
        <v>44.465948908427123</v>
      </c>
      <c r="D13106" t="s">
        <v>8</v>
      </c>
    </row>
    <row r="13107" spans="1:4">
      <c r="A13107" t="s">
        <v>675</v>
      </c>
      <c r="B13107" t="s">
        <v>2655</v>
      </c>
      <c r="C13107">
        <v>44.465942822501759</v>
      </c>
      <c r="D13107" t="s">
        <v>8</v>
      </c>
    </row>
    <row r="13108" spans="1:4">
      <c r="A13108" t="s">
        <v>676</v>
      </c>
      <c r="B13108" t="s">
        <v>2655</v>
      </c>
      <c r="C13108">
        <v>44.449741683554748</v>
      </c>
      <c r="D13108" t="s">
        <v>8</v>
      </c>
    </row>
    <row r="13109" spans="1:4">
      <c r="A13109" t="s">
        <v>677</v>
      </c>
      <c r="B13109" t="s">
        <v>2655</v>
      </c>
      <c r="C13109">
        <v>44.57943503863526</v>
      </c>
      <c r="D13109" t="s">
        <v>8</v>
      </c>
    </row>
    <row r="13110" spans="1:4">
      <c r="A13110" t="s">
        <v>678</v>
      </c>
      <c r="B13110" t="s">
        <v>2655</v>
      </c>
      <c r="C13110">
        <v>45.730387623120961</v>
      </c>
      <c r="D13110" t="s">
        <v>8</v>
      </c>
    </row>
    <row r="13111" spans="1:4">
      <c r="A13111" t="s">
        <v>679</v>
      </c>
      <c r="B13111" t="s">
        <v>2655</v>
      </c>
      <c r="C13111">
        <v>46.532813662951085</v>
      </c>
      <c r="D13111" t="s">
        <v>8</v>
      </c>
    </row>
    <row r="13112" spans="1:4">
      <c r="A13112" t="s">
        <v>680</v>
      </c>
      <c r="B13112" t="s">
        <v>2655</v>
      </c>
      <c r="C13112">
        <v>47.521656030132569</v>
      </c>
      <c r="D13112" t="s">
        <v>8</v>
      </c>
    </row>
    <row r="13113" spans="1:4">
      <c r="A13113" t="s">
        <v>681</v>
      </c>
      <c r="B13113" t="s">
        <v>2655</v>
      </c>
      <c r="C13113">
        <v>47.70809692937322</v>
      </c>
      <c r="D13113" t="s">
        <v>8</v>
      </c>
    </row>
    <row r="13114" spans="1:4">
      <c r="A13114" t="s">
        <v>682</v>
      </c>
      <c r="B13114" t="s">
        <v>2655</v>
      </c>
      <c r="C13114">
        <v>47.229880961085328</v>
      </c>
      <c r="D13114" t="s">
        <v>8</v>
      </c>
    </row>
    <row r="13115" spans="1:4">
      <c r="A13115" t="s">
        <v>683</v>
      </c>
      <c r="B13115" t="s">
        <v>2655</v>
      </c>
      <c r="C13115">
        <v>46.881340468045963</v>
      </c>
      <c r="D13115" t="s">
        <v>8</v>
      </c>
    </row>
    <row r="13116" spans="1:4">
      <c r="A13116" t="s">
        <v>684</v>
      </c>
      <c r="B13116" t="s">
        <v>2655</v>
      </c>
      <c r="C13116">
        <v>47.489242449276503</v>
      </c>
      <c r="D13116" t="s">
        <v>8</v>
      </c>
    </row>
    <row r="13117" spans="1:4">
      <c r="A13117" t="s">
        <v>685</v>
      </c>
      <c r="B13117" t="s">
        <v>2655</v>
      </c>
      <c r="C13117">
        <v>48.729354890137557</v>
      </c>
      <c r="D13117" t="s">
        <v>8</v>
      </c>
    </row>
    <row r="13118" spans="1:4">
      <c r="A13118" t="s">
        <v>686</v>
      </c>
      <c r="B13118" t="s">
        <v>2655</v>
      </c>
      <c r="C13118">
        <v>48.380822577971813</v>
      </c>
      <c r="D13118" t="s">
        <v>8</v>
      </c>
    </row>
    <row r="13119" spans="1:4">
      <c r="A13119" t="s">
        <v>687</v>
      </c>
      <c r="B13119" t="s">
        <v>2655</v>
      </c>
      <c r="C13119">
        <v>48.705040809753285</v>
      </c>
      <c r="D13119" t="s">
        <v>8</v>
      </c>
    </row>
    <row r="13120" spans="1:4">
      <c r="A13120" t="s">
        <v>688</v>
      </c>
      <c r="B13120" t="s">
        <v>2655</v>
      </c>
      <c r="C13120">
        <v>48.988733164669078</v>
      </c>
      <c r="D13120" t="s">
        <v>8</v>
      </c>
    </row>
    <row r="13121" spans="1:4">
      <c r="A13121" t="s">
        <v>689</v>
      </c>
      <c r="B13121" t="s">
        <v>2655</v>
      </c>
      <c r="C13121">
        <v>48.421354881926106</v>
      </c>
      <c r="D13121" t="s">
        <v>8</v>
      </c>
    </row>
    <row r="13122" spans="1:4">
      <c r="A13122" t="s">
        <v>690</v>
      </c>
      <c r="B13122" t="s">
        <v>2655</v>
      </c>
      <c r="C13122">
        <v>48.21872862781121</v>
      </c>
      <c r="D13122" t="s">
        <v>8</v>
      </c>
    </row>
    <row r="13123" spans="1:4">
      <c r="A13123" t="s">
        <v>691</v>
      </c>
      <c r="B13123" t="s">
        <v>2655</v>
      </c>
      <c r="C13123">
        <v>47.943145674043372</v>
      </c>
      <c r="D13123" t="s">
        <v>8</v>
      </c>
    </row>
    <row r="13124" spans="1:4">
      <c r="A13124" t="s">
        <v>692</v>
      </c>
      <c r="B13124" t="s">
        <v>2655</v>
      </c>
      <c r="C13124">
        <v>47.862091425163982</v>
      </c>
      <c r="D13124" t="s">
        <v>8</v>
      </c>
    </row>
    <row r="13125" spans="1:4">
      <c r="A13125" t="s">
        <v>693</v>
      </c>
      <c r="B13125" t="s">
        <v>2655</v>
      </c>
      <c r="C13125">
        <v>48.056618674428002</v>
      </c>
      <c r="D13125" t="s">
        <v>8</v>
      </c>
    </row>
    <row r="13126" spans="1:4">
      <c r="A13126" t="s">
        <v>694</v>
      </c>
      <c r="B13126" t="s">
        <v>2655</v>
      </c>
      <c r="C13126">
        <v>47.886398344036778</v>
      </c>
      <c r="D13126" t="s">
        <v>8</v>
      </c>
    </row>
    <row r="13127" spans="1:4">
      <c r="A13127" t="s">
        <v>695</v>
      </c>
      <c r="B13127" t="s">
        <v>2655</v>
      </c>
      <c r="C13127">
        <v>47.829668557094763</v>
      </c>
      <c r="D13127" t="s">
        <v>8</v>
      </c>
    </row>
    <row r="13128" spans="1:4">
      <c r="A13128" t="s">
        <v>696</v>
      </c>
      <c r="B13128" t="s">
        <v>2655</v>
      </c>
      <c r="C13128">
        <v>48.234935013229659</v>
      </c>
      <c r="D13128" t="s">
        <v>8</v>
      </c>
    </row>
    <row r="13129" spans="1:4">
      <c r="A13129" t="s">
        <v>697</v>
      </c>
      <c r="B13129" t="s">
        <v>2655</v>
      </c>
      <c r="C13129">
        <v>48.283562972833359</v>
      </c>
      <c r="D13129" t="s">
        <v>8</v>
      </c>
    </row>
    <row r="13130" spans="1:4">
      <c r="A13130" t="s">
        <v>698</v>
      </c>
      <c r="B13130" t="s">
        <v>2655</v>
      </c>
      <c r="C13130">
        <v>47.88641790216645</v>
      </c>
      <c r="D13130" t="s">
        <v>8</v>
      </c>
    </row>
    <row r="13131" spans="1:4">
      <c r="A13131" t="s">
        <v>699</v>
      </c>
      <c r="B13131" t="s">
        <v>2655</v>
      </c>
      <c r="C13131">
        <v>48.016100809832267</v>
      </c>
      <c r="D13131" t="s">
        <v>8</v>
      </c>
    </row>
    <row r="13132" spans="1:4">
      <c r="A13132" t="s">
        <v>700</v>
      </c>
      <c r="B13132" t="s">
        <v>2655</v>
      </c>
      <c r="C13132">
        <v>47.76484250806265</v>
      </c>
      <c r="D13132" t="s">
        <v>8</v>
      </c>
    </row>
    <row r="13133" spans="1:4">
      <c r="A13133" t="s">
        <v>701</v>
      </c>
      <c r="B13133" t="s">
        <v>2655</v>
      </c>
      <c r="C13133">
        <v>47.732406069547487</v>
      </c>
      <c r="D13133" t="s">
        <v>8</v>
      </c>
    </row>
    <row r="13134" spans="1:4">
      <c r="A13134" t="s">
        <v>702</v>
      </c>
      <c r="B13134" t="s">
        <v>2655</v>
      </c>
      <c r="C13134">
        <v>46.735453518433154</v>
      </c>
      <c r="D13134" t="s">
        <v>8</v>
      </c>
    </row>
    <row r="13135" spans="1:4">
      <c r="A13135" t="s">
        <v>703</v>
      </c>
      <c r="B13135" t="s">
        <v>2655</v>
      </c>
      <c r="C13135">
        <v>46.44364751393519</v>
      </c>
      <c r="D13135" t="s">
        <v>8</v>
      </c>
    </row>
    <row r="13136" spans="1:4">
      <c r="A13136" t="s">
        <v>704</v>
      </c>
      <c r="B13136" t="s">
        <v>2655</v>
      </c>
      <c r="C13136">
        <v>46.889450929632019</v>
      </c>
      <c r="D13136" t="s">
        <v>8</v>
      </c>
    </row>
    <row r="13137" spans="1:4">
      <c r="A13137" t="s">
        <v>705</v>
      </c>
      <c r="B13137" t="s">
        <v>2655</v>
      </c>
      <c r="C13137">
        <v>48.364621224580993</v>
      </c>
      <c r="D13137" t="s">
        <v>8</v>
      </c>
    </row>
    <row r="13138" spans="1:4">
      <c r="A13138" t="s">
        <v>706</v>
      </c>
      <c r="B13138" t="s">
        <v>2655</v>
      </c>
      <c r="C13138">
        <v>48.834731691274818</v>
      </c>
      <c r="D13138" t="s">
        <v>8</v>
      </c>
    </row>
    <row r="13139" spans="1:4">
      <c r="A13139" t="s">
        <v>707</v>
      </c>
      <c r="B13139" t="s">
        <v>2655</v>
      </c>
      <c r="C13139">
        <v>49.896534739924085</v>
      </c>
      <c r="D13139" t="s">
        <v>8</v>
      </c>
    </row>
    <row r="13140" spans="1:4">
      <c r="A13140" t="s">
        <v>708</v>
      </c>
      <c r="B13140" t="s">
        <v>2655</v>
      </c>
      <c r="C13140">
        <v>49.239997090302481</v>
      </c>
      <c r="D13140" t="s">
        <v>8</v>
      </c>
    </row>
    <row r="13141" spans="1:4">
      <c r="A13141" t="s">
        <v>709</v>
      </c>
      <c r="B13141" t="s">
        <v>2655</v>
      </c>
      <c r="C13141">
        <v>49.086016438839302</v>
      </c>
      <c r="D13141" t="s">
        <v>8</v>
      </c>
    </row>
    <row r="13142" spans="1:4">
      <c r="A13142" t="s">
        <v>710</v>
      </c>
      <c r="B13142" t="s">
        <v>2655</v>
      </c>
      <c r="C13142">
        <v>49.10220304681873</v>
      </c>
      <c r="D13142" t="s">
        <v>8</v>
      </c>
    </row>
    <row r="13143" spans="1:4">
      <c r="A13143" t="s">
        <v>711</v>
      </c>
      <c r="B13143" t="s">
        <v>2655</v>
      </c>
      <c r="C13143">
        <v>49.069792131216488</v>
      </c>
      <c r="D13143" t="s">
        <v>8</v>
      </c>
    </row>
    <row r="13144" spans="1:4">
      <c r="A13144" t="s">
        <v>712</v>
      </c>
      <c r="B13144" t="s">
        <v>2655</v>
      </c>
      <c r="C13144">
        <v>50.091069302308192</v>
      </c>
      <c r="D13144" t="s">
        <v>8</v>
      </c>
    </row>
    <row r="13145" spans="1:4">
      <c r="A13145" t="s">
        <v>713</v>
      </c>
      <c r="B13145" t="s">
        <v>2655</v>
      </c>
      <c r="C13145">
        <v>51.566235911739504</v>
      </c>
      <c r="D13145" t="s">
        <v>8</v>
      </c>
    </row>
    <row r="13146" spans="1:4">
      <c r="A13146" t="s">
        <v>714</v>
      </c>
      <c r="B13146" t="s">
        <v>2655</v>
      </c>
      <c r="C13146">
        <v>51.258236423155253</v>
      </c>
      <c r="D13146" t="s">
        <v>8</v>
      </c>
    </row>
    <row r="13147" spans="1:4">
      <c r="A13147" t="s">
        <v>715</v>
      </c>
      <c r="B13147" t="s">
        <v>2655</v>
      </c>
      <c r="C13147">
        <v>51.039384289254016</v>
      </c>
      <c r="D13147" t="s">
        <v>8</v>
      </c>
    </row>
    <row r="13148" spans="1:4">
      <c r="A13148" t="s">
        <v>716</v>
      </c>
      <c r="B13148" t="s">
        <v>2655</v>
      </c>
      <c r="C13148">
        <v>50.796225390147647</v>
      </c>
      <c r="D13148" t="s">
        <v>8</v>
      </c>
    </row>
    <row r="13149" spans="1:4">
      <c r="A13149" t="s">
        <v>717</v>
      </c>
      <c r="B13149" t="s">
        <v>2655</v>
      </c>
      <c r="C13149">
        <v>49.896528478742816</v>
      </c>
      <c r="D13149" t="s">
        <v>8</v>
      </c>
    </row>
    <row r="13150" spans="1:4">
      <c r="A13150" t="s">
        <v>718</v>
      </c>
      <c r="B13150" t="s">
        <v>2655</v>
      </c>
      <c r="C13150">
        <v>48.794209696471938</v>
      </c>
      <c r="D13150" t="s">
        <v>8</v>
      </c>
    </row>
    <row r="13151" spans="1:4">
      <c r="A13151" t="s">
        <v>719</v>
      </c>
      <c r="B13151" t="s">
        <v>2655</v>
      </c>
      <c r="C13151">
        <v>48.437560179642908</v>
      </c>
      <c r="D13151" t="s">
        <v>8</v>
      </c>
    </row>
    <row r="13152" spans="1:4">
      <c r="A13152" t="s">
        <v>720</v>
      </c>
      <c r="B13152" t="s">
        <v>2655</v>
      </c>
      <c r="C13152">
        <v>48.16198166587035</v>
      </c>
      <c r="D13152" t="s">
        <v>8</v>
      </c>
    </row>
    <row r="13153" spans="1:4">
      <c r="A13153" t="s">
        <v>721</v>
      </c>
      <c r="B13153" t="s">
        <v>2655</v>
      </c>
      <c r="C13153">
        <v>48.591580482989471</v>
      </c>
      <c r="D13153" t="s">
        <v>8</v>
      </c>
    </row>
    <row r="13154" spans="1:4">
      <c r="A13154" t="s">
        <v>722</v>
      </c>
      <c r="B13154" t="s">
        <v>2655</v>
      </c>
      <c r="C13154">
        <v>48.729362776437661</v>
      </c>
      <c r="D13154" t="s">
        <v>8</v>
      </c>
    </row>
    <row r="13155" spans="1:4">
      <c r="A13155" t="s">
        <v>723</v>
      </c>
      <c r="B13155" t="s">
        <v>2655</v>
      </c>
      <c r="C13155">
        <v>48.145777075673777</v>
      </c>
      <c r="D13155" t="s">
        <v>8</v>
      </c>
    </row>
    <row r="13156" spans="1:4">
      <c r="A13156" t="s">
        <v>724</v>
      </c>
      <c r="B13156" t="s">
        <v>2655</v>
      </c>
      <c r="C13156">
        <v>47.91072099080511</v>
      </c>
      <c r="D13156" t="s">
        <v>8</v>
      </c>
    </row>
    <row r="13157" spans="1:4">
      <c r="A13157" t="s">
        <v>725</v>
      </c>
      <c r="B13157" t="s">
        <v>2655</v>
      </c>
      <c r="C13157">
        <v>47.781040141385326</v>
      </c>
      <c r="D13157" t="s">
        <v>8</v>
      </c>
    </row>
    <row r="13158" spans="1:4">
      <c r="A13158" t="s">
        <v>726</v>
      </c>
      <c r="B13158" t="s">
        <v>2655</v>
      </c>
      <c r="C13158">
        <v>48.753689692307567</v>
      </c>
      <c r="D13158" t="s">
        <v>8</v>
      </c>
    </row>
    <row r="13159" spans="1:4">
      <c r="A13159" t="s">
        <v>727</v>
      </c>
      <c r="B13159" t="s">
        <v>2655</v>
      </c>
      <c r="C13159">
        <v>49.774953507249108</v>
      </c>
      <c r="D13159" t="s">
        <v>8</v>
      </c>
    </row>
    <row r="13160" spans="1:4">
      <c r="A13160" t="s">
        <v>728</v>
      </c>
      <c r="B13160" t="s">
        <v>2655</v>
      </c>
      <c r="C13160">
        <v>50.212642689016839</v>
      </c>
      <c r="D13160" t="s">
        <v>8</v>
      </c>
    </row>
    <row r="13161" spans="1:4">
      <c r="A13161" t="s">
        <v>729</v>
      </c>
      <c r="B13161" t="s">
        <v>2655</v>
      </c>
      <c r="C13161">
        <v>49.390357930565678</v>
      </c>
      <c r="D13161" t="s">
        <v>8</v>
      </c>
    </row>
    <row r="13162" spans="1:4">
      <c r="A13162" t="s">
        <v>730</v>
      </c>
      <c r="B13162" t="s">
        <v>2655</v>
      </c>
      <c r="C13162">
        <v>47.424900939076565</v>
      </c>
      <c r="D13162" t="s">
        <v>8</v>
      </c>
    </row>
    <row r="13163" spans="1:4">
      <c r="A13163" t="s">
        <v>731</v>
      </c>
      <c r="B13163" t="s">
        <v>2655</v>
      </c>
      <c r="C13163">
        <v>45.303821453754708</v>
      </c>
      <c r="D13163" t="s">
        <v>8</v>
      </c>
    </row>
    <row r="13164" spans="1:4">
      <c r="A13164" t="s">
        <v>732</v>
      </c>
      <c r="B13164" t="s">
        <v>2655</v>
      </c>
      <c r="C13164">
        <v>48.104617428628302</v>
      </c>
      <c r="D13164" t="s">
        <v>8</v>
      </c>
    </row>
    <row r="13165" spans="1:4">
      <c r="A13165" t="s">
        <v>733</v>
      </c>
      <c r="B13165" t="s">
        <v>2655</v>
      </c>
      <c r="C13165">
        <v>47.670570957218295</v>
      </c>
      <c r="D13165" t="s">
        <v>8</v>
      </c>
    </row>
    <row r="13166" spans="1:4">
      <c r="A13166" t="s">
        <v>734</v>
      </c>
      <c r="B13166" t="s">
        <v>2655</v>
      </c>
      <c r="C13166">
        <v>47.555927303880473</v>
      </c>
      <c r="D13166" t="s">
        <v>8</v>
      </c>
    </row>
    <row r="13167" spans="1:4">
      <c r="A13167" t="s">
        <v>735</v>
      </c>
      <c r="B13167" t="s">
        <v>2655</v>
      </c>
      <c r="C13167">
        <v>47.302059330277658</v>
      </c>
      <c r="D13167" t="s">
        <v>8</v>
      </c>
    </row>
    <row r="13168" spans="1:4">
      <c r="A13168" t="s">
        <v>736</v>
      </c>
      <c r="B13168" t="s">
        <v>2655</v>
      </c>
      <c r="C13168">
        <v>47.605053644587642</v>
      </c>
      <c r="D13168" t="s">
        <v>8</v>
      </c>
    </row>
    <row r="13169" spans="1:4">
      <c r="A13169" t="s">
        <v>737</v>
      </c>
      <c r="B13169" t="s">
        <v>2655</v>
      </c>
      <c r="C13169">
        <v>46.180103870793943</v>
      </c>
      <c r="D13169" t="s">
        <v>8</v>
      </c>
    </row>
    <row r="13170" spans="1:4">
      <c r="A13170" t="s">
        <v>738</v>
      </c>
      <c r="B13170" t="s">
        <v>2655</v>
      </c>
      <c r="C13170">
        <v>46.474917219652923</v>
      </c>
      <c r="D13170" t="s">
        <v>8</v>
      </c>
    </row>
    <row r="13171" spans="1:4">
      <c r="A13171" t="s">
        <v>739</v>
      </c>
      <c r="B13171" t="s">
        <v>2655</v>
      </c>
      <c r="C13171">
        <v>50.594183820913251</v>
      </c>
      <c r="D13171" t="s">
        <v>8</v>
      </c>
    </row>
    <row r="13172" spans="1:4">
      <c r="A13172" t="s">
        <v>740</v>
      </c>
      <c r="B13172" t="s">
        <v>2655</v>
      </c>
      <c r="C13172">
        <v>51.675202168006599</v>
      </c>
      <c r="D13172" t="s">
        <v>8</v>
      </c>
    </row>
    <row r="13173" spans="1:4">
      <c r="A13173" t="s">
        <v>741</v>
      </c>
      <c r="B13173" t="s">
        <v>2655</v>
      </c>
      <c r="C13173">
        <v>49.521381178475629</v>
      </c>
      <c r="D13173" t="s">
        <v>8</v>
      </c>
    </row>
    <row r="13174" spans="1:4">
      <c r="A13174" t="s">
        <v>742</v>
      </c>
      <c r="B13174" t="s">
        <v>2655</v>
      </c>
      <c r="C13174">
        <v>51.617863808935603</v>
      </c>
      <c r="D13174" t="s">
        <v>8</v>
      </c>
    </row>
    <row r="13175" spans="1:4">
      <c r="A13175" t="s">
        <v>743</v>
      </c>
      <c r="B13175" t="s">
        <v>2655</v>
      </c>
      <c r="C13175">
        <v>51.167443394672262</v>
      </c>
      <c r="D13175" t="s">
        <v>8</v>
      </c>
    </row>
    <row r="13176" spans="1:4">
      <c r="A13176" t="s">
        <v>744</v>
      </c>
      <c r="B13176" t="s">
        <v>2655</v>
      </c>
      <c r="C13176">
        <v>51.003666507489022</v>
      </c>
      <c r="D13176" t="s">
        <v>8</v>
      </c>
    </row>
    <row r="13177" spans="1:4">
      <c r="A13177" t="s">
        <v>745</v>
      </c>
      <c r="B13177" t="s">
        <v>2655</v>
      </c>
      <c r="C13177">
        <v>50.495929215281656</v>
      </c>
      <c r="D13177" t="s">
        <v>8</v>
      </c>
    </row>
    <row r="13178" spans="1:4">
      <c r="A13178" t="s">
        <v>746</v>
      </c>
      <c r="B13178" t="s">
        <v>2655</v>
      </c>
      <c r="C13178">
        <v>50.635145881500392</v>
      </c>
      <c r="D13178" t="s">
        <v>8</v>
      </c>
    </row>
    <row r="13179" spans="1:4">
      <c r="A13179" t="s">
        <v>747</v>
      </c>
      <c r="B13179" t="s">
        <v>2655</v>
      </c>
      <c r="C13179">
        <v>50.913574155416178</v>
      </c>
      <c r="D13179" t="s">
        <v>8</v>
      </c>
    </row>
    <row r="13180" spans="1:4">
      <c r="A13180" t="s">
        <v>748</v>
      </c>
      <c r="B13180" t="s">
        <v>2655</v>
      </c>
      <c r="C13180">
        <v>50.733409720698702</v>
      </c>
      <c r="D13180" t="s">
        <v>8</v>
      </c>
    </row>
    <row r="13181" spans="1:4">
      <c r="A13181" t="s">
        <v>749</v>
      </c>
      <c r="B13181" t="s">
        <v>2655</v>
      </c>
      <c r="C13181">
        <v>51.454088888418163</v>
      </c>
      <c r="D13181" t="s">
        <v>8</v>
      </c>
    </row>
    <row r="13182" spans="1:4">
      <c r="A13182" t="s">
        <v>750</v>
      </c>
      <c r="B13182" t="s">
        <v>2655</v>
      </c>
      <c r="C13182">
        <v>52.166554147981017</v>
      </c>
      <c r="D13182" t="s">
        <v>8</v>
      </c>
    </row>
    <row r="13183" spans="1:4">
      <c r="A13183" t="s">
        <v>751</v>
      </c>
      <c r="B13183" t="s">
        <v>2655</v>
      </c>
      <c r="C13183">
        <v>51.757093670757669</v>
      </c>
      <c r="D13183" t="s">
        <v>8</v>
      </c>
    </row>
    <row r="13184" spans="1:4">
      <c r="A13184" t="s">
        <v>752</v>
      </c>
      <c r="B13184" t="s">
        <v>2655</v>
      </c>
      <c r="C13184">
        <v>52.756193524603781</v>
      </c>
      <c r="D13184" t="s">
        <v>8</v>
      </c>
    </row>
    <row r="13185" spans="1:4">
      <c r="A13185" t="s">
        <v>753</v>
      </c>
      <c r="B13185" t="s">
        <v>2655</v>
      </c>
      <c r="C13185">
        <v>52.936359780999723</v>
      </c>
      <c r="D13185" t="s">
        <v>8</v>
      </c>
    </row>
    <row r="13186" spans="1:4">
      <c r="A13186" t="s">
        <v>754</v>
      </c>
      <c r="B13186" t="s">
        <v>2655</v>
      </c>
      <c r="C13186">
        <v>53.427726867039929</v>
      </c>
      <c r="D13186" t="s">
        <v>8</v>
      </c>
    </row>
    <row r="13187" spans="1:4">
      <c r="A13187" t="s">
        <v>755</v>
      </c>
      <c r="B13187" t="s">
        <v>2655</v>
      </c>
      <c r="C13187">
        <v>53.837200803603913</v>
      </c>
      <c r="D13187" t="s">
        <v>8</v>
      </c>
    </row>
    <row r="13188" spans="1:4">
      <c r="A13188" t="s">
        <v>756</v>
      </c>
      <c r="B13188" t="s">
        <v>2655</v>
      </c>
      <c r="C13188">
        <v>53.616095884314696</v>
      </c>
      <c r="D13188" t="s">
        <v>8</v>
      </c>
    </row>
    <row r="13189" spans="1:4">
      <c r="A13189" t="s">
        <v>757</v>
      </c>
      <c r="B13189" t="s">
        <v>2655</v>
      </c>
      <c r="C13189">
        <v>54.418644522943708</v>
      </c>
      <c r="D13189" t="s">
        <v>8</v>
      </c>
    </row>
    <row r="13190" spans="1:4">
      <c r="A13190" t="s">
        <v>758</v>
      </c>
      <c r="B13190" t="s">
        <v>2655</v>
      </c>
      <c r="C13190">
        <v>54.140195226845741</v>
      </c>
      <c r="D13190" t="s">
        <v>8</v>
      </c>
    </row>
    <row r="13191" spans="1:4">
      <c r="A13191" t="s">
        <v>759</v>
      </c>
      <c r="B13191" t="s">
        <v>2655</v>
      </c>
      <c r="C13191">
        <v>53.566953180353707</v>
      </c>
      <c r="D13191" t="s">
        <v>8</v>
      </c>
    </row>
    <row r="13192" spans="1:4">
      <c r="A13192" t="s">
        <v>760</v>
      </c>
      <c r="B13192" t="s">
        <v>2655</v>
      </c>
      <c r="C13192">
        <v>53.837196366226763</v>
      </c>
      <c r="D13192" t="s">
        <v>8</v>
      </c>
    </row>
    <row r="13193" spans="1:4">
      <c r="A13193" t="s">
        <v>761</v>
      </c>
      <c r="B13193" t="s">
        <v>2655</v>
      </c>
      <c r="C13193">
        <v>55.794476660673539</v>
      </c>
      <c r="D13193" t="s">
        <v>8</v>
      </c>
    </row>
    <row r="13194" spans="1:4">
      <c r="A13194" t="s">
        <v>762</v>
      </c>
      <c r="B13194" t="s">
        <v>2655</v>
      </c>
      <c r="C13194">
        <v>56.375919901012224</v>
      </c>
      <c r="D13194" t="s">
        <v>8</v>
      </c>
    </row>
    <row r="13195" spans="1:4">
      <c r="A13195" t="s">
        <v>763</v>
      </c>
      <c r="B13195" t="s">
        <v>2655</v>
      </c>
      <c r="C13195">
        <v>55.540591770253485</v>
      </c>
      <c r="D13195" t="s">
        <v>8</v>
      </c>
    </row>
    <row r="13196" spans="1:4">
      <c r="A13196" t="s">
        <v>764</v>
      </c>
      <c r="B13196" t="s">
        <v>2655</v>
      </c>
      <c r="C13196">
        <v>54.656143924175879</v>
      </c>
      <c r="D13196" t="s">
        <v>8</v>
      </c>
    </row>
    <row r="13197" spans="1:4">
      <c r="A13197" t="s">
        <v>765</v>
      </c>
      <c r="B13197" t="s">
        <v>2655</v>
      </c>
      <c r="C13197">
        <v>55.950083758593188</v>
      </c>
      <c r="D13197" t="s">
        <v>8</v>
      </c>
    </row>
    <row r="13198" spans="1:4">
      <c r="A13198" t="s">
        <v>766</v>
      </c>
      <c r="B13198" t="s">
        <v>2655</v>
      </c>
      <c r="C13198">
        <v>57.342255611257578</v>
      </c>
      <c r="D13198" t="s">
        <v>8</v>
      </c>
    </row>
    <row r="13199" spans="1:4">
      <c r="A13199" t="s">
        <v>767</v>
      </c>
      <c r="B13199" t="s">
        <v>2655</v>
      </c>
      <c r="C13199">
        <v>58.767253080331322</v>
      </c>
      <c r="D13199" t="s">
        <v>8</v>
      </c>
    </row>
    <row r="13200" spans="1:4">
      <c r="A13200" t="s">
        <v>768</v>
      </c>
      <c r="B13200" t="s">
        <v>2655</v>
      </c>
      <c r="C13200">
        <v>60.650777076254599</v>
      </c>
      <c r="D13200" t="s">
        <v>8</v>
      </c>
    </row>
    <row r="13201" spans="1:4">
      <c r="A13201" t="s">
        <v>769</v>
      </c>
      <c r="B13201" t="s">
        <v>2655</v>
      </c>
      <c r="C13201">
        <v>63.058488694489455</v>
      </c>
      <c r="D13201" t="s">
        <v>8</v>
      </c>
    </row>
    <row r="13202" spans="1:4">
      <c r="A13202" t="s">
        <v>770</v>
      </c>
      <c r="B13202" t="s">
        <v>2655</v>
      </c>
      <c r="C13202">
        <v>63.533464819247243</v>
      </c>
      <c r="D13202" t="s">
        <v>8</v>
      </c>
    </row>
    <row r="13203" spans="1:4">
      <c r="A13203" t="s">
        <v>771</v>
      </c>
      <c r="B13203" t="s">
        <v>2655</v>
      </c>
      <c r="C13203">
        <v>63.263216793884489</v>
      </c>
      <c r="D13203" t="s">
        <v>8</v>
      </c>
    </row>
    <row r="13204" spans="1:4">
      <c r="A13204" t="s">
        <v>772</v>
      </c>
      <c r="B13204" t="s">
        <v>2655</v>
      </c>
      <c r="C13204">
        <v>63.803715759111697</v>
      </c>
      <c r="D13204" t="s">
        <v>8</v>
      </c>
    </row>
    <row r="13205" spans="1:4">
      <c r="A13205" t="s">
        <v>773</v>
      </c>
      <c r="B13205" t="s">
        <v>2655</v>
      </c>
      <c r="C13205">
        <v>64.016638078393342</v>
      </c>
      <c r="D13205" t="s">
        <v>8</v>
      </c>
    </row>
    <row r="13206" spans="1:4">
      <c r="A13206" t="s">
        <v>774</v>
      </c>
      <c r="B13206" t="s">
        <v>2655</v>
      </c>
      <c r="C13206">
        <v>64.401536206593661</v>
      </c>
      <c r="D13206" t="s">
        <v>8</v>
      </c>
    </row>
    <row r="13207" spans="1:4">
      <c r="A13207" t="s">
        <v>775</v>
      </c>
      <c r="B13207" t="s">
        <v>2655</v>
      </c>
      <c r="C13207">
        <v>64.450693140988534</v>
      </c>
      <c r="D13207" t="s">
        <v>8</v>
      </c>
    </row>
    <row r="13208" spans="1:4">
      <c r="A13208" t="s">
        <v>776</v>
      </c>
      <c r="B13208" t="s">
        <v>2655</v>
      </c>
      <c r="C13208">
        <v>64.114937592684413</v>
      </c>
      <c r="D13208" t="s">
        <v>8</v>
      </c>
    </row>
    <row r="13209" spans="1:4">
      <c r="A13209" t="s">
        <v>777</v>
      </c>
      <c r="B13209" t="s">
        <v>2655</v>
      </c>
      <c r="C13209">
        <v>63.51707949436117</v>
      </c>
      <c r="D13209" t="s">
        <v>8</v>
      </c>
    </row>
    <row r="13210" spans="1:4">
      <c r="A13210" t="s">
        <v>778</v>
      </c>
      <c r="B13210" t="s">
        <v>2655</v>
      </c>
      <c r="C13210">
        <v>63.074857991360872</v>
      </c>
      <c r="D13210" t="s">
        <v>8</v>
      </c>
    </row>
    <row r="13211" spans="1:4">
      <c r="A13211" t="s">
        <v>779</v>
      </c>
      <c r="B13211" t="s">
        <v>2655</v>
      </c>
      <c r="C13211">
        <v>63.173139992273626</v>
      </c>
      <c r="D13211" t="s">
        <v>8</v>
      </c>
    </row>
    <row r="13212" spans="1:4">
      <c r="A13212" t="s">
        <v>780</v>
      </c>
      <c r="B13212" t="s">
        <v>2655</v>
      </c>
      <c r="C13212">
        <v>62.812799736821653</v>
      </c>
      <c r="D13212" t="s">
        <v>8</v>
      </c>
    </row>
    <row r="13213" spans="1:4">
      <c r="A13213" t="s">
        <v>781</v>
      </c>
      <c r="B13213" t="s">
        <v>2655</v>
      </c>
      <c r="C13213">
        <v>62.03481463979562</v>
      </c>
      <c r="D13213" t="s">
        <v>8</v>
      </c>
    </row>
    <row r="13214" spans="1:4">
      <c r="A13214" t="s">
        <v>782</v>
      </c>
      <c r="B13214" t="s">
        <v>2655</v>
      </c>
      <c r="C13214">
        <v>61.952906912148428</v>
      </c>
      <c r="D13214" t="s">
        <v>8</v>
      </c>
    </row>
    <row r="13215" spans="1:4">
      <c r="A13215" t="s">
        <v>783</v>
      </c>
      <c r="B13215" t="s">
        <v>2655</v>
      </c>
      <c r="C13215">
        <v>61.002934393615909</v>
      </c>
      <c r="D13215" t="s">
        <v>8</v>
      </c>
    </row>
    <row r="13216" spans="1:4">
      <c r="A13216" t="s">
        <v>784</v>
      </c>
      <c r="B13216" t="s">
        <v>2655</v>
      </c>
      <c r="C13216">
        <v>60.740880031936868</v>
      </c>
      <c r="D13216" t="s">
        <v>8</v>
      </c>
    </row>
    <row r="13217" spans="1:4">
      <c r="A13217" t="s">
        <v>785</v>
      </c>
      <c r="B13217" t="s">
        <v>2655</v>
      </c>
      <c r="C13217">
        <v>59.831862950587833</v>
      </c>
      <c r="D13217" t="s">
        <v>8</v>
      </c>
    </row>
    <row r="13218" spans="1:4">
      <c r="A13218" t="s">
        <v>786</v>
      </c>
      <c r="B13218" t="s">
        <v>2655</v>
      </c>
      <c r="C13218">
        <v>60.724490335352606</v>
      </c>
      <c r="D13218" t="s">
        <v>8</v>
      </c>
    </row>
    <row r="13219" spans="1:4">
      <c r="A13219" t="s">
        <v>787</v>
      </c>
      <c r="B13219" t="s">
        <v>2655</v>
      </c>
      <c r="C13219">
        <v>60.5115725147826</v>
      </c>
      <c r="D13219" t="s">
        <v>8</v>
      </c>
    </row>
    <row r="13220" spans="1:4">
      <c r="A13220" t="s">
        <v>788</v>
      </c>
      <c r="B13220" t="s">
        <v>2655</v>
      </c>
      <c r="C13220">
        <v>59.758143595338005</v>
      </c>
      <c r="D13220" t="s">
        <v>8</v>
      </c>
    </row>
    <row r="13221" spans="1:4">
      <c r="A13221" t="s">
        <v>789</v>
      </c>
      <c r="B13221" t="s">
        <v>2655</v>
      </c>
      <c r="C13221">
        <v>59.971088872772377</v>
      </c>
      <c r="D13221" t="s">
        <v>8</v>
      </c>
    </row>
    <row r="13222" spans="1:4">
      <c r="A13222" t="s">
        <v>790</v>
      </c>
      <c r="B13222" t="s">
        <v>2655</v>
      </c>
      <c r="C13222">
        <v>60.560694006810138</v>
      </c>
      <c r="D13222" t="s">
        <v>8</v>
      </c>
    </row>
    <row r="13223" spans="1:4">
      <c r="A13223" t="s">
        <v>791</v>
      </c>
      <c r="B13223" t="s">
        <v>2655</v>
      </c>
      <c r="C13223">
        <v>62.74730026701431</v>
      </c>
      <c r="D13223" t="s">
        <v>8</v>
      </c>
    </row>
    <row r="13224" spans="1:4">
      <c r="A13224" t="s">
        <v>792</v>
      </c>
      <c r="B13224" t="s">
        <v>2655</v>
      </c>
      <c r="C13224">
        <v>62.41151924955453</v>
      </c>
      <c r="D13224" t="s">
        <v>8</v>
      </c>
    </row>
    <row r="13225" spans="1:4">
      <c r="A13225" t="s">
        <v>793</v>
      </c>
      <c r="B13225" t="s">
        <v>2655</v>
      </c>
      <c r="C13225">
        <v>62.90287987451979</v>
      </c>
      <c r="D13225" t="s">
        <v>8</v>
      </c>
    </row>
    <row r="13226" spans="1:4">
      <c r="A13226" t="s">
        <v>794</v>
      </c>
      <c r="B13226" t="s">
        <v>2655</v>
      </c>
      <c r="C13226">
        <v>60.969991286072734</v>
      </c>
      <c r="D13226" t="s">
        <v>8</v>
      </c>
    </row>
    <row r="13227" spans="1:4">
      <c r="A13227" t="s">
        <v>795</v>
      </c>
      <c r="B13227" t="s">
        <v>2655</v>
      </c>
      <c r="C13227">
        <v>61.663578203829132</v>
      </c>
      <c r="D13227" t="s">
        <v>8</v>
      </c>
    </row>
    <row r="13228" spans="1:4">
      <c r="A13228" t="s">
        <v>796</v>
      </c>
      <c r="B13228" t="s">
        <v>2655</v>
      </c>
      <c r="C13228">
        <v>62.720476862657407</v>
      </c>
      <c r="D13228" t="s">
        <v>8</v>
      </c>
    </row>
    <row r="13229" spans="1:4">
      <c r="A13229" t="s">
        <v>797</v>
      </c>
      <c r="B13229" t="s">
        <v>2655</v>
      </c>
      <c r="C13229">
        <v>63.001214365289783</v>
      </c>
      <c r="D13229" t="s">
        <v>8</v>
      </c>
    </row>
    <row r="13230" spans="1:4">
      <c r="A13230" t="s">
        <v>798</v>
      </c>
      <c r="B13230" t="s">
        <v>2655</v>
      </c>
      <c r="C13230">
        <v>63.570922854217805</v>
      </c>
      <c r="D13230" t="s">
        <v>8</v>
      </c>
    </row>
    <row r="13231" spans="1:4">
      <c r="A13231" t="s">
        <v>799</v>
      </c>
      <c r="B13231" t="s">
        <v>2655</v>
      </c>
      <c r="C13231">
        <v>64.759978645462795</v>
      </c>
      <c r="D13231" t="s">
        <v>8</v>
      </c>
    </row>
    <row r="13232" spans="1:4">
      <c r="A13232" t="s">
        <v>800</v>
      </c>
      <c r="B13232" t="s">
        <v>2655</v>
      </c>
      <c r="C13232">
        <v>63.31497960071929</v>
      </c>
      <c r="D13232" t="s">
        <v>8</v>
      </c>
    </row>
    <row r="13233" spans="1:4">
      <c r="A13233" t="s">
        <v>801</v>
      </c>
      <c r="B13233" t="s">
        <v>2655</v>
      </c>
      <c r="C13233">
        <v>62.381946738300108</v>
      </c>
      <c r="D13233" t="s">
        <v>8</v>
      </c>
    </row>
    <row r="13234" spans="1:4">
      <c r="A13234" t="s">
        <v>802</v>
      </c>
      <c r="B13234" t="s">
        <v>2655</v>
      </c>
      <c r="C13234">
        <v>62.324157795848826</v>
      </c>
      <c r="D13234" t="s">
        <v>8</v>
      </c>
    </row>
    <row r="13235" spans="1:4">
      <c r="A13235" t="s">
        <v>803</v>
      </c>
      <c r="B13235" t="s">
        <v>2655</v>
      </c>
      <c r="C13235">
        <v>62.547072077674834</v>
      </c>
      <c r="D13235" t="s">
        <v>8</v>
      </c>
    </row>
    <row r="13236" spans="1:4">
      <c r="A13236" t="s">
        <v>804</v>
      </c>
      <c r="B13236" t="s">
        <v>2655</v>
      </c>
      <c r="C13236">
        <v>61.630525630930762</v>
      </c>
      <c r="D13236" t="s">
        <v>8</v>
      </c>
    </row>
    <row r="13237" spans="1:4">
      <c r="A13237" t="s">
        <v>805</v>
      </c>
      <c r="B13237" t="s">
        <v>2655</v>
      </c>
      <c r="C13237">
        <v>59.566279075154362</v>
      </c>
      <c r="D13237" t="s">
        <v>8</v>
      </c>
    </row>
    <row r="13238" spans="1:4">
      <c r="A13238" t="s">
        <v>806</v>
      </c>
      <c r="B13238" t="s">
        <v>2655</v>
      </c>
      <c r="C13238">
        <v>59.103897280925992</v>
      </c>
      <c r="D13238" t="s">
        <v>8</v>
      </c>
    </row>
    <row r="13239" spans="1:4">
      <c r="A13239" t="s">
        <v>807</v>
      </c>
      <c r="B13239" t="s">
        <v>2655</v>
      </c>
      <c r="C13239">
        <v>58.476364175272039</v>
      </c>
      <c r="D13239" t="s">
        <v>8</v>
      </c>
    </row>
    <row r="13240" spans="1:4">
      <c r="A13240" t="s">
        <v>808</v>
      </c>
      <c r="B13240" t="s">
        <v>2655</v>
      </c>
      <c r="C13240">
        <v>58.616710619044802</v>
      </c>
      <c r="D13240" t="s">
        <v>8</v>
      </c>
    </row>
    <row r="13241" spans="1:4">
      <c r="A13241" t="s">
        <v>809</v>
      </c>
      <c r="B13241" t="s">
        <v>2655</v>
      </c>
      <c r="C13241">
        <v>59.533266883552258</v>
      </c>
      <c r="D13241" t="s">
        <v>8</v>
      </c>
    </row>
    <row r="13242" spans="1:4">
      <c r="A13242" t="s">
        <v>810</v>
      </c>
      <c r="B13242" t="s">
        <v>2655</v>
      </c>
      <c r="C13242">
        <v>59.219482347347771</v>
      </c>
      <c r="D13242" t="s">
        <v>8</v>
      </c>
    </row>
    <row r="13243" spans="1:4">
      <c r="A13243" t="s">
        <v>811</v>
      </c>
      <c r="B13243" t="s">
        <v>2655</v>
      </c>
      <c r="C13243">
        <v>59.037838039279016</v>
      </c>
      <c r="D13243" t="s">
        <v>8</v>
      </c>
    </row>
    <row r="13244" spans="1:4">
      <c r="A13244" t="s">
        <v>812</v>
      </c>
      <c r="B13244" t="s">
        <v>2655</v>
      </c>
      <c r="C13244">
        <v>58.980049217029951</v>
      </c>
      <c r="D13244" t="s">
        <v>8</v>
      </c>
    </row>
    <row r="13245" spans="1:4">
      <c r="A13245" t="s">
        <v>813</v>
      </c>
      <c r="B13245" t="s">
        <v>2655</v>
      </c>
      <c r="C13245">
        <v>58.889205924332487</v>
      </c>
      <c r="D13245" t="s">
        <v>8</v>
      </c>
    </row>
    <row r="13246" spans="1:4">
      <c r="A13246" t="s">
        <v>814</v>
      </c>
      <c r="B13246" t="s">
        <v>2655</v>
      </c>
      <c r="C13246">
        <v>59.26077272320294</v>
      </c>
      <c r="D13246" t="s">
        <v>8</v>
      </c>
    </row>
    <row r="13247" spans="1:4">
      <c r="A13247" t="s">
        <v>815</v>
      </c>
      <c r="B13247" t="s">
        <v>2655</v>
      </c>
      <c r="C13247">
        <v>59.037829027159731</v>
      </c>
      <c r="D13247" t="s">
        <v>8</v>
      </c>
    </row>
    <row r="13248" spans="1:4">
      <c r="A13248" t="s">
        <v>816</v>
      </c>
      <c r="B13248" t="s">
        <v>2655</v>
      </c>
      <c r="C13248">
        <v>58.195608568356562</v>
      </c>
      <c r="D13248" t="s">
        <v>8</v>
      </c>
    </row>
    <row r="13249" spans="1:4">
      <c r="A13249" t="s">
        <v>817</v>
      </c>
      <c r="B13249" t="s">
        <v>2655</v>
      </c>
      <c r="C13249">
        <v>57.749736784260691</v>
      </c>
      <c r="D13249" t="s">
        <v>8</v>
      </c>
    </row>
    <row r="13250" spans="1:4">
      <c r="A13250" t="s">
        <v>818</v>
      </c>
      <c r="B13250" t="s">
        <v>2655</v>
      </c>
      <c r="C13250">
        <v>58.319466920367937</v>
      </c>
      <c r="D13250" t="s">
        <v>8</v>
      </c>
    </row>
    <row r="13251" spans="1:4">
      <c r="A13251" t="s">
        <v>819</v>
      </c>
      <c r="B13251" t="s">
        <v>2655</v>
      </c>
      <c r="C13251">
        <v>58.542413169708333</v>
      </c>
      <c r="D13251" t="s">
        <v>8</v>
      </c>
    </row>
    <row r="13252" spans="1:4">
      <c r="A13252" t="s">
        <v>820</v>
      </c>
      <c r="B13252" t="s">
        <v>2655</v>
      </c>
      <c r="C13252">
        <v>59.260778152606704</v>
      </c>
      <c r="D13252" t="s">
        <v>8</v>
      </c>
    </row>
    <row r="13253" spans="1:4">
      <c r="A13253" t="s">
        <v>821</v>
      </c>
      <c r="B13253" t="s">
        <v>2655</v>
      </c>
      <c r="C13253">
        <v>57.691947990925271</v>
      </c>
      <c r="D13253" t="s">
        <v>8</v>
      </c>
    </row>
    <row r="13254" spans="1:4">
      <c r="A13254" t="s">
        <v>822</v>
      </c>
      <c r="B13254" t="s">
        <v>2655</v>
      </c>
      <c r="C13254">
        <v>57.287342147741526</v>
      </c>
      <c r="D13254" t="s">
        <v>8</v>
      </c>
    </row>
    <row r="13255" spans="1:4">
      <c r="A13255" t="s">
        <v>823</v>
      </c>
      <c r="B13255" t="s">
        <v>2655</v>
      </c>
      <c r="C13255">
        <v>57.749743160711773</v>
      </c>
      <c r="D13255" t="s">
        <v>8</v>
      </c>
    </row>
    <row r="13256" spans="1:4">
      <c r="A13256" t="s">
        <v>824</v>
      </c>
      <c r="B13256" t="s">
        <v>2655</v>
      </c>
      <c r="C13256">
        <v>59.392882029071039</v>
      </c>
      <c r="D13256" t="s">
        <v>8</v>
      </c>
    </row>
    <row r="13257" spans="1:4">
      <c r="A13257" t="s">
        <v>825</v>
      </c>
      <c r="B13257" t="s">
        <v>2655</v>
      </c>
      <c r="C13257">
        <v>59.92959723089637</v>
      </c>
      <c r="D13257" t="s">
        <v>8</v>
      </c>
    </row>
    <row r="13258" spans="1:4">
      <c r="A13258" t="s">
        <v>826</v>
      </c>
      <c r="B13258" t="s">
        <v>2655</v>
      </c>
      <c r="C13258">
        <v>60.623182973476162</v>
      </c>
      <c r="D13258" t="s">
        <v>8</v>
      </c>
    </row>
    <row r="13259" spans="1:4">
      <c r="A13259" t="s">
        <v>827</v>
      </c>
      <c r="B13259" t="s">
        <v>2655</v>
      </c>
      <c r="C13259">
        <v>60.045195344555189</v>
      </c>
      <c r="D13259" t="s">
        <v>8</v>
      </c>
    </row>
    <row r="13260" spans="1:4">
      <c r="A13260" t="s">
        <v>828</v>
      </c>
      <c r="B13260" t="s">
        <v>2655</v>
      </c>
      <c r="C13260">
        <v>60.284645067431093</v>
      </c>
      <c r="D13260" t="s">
        <v>8</v>
      </c>
    </row>
    <row r="13261" spans="1:4">
      <c r="A13261" t="s">
        <v>829</v>
      </c>
      <c r="B13261" t="s">
        <v>2655</v>
      </c>
      <c r="C13261">
        <v>60.697491884812607</v>
      </c>
      <c r="D13261" t="s">
        <v>8</v>
      </c>
    </row>
    <row r="13262" spans="1:4">
      <c r="A13262" t="s">
        <v>830</v>
      </c>
      <c r="B13262" t="s">
        <v>2655</v>
      </c>
      <c r="C13262">
        <v>60.763549834992773</v>
      </c>
      <c r="D13262" t="s">
        <v>8</v>
      </c>
    </row>
    <row r="13263" spans="1:4">
      <c r="A13263" t="s">
        <v>831</v>
      </c>
      <c r="B13263" t="s">
        <v>2655</v>
      </c>
      <c r="C13263">
        <v>60.102999494309607</v>
      </c>
      <c r="D13263" t="s">
        <v>8</v>
      </c>
    </row>
    <row r="13264" spans="1:4">
      <c r="A13264" t="s">
        <v>832</v>
      </c>
      <c r="B13264" t="s">
        <v>2655</v>
      </c>
      <c r="C13264">
        <v>59.805751889337742</v>
      </c>
      <c r="D13264" t="s">
        <v>8</v>
      </c>
    </row>
    <row r="13265" spans="1:4">
      <c r="A13265" t="s">
        <v>833</v>
      </c>
      <c r="B13265" t="s">
        <v>2655</v>
      </c>
      <c r="C13265">
        <v>60.226846008496366</v>
      </c>
      <c r="D13265" t="s">
        <v>8</v>
      </c>
    </row>
    <row r="13266" spans="1:4">
      <c r="A13266" t="s">
        <v>834</v>
      </c>
      <c r="B13266" t="s">
        <v>2655</v>
      </c>
      <c r="C13266">
        <v>60.656210579013866</v>
      </c>
      <c r="D13266" t="s">
        <v>8</v>
      </c>
    </row>
    <row r="13267" spans="1:4">
      <c r="A13267" t="s">
        <v>835</v>
      </c>
      <c r="B13267" t="s">
        <v>2655</v>
      </c>
      <c r="C13267">
        <v>59.706667960476821</v>
      </c>
      <c r="D13267" t="s">
        <v>8</v>
      </c>
    </row>
    <row r="13268" spans="1:4">
      <c r="A13268" t="s">
        <v>836</v>
      </c>
      <c r="B13268" t="s">
        <v>2655</v>
      </c>
      <c r="C13268">
        <v>59.153443919221601</v>
      </c>
      <c r="D13268" t="s">
        <v>8</v>
      </c>
    </row>
    <row r="13269" spans="1:4">
      <c r="A13269" t="s">
        <v>837</v>
      </c>
      <c r="B13269" t="s">
        <v>2655</v>
      </c>
      <c r="C13269">
        <v>58.691040006426832</v>
      </c>
      <c r="D13269" t="s">
        <v>8</v>
      </c>
    </row>
    <row r="13270" spans="1:4">
      <c r="A13270" t="s">
        <v>838</v>
      </c>
      <c r="B13270" t="s">
        <v>2655</v>
      </c>
      <c r="C13270">
        <v>59.417668941556499</v>
      </c>
      <c r="D13270" t="s">
        <v>8</v>
      </c>
    </row>
    <row r="13271" spans="1:4">
      <c r="A13271" t="s">
        <v>839</v>
      </c>
      <c r="B13271" t="s">
        <v>2655</v>
      </c>
      <c r="C13271">
        <v>59.178215149813219</v>
      </c>
      <c r="D13271" t="s">
        <v>8</v>
      </c>
    </row>
    <row r="13272" spans="1:4">
      <c r="A13272" t="s">
        <v>840</v>
      </c>
      <c r="B13272" t="s">
        <v>2655</v>
      </c>
      <c r="C13272">
        <v>59.566289277173396</v>
      </c>
      <c r="D13272" t="s">
        <v>8</v>
      </c>
    </row>
    <row r="13273" spans="1:4">
      <c r="A13273" t="s">
        <v>841</v>
      </c>
      <c r="B13273" t="s">
        <v>2655</v>
      </c>
      <c r="C13273">
        <v>60.342445347887043</v>
      </c>
      <c r="D13273" t="s">
        <v>8</v>
      </c>
    </row>
    <row r="13274" spans="1:4">
      <c r="A13274" t="s">
        <v>842</v>
      </c>
      <c r="B13274" t="s">
        <v>2655</v>
      </c>
      <c r="C13274">
        <v>60.846138160956222</v>
      </c>
      <c r="D13274" t="s">
        <v>8</v>
      </c>
    </row>
    <row r="13275" spans="1:4">
      <c r="A13275" t="s">
        <v>843</v>
      </c>
      <c r="B13275" t="s">
        <v>2655</v>
      </c>
      <c r="C13275">
        <v>59.698395999297816</v>
      </c>
      <c r="D13275" t="s">
        <v>8</v>
      </c>
    </row>
    <row r="13276" spans="1:4">
      <c r="A13276" t="s">
        <v>844</v>
      </c>
      <c r="B13276" t="s">
        <v>2655</v>
      </c>
      <c r="C13276">
        <v>59.05433527111677</v>
      </c>
      <c r="D13276" t="s">
        <v>8</v>
      </c>
    </row>
    <row r="13277" spans="1:4">
      <c r="A13277" t="s">
        <v>845</v>
      </c>
      <c r="B13277" t="s">
        <v>2655</v>
      </c>
      <c r="C13277">
        <v>59.145174720681865</v>
      </c>
      <c r="D13277" t="s">
        <v>8</v>
      </c>
    </row>
    <row r="13278" spans="1:4">
      <c r="A13278" t="s">
        <v>846</v>
      </c>
      <c r="B13278" t="s">
        <v>2655</v>
      </c>
      <c r="C13278">
        <v>58.94700371050552</v>
      </c>
      <c r="D13278" t="s">
        <v>8</v>
      </c>
    </row>
    <row r="13279" spans="1:4">
      <c r="A13279" t="s">
        <v>847</v>
      </c>
      <c r="B13279" t="s">
        <v>2655</v>
      </c>
      <c r="C13279">
        <v>58.5754394487928</v>
      </c>
      <c r="D13279" t="s">
        <v>8</v>
      </c>
    </row>
    <row r="13280" spans="1:4">
      <c r="A13280" t="s">
        <v>848</v>
      </c>
      <c r="B13280" t="s">
        <v>2655</v>
      </c>
      <c r="C13280">
        <v>57.807538352457762</v>
      </c>
      <c r="D13280" t="s">
        <v>8</v>
      </c>
    </row>
    <row r="13281" spans="1:4">
      <c r="A13281" t="s">
        <v>849</v>
      </c>
      <c r="B13281" t="s">
        <v>2655</v>
      </c>
      <c r="C13281">
        <v>57.89837520920679</v>
      </c>
      <c r="D13281" t="s">
        <v>8</v>
      </c>
    </row>
    <row r="13282" spans="1:4">
      <c r="A13282" t="s">
        <v>850</v>
      </c>
      <c r="B13282" t="s">
        <v>2655</v>
      </c>
      <c r="C13282">
        <v>58.212140431914548</v>
      </c>
      <c r="D13282" t="s">
        <v>8</v>
      </c>
    </row>
    <row r="13283" spans="1:4">
      <c r="A13283" t="s">
        <v>851</v>
      </c>
      <c r="B13283" t="s">
        <v>2655</v>
      </c>
      <c r="C13283">
        <v>58.071753162790415</v>
      </c>
      <c r="D13283" t="s">
        <v>8</v>
      </c>
    </row>
    <row r="13284" spans="1:4">
      <c r="A13284" t="s">
        <v>852</v>
      </c>
      <c r="B13284" t="s">
        <v>2655</v>
      </c>
      <c r="C13284">
        <v>60.38374081976329</v>
      </c>
      <c r="D13284" t="s">
        <v>8</v>
      </c>
    </row>
    <row r="13285" spans="1:4">
      <c r="A13285" t="s">
        <v>853</v>
      </c>
      <c r="B13285" t="s">
        <v>2655</v>
      </c>
      <c r="C13285">
        <v>61.168184865087383</v>
      </c>
      <c r="D13285" t="s">
        <v>8</v>
      </c>
    </row>
    <row r="13286" spans="1:4">
      <c r="A13286" t="s">
        <v>854</v>
      </c>
      <c r="B13286" t="s">
        <v>2655</v>
      </c>
      <c r="C13286">
        <v>63.033624313962889</v>
      </c>
      <c r="D13286" t="s">
        <v>8</v>
      </c>
    </row>
    <row r="13287" spans="1:4">
      <c r="A13287" t="s">
        <v>855</v>
      </c>
      <c r="B13287" t="s">
        <v>2655</v>
      </c>
      <c r="C13287">
        <v>63.60825553550324</v>
      </c>
      <c r="D13287" t="s">
        <v>8</v>
      </c>
    </row>
    <row r="13288" spans="1:4">
      <c r="A13288" t="s">
        <v>856</v>
      </c>
      <c r="B13288" t="s">
        <v>2655</v>
      </c>
      <c r="C13288">
        <v>63.749825507668177</v>
      </c>
      <c r="D13288" t="s">
        <v>8</v>
      </c>
    </row>
    <row r="13289" spans="1:4">
      <c r="A13289" t="s">
        <v>857</v>
      </c>
      <c r="B13289" t="s">
        <v>2655</v>
      </c>
      <c r="C13289">
        <v>64.282810778737357</v>
      </c>
      <c r="D13289" t="s">
        <v>8</v>
      </c>
    </row>
    <row r="13290" spans="1:4">
      <c r="A13290" t="s">
        <v>858</v>
      </c>
      <c r="B13290" t="s">
        <v>2655</v>
      </c>
      <c r="C13290">
        <v>64.649234197019084</v>
      </c>
      <c r="D13290" t="s">
        <v>8</v>
      </c>
    </row>
    <row r="13291" spans="1:4">
      <c r="A13291" t="s">
        <v>859</v>
      </c>
      <c r="B13291" t="s">
        <v>2655</v>
      </c>
      <c r="C13291">
        <v>60.760117217140341</v>
      </c>
      <c r="D13291" t="s">
        <v>8</v>
      </c>
    </row>
    <row r="13292" spans="1:4">
      <c r="A13292" t="s">
        <v>860</v>
      </c>
      <c r="B13292" t="s">
        <v>2655</v>
      </c>
      <c r="C13292">
        <v>59.569233421450711</v>
      </c>
      <c r="D13292" t="s">
        <v>8</v>
      </c>
    </row>
    <row r="13293" spans="1:4">
      <c r="A13293" t="s">
        <v>861</v>
      </c>
      <c r="B13293" t="s">
        <v>2655</v>
      </c>
      <c r="C13293">
        <v>59.927316629484608</v>
      </c>
      <c r="D13293" t="s">
        <v>8</v>
      </c>
    </row>
    <row r="13294" spans="1:4">
      <c r="A13294" t="s">
        <v>862</v>
      </c>
      <c r="B13294" t="s">
        <v>2655</v>
      </c>
      <c r="C13294">
        <v>59.76075641874926</v>
      </c>
      <c r="D13294" t="s">
        <v>8</v>
      </c>
    </row>
    <row r="13295" spans="1:4">
      <c r="A13295" t="s">
        <v>863</v>
      </c>
      <c r="B13295" t="s">
        <v>2655</v>
      </c>
      <c r="C13295">
        <v>61.667870511507019</v>
      </c>
      <c r="D13295" t="s">
        <v>8</v>
      </c>
    </row>
    <row r="13296" spans="1:4">
      <c r="A13296" t="s">
        <v>864</v>
      </c>
      <c r="B13296" t="s">
        <v>2655</v>
      </c>
      <c r="C13296">
        <v>61.293109707285552</v>
      </c>
      <c r="D13296" t="s">
        <v>8</v>
      </c>
    </row>
    <row r="13297" spans="1:4">
      <c r="A13297" t="s">
        <v>865</v>
      </c>
      <c r="B13297" t="s">
        <v>2655</v>
      </c>
      <c r="C13297">
        <v>61.326406921060553</v>
      </c>
      <c r="D13297" t="s">
        <v>8</v>
      </c>
    </row>
    <row r="13298" spans="1:4">
      <c r="A13298" t="s">
        <v>866</v>
      </c>
      <c r="B13298" t="s">
        <v>2655</v>
      </c>
      <c r="C13298">
        <v>63.974670325378902</v>
      </c>
      <c r="D13298" t="s">
        <v>8</v>
      </c>
    </row>
    <row r="13299" spans="1:4">
      <c r="A13299" t="s">
        <v>867</v>
      </c>
      <c r="B13299" t="s">
        <v>2655</v>
      </c>
      <c r="C13299">
        <v>65.656900838922084</v>
      </c>
      <c r="D13299" t="s">
        <v>8</v>
      </c>
    </row>
    <row r="13300" spans="1:4">
      <c r="A13300" t="s">
        <v>868</v>
      </c>
      <c r="B13300" t="s">
        <v>2655</v>
      </c>
      <c r="C13300">
        <v>65.615264119045406</v>
      </c>
      <c r="D13300" t="s">
        <v>8</v>
      </c>
    </row>
    <row r="13301" spans="1:4">
      <c r="A13301" t="s">
        <v>869</v>
      </c>
      <c r="B13301" t="s">
        <v>2655</v>
      </c>
      <c r="C13301">
        <v>66.089941269718821</v>
      </c>
      <c r="D13301" t="s">
        <v>8</v>
      </c>
    </row>
    <row r="13302" spans="1:4">
      <c r="A13302" t="s">
        <v>870</v>
      </c>
      <c r="B13302" t="s">
        <v>2655</v>
      </c>
      <c r="C13302">
        <v>65.740190579554053</v>
      </c>
      <c r="D13302" t="s">
        <v>8</v>
      </c>
    </row>
    <row r="13303" spans="1:4">
      <c r="A13303" t="s">
        <v>871</v>
      </c>
      <c r="B13303" t="s">
        <v>2655</v>
      </c>
      <c r="C13303">
        <v>66.089949316269667</v>
      </c>
      <c r="D13303" t="s">
        <v>8</v>
      </c>
    </row>
    <row r="13304" spans="1:4">
      <c r="A13304" t="s">
        <v>872</v>
      </c>
      <c r="B13304" t="s">
        <v>2655</v>
      </c>
      <c r="C13304">
        <v>66.2814729934924</v>
      </c>
      <c r="D13304" t="s">
        <v>8</v>
      </c>
    </row>
    <row r="13305" spans="1:4">
      <c r="A13305" t="s">
        <v>873</v>
      </c>
      <c r="B13305" t="s">
        <v>2655</v>
      </c>
      <c r="C13305">
        <v>66.214878790969365</v>
      </c>
      <c r="D13305" t="s">
        <v>8</v>
      </c>
    </row>
    <row r="13306" spans="1:4">
      <c r="A13306" t="s">
        <v>874</v>
      </c>
      <c r="B13306" t="s">
        <v>2655</v>
      </c>
      <c r="C13306">
        <v>65.640250168226885</v>
      </c>
      <c r="D13306" t="s">
        <v>8</v>
      </c>
    </row>
    <row r="13307" spans="1:4">
      <c r="A13307" t="s">
        <v>875</v>
      </c>
      <c r="B13307" t="s">
        <v>2655</v>
      </c>
      <c r="C13307">
        <v>64.457690574527902</v>
      </c>
      <c r="D13307" t="s">
        <v>8</v>
      </c>
    </row>
    <row r="13308" spans="1:4">
      <c r="A13308" t="s">
        <v>876</v>
      </c>
      <c r="B13308" t="s">
        <v>2655</v>
      </c>
      <c r="C13308">
        <v>64.890743424333294</v>
      </c>
      <c r="D13308" t="s">
        <v>8</v>
      </c>
    </row>
    <row r="13309" spans="1:4">
      <c r="A13309" t="s">
        <v>877</v>
      </c>
      <c r="B13309" t="s">
        <v>2655</v>
      </c>
      <c r="C13309">
        <v>64.091242802968537</v>
      </c>
      <c r="D13309" t="s">
        <v>8</v>
      </c>
    </row>
    <row r="13310" spans="1:4">
      <c r="A13310" t="s">
        <v>878</v>
      </c>
      <c r="B13310" t="s">
        <v>2655</v>
      </c>
      <c r="C13310">
        <v>64.324456481335702</v>
      </c>
      <c r="D13310" t="s">
        <v>8</v>
      </c>
    </row>
    <row r="13311" spans="1:4">
      <c r="A13311" t="s">
        <v>879</v>
      </c>
      <c r="B13311" t="s">
        <v>2655</v>
      </c>
      <c r="C13311">
        <v>64.31613488193409</v>
      </c>
      <c r="D13311" t="s">
        <v>8</v>
      </c>
    </row>
    <row r="13312" spans="1:4">
      <c r="A13312" t="s">
        <v>880</v>
      </c>
      <c r="B13312" t="s">
        <v>2655</v>
      </c>
      <c r="C13312">
        <v>64.016337552748737</v>
      </c>
      <c r="D13312" t="s">
        <v>8</v>
      </c>
    </row>
    <row r="13313" spans="1:4">
      <c r="A13313" t="s">
        <v>881</v>
      </c>
      <c r="B13313" t="s">
        <v>2655</v>
      </c>
      <c r="C13313">
        <v>64.249501229625977</v>
      </c>
      <c r="D13313" t="s">
        <v>8</v>
      </c>
    </row>
    <row r="13314" spans="1:4">
      <c r="A13314" t="s">
        <v>882</v>
      </c>
      <c r="B13314" t="s">
        <v>2655</v>
      </c>
      <c r="C13314">
        <v>64.19119073085902</v>
      </c>
      <c r="D13314" t="s">
        <v>8</v>
      </c>
    </row>
    <row r="13315" spans="1:4">
      <c r="A13315" t="s">
        <v>883</v>
      </c>
      <c r="B13315" t="s">
        <v>2655</v>
      </c>
      <c r="C13315">
        <v>65.373759379802806</v>
      </c>
      <c r="D13315" t="s">
        <v>8</v>
      </c>
    </row>
    <row r="13316" spans="1:4">
      <c r="A13316" t="s">
        <v>884</v>
      </c>
      <c r="B13316" t="s">
        <v>2655</v>
      </c>
      <c r="C13316">
        <v>64.216173450523243</v>
      </c>
      <c r="D13316" t="s">
        <v>8</v>
      </c>
    </row>
    <row r="13317" spans="1:4">
      <c r="A13317" t="s">
        <v>885</v>
      </c>
      <c r="B13317" t="s">
        <v>2655</v>
      </c>
      <c r="C13317">
        <v>64.099591031861124</v>
      </c>
      <c r="D13317" t="s">
        <v>8</v>
      </c>
    </row>
    <row r="13318" spans="1:4">
      <c r="A13318" t="s">
        <v>886</v>
      </c>
      <c r="B13318" t="s">
        <v>2655</v>
      </c>
      <c r="C13318">
        <v>63.416713280458552</v>
      </c>
      <c r="D13318" t="s">
        <v>8</v>
      </c>
    </row>
    <row r="13319" spans="1:4">
      <c r="A13319" t="s">
        <v>887</v>
      </c>
      <c r="B13319" t="s">
        <v>2655</v>
      </c>
      <c r="C13319">
        <v>64.540974992450757</v>
      </c>
      <c r="D13319" t="s">
        <v>8</v>
      </c>
    </row>
    <row r="13320" spans="1:4">
      <c r="A13320" t="s">
        <v>888</v>
      </c>
      <c r="B13320" t="s">
        <v>2655</v>
      </c>
      <c r="C13320">
        <v>64.02465079999098</v>
      </c>
      <c r="D13320" t="s">
        <v>8</v>
      </c>
    </row>
    <row r="13321" spans="1:4">
      <c r="A13321" t="s">
        <v>889</v>
      </c>
      <c r="B13321" t="s">
        <v>2655</v>
      </c>
      <c r="C13321">
        <v>64.232828538934072</v>
      </c>
      <c r="D13321" t="s">
        <v>8</v>
      </c>
    </row>
    <row r="13322" spans="1:4">
      <c r="A13322" t="s">
        <v>890</v>
      </c>
      <c r="B13322" t="s">
        <v>2655</v>
      </c>
      <c r="C13322">
        <v>65.173908428244118</v>
      </c>
      <c r="D13322" t="s">
        <v>8</v>
      </c>
    </row>
    <row r="13323" spans="1:4">
      <c r="A13323" t="s">
        <v>891</v>
      </c>
      <c r="B13323" t="s">
        <v>2655</v>
      </c>
      <c r="C13323">
        <v>65.357093305168974</v>
      </c>
      <c r="D13323" t="s">
        <v>8</v>
      </c>
    </row>
    <row r="13324" spans="1:4">
      <c r="A13324" t="s">
        <v>892</v>
      </c>
      <c r="B13324" t="s">
        <v>2655</v>
      </c>
      <c r="C13324">
        <v>65.132227640268169</v>
      </c>
      <c r="D13324" t="s">
        <v>8</v>
      </c>
    </row>
    <row r="13325" spans="1:4">
      <c r="A13325" t="s">
        <v>893</v>
      </c>
      <c r="B13325" t="s">
        <v>2655</v>
      </c>
      <c r="C13325">
        <v>65.107237925643048</v>
      </c>
      <c r="D13325" t="s">
        <v>8</v>
      </c>
    </row>
    <row r="13326" spans="1:4">
      <c r="A13326" t="s">
        <v>894</v>
      </c>
      <c r="B13326" t="s">
        <v>2655</v>
      </c>
      <c r="C13326">
        <v>65.265494744504181</v>
      </c>
      <c r="D13326" t="s">
        <v>8</v>
      </c>
    </row>
    <row r="13327" spans="1:4">
      <c r="A13327" t="s">
        <v>895</v>
      </c>
      <c r="B13327" t="s">
        <v>2655</v>
      </c>
      <c r="C13327">
        <v>64.724176687719478</v>
      </c>
      <c r="D13327" t="s">
        <v>8</v>
      </c>
    </row>
    <row r="13328" spans="1:4">
      <c r="A13328" t="s">
        <v>896</v>
      </c>
      <c r="B13328" t="s">
        <v>2655</v>
      </c>
      <c r="C13328">
        <v>65.115602591547443</v>
      </c>
      <c r="D13328" t="s">
        <v>8</v>
      </c>
    </row>
    <row r="13329" spans="1:4">
      <c r="A13329" t="s">
        <v>897</v>
      </c>
      <c r="B13329" t="s">
        <v>2655</v>
      </c>
      <c r="C13329">
        <v>64.799150459218453</v>
      </c>
      <c r="D13329" t="s">
        <v>8</v>
      </c>
    </row>
    <row r="13330" spans="1:4">
      <c r="A13330" t="s">
        <v>898</v>
      </c>
      <c r="B13330" t="s">
        <v>2655</v>
      </c>
      <c r="C13330">
        <v>65.65689547783721</v>
      </c>
      <c r="D13330" t="s">
        <v>8</v>
      </c>
    </row>
    <row r="13331" spans="1:4">
      <c r="A13331" t="s">
        <v>899</v>
      </c>
      <c r="B13331" t="s">
        <v>2655</v>
      </c>
      <c r="C13331">
        <v>65.490365181645885</v>
      </c>
      <c r="D13331" t="s">
        <v>8</v>
      </c>
    </row>
    <row r="13332" spans="1:4">
      <c r="A13332" t="s">
        <v>900</v>
      </c>
      <c r="B13332" t="s">
        <v>2655</v>
      </c>
      <c r="C13332">
        <v>65.7318494354965</v>
      </c>
      <c r="D13332" t="s">
        <v>8</v>
      </c>
    </row>
    <row r="13333" spans="1:4">
      <c r="A13333" t="s">
        <v>901</v>
      </c>
      <c r="B13333" t="s">
        <v>2655</v>
      </c>
      <c r="C13333">
        <v>66.672890991682678</v>
      </c>
      <c r="D13333" t="s">
        <v>8</v>
      </c>
    </row>
    <row r="13334" spans="1:4">
      <c r="A13334" t="s">
        <v>902</v>
      </c>
      <c r="B13334" t="s">
        <v>2655</v>
      </c>
      <c r="C13334">
        <v>66.772824981511548</v>
      </c>
      <c r="D13334" t="s">
        <v>8</v>
      </c>
    </row>
    <row r="13335" spans="1:4">
      <c r="A13335" t="s">
        <v>903</v>
      </c>
      <c r="B13335" t="s">
        <v>2655</v>
      </c>
      <c r="C13335">
        <v>67.697225148414063</v>
      </c>
      <c r="D13335" t="s">
        <v>8</v>
      </c>
    </row>
    <row r="13336" spans="1:4">
      <c r="A13336" t="s">
        <v>904</v>
      </c>
      <c r="B13336" t="s">
        <v>2655</v>
      </c>
      <c r="C13336">
        <v>67.455712520062505</v>
      </c>
      <c r="D13336" t="s">
        <v>8</v>
      </c>
    </row>
    <row r="13337" spans="1:4">
      <c r="A13337" t="s">
        <v>905</v>
      </c>
      <c r="B13337" t="s">
        <v>2655</v>
      </c>
      <c r="C13337">
        <v>67.697254977043301</v>
      </c>
      <c r="D13337" t="s">
        <v>8</v>
      </c>
    </row>
    <row r="13338" spans="1:4">
      <c r="A13338" t="s">
        <v>906</v>
      </c>
      <c r="B13338" t="s">
        <v>2655</v>
      </c>
      <c r="C13338">
        <v>67.697224585781171</v>
      </c>
      <c r="D13338" t="s">
        <v>8</v>
      </c>
    </row>
    <row r="13339" spans="1:4">
      <c r="A13339" t="s">
        <v>907</v>
      </c>
      <c r="B13339" t="s">
        <v>2655</v>
      </c>
      <c r="C13339">
        <v>67.380787730356943</v>
      </c>
      <c r="D13339" t="s">
        <v>8</v>
      </c>
    </row>
    <row r="13340" spans="1:4">
      <c r="A13340" t="s">
        <v>908</v>
      </c>
      <c r="B13340" t="s">
        <v>2655</v>
      </c>
      <c r="C13340">
        <v>67.405761243401855</v>
      </c>
      <c r="D13340" t="s">
        <v>8</v>
      </c>
    </row>
    <row r="13341" spans="1:4">
      <c r="A13341" t="s">
        <v>909</v>
      </c>
      <c r="B13341" t="s">
        <v>2655</v>
      </c>
      <c r="C13341">
        <v>68.246868207689829</v>
      </c>
      <c r="D13341" t="s">
        <v>8</v>
      </c>
    </row>
    <row r="13342" spans="1:4">
      <c r="A13342" t="s">
        <v>910</v>
      </c>
      <c r="B13342" t="s">
        <v>2655</v>
      </c>
      <c r="C13342">
        <v>68.105302086608376</v>
      </c>
      <c r="D13342" t="s">
        <v>8</v>
      </c>
    </row>
    <row r="13343" spans="1:4">
      <c r="A13343" t="s">
        <v>911</v>
      </c>
      <c r="B13343" t="s">
        <v>2655</v>
      </c>
      <c r="C13343">
        <v>68.954745331875628</v>
      </c>
      <c r="D13343" t="s">
        <v>8</v>
      </c>
    </row>
    <row r="13344" spans="1:4">
      <c r="A13344" t="s">
        <v>912</v>
      </c>
      <c r="B13344" t="s">
        <v>2655</v>
      </c>
      <c r="C13344">
        <v>68.713217920263403</v>
      </c>
      <c r="D13344" t="s">
        <v>8</v>
      </c>
    </row>
    <row r="13345" spans="1:4">
      <c r="A13345" t="s">
        <v>913</v>
      </c>
      <c r="B13345" t="s">
        <v>2655</v>
      </c>
      <c r="C13345">
        <v>69.17125424882127</v>
      </c>
      <c r="D13345" t="s">
        <v>8</v>
      </c>
    </row>
    <row r="13346" spans="1:4">
      <c r="A13346" t="s">
        <v>914</v>
      </c>
      <c r="B13346" t="s">
        <v>2655</v>
      </c>
      <c r="C13346">
        <v>69.262887745587818</v>
      </c>
      <c r="D13346" t="s">
        <v>8</v>
      </c>
    </row>
    <row r="13347" spans="1:4">
      <c r="A13347" t="s">
        <v>915</v>
      </c>
      <c r="B13347" t="s">
        <v>2655</v>
      </c>
      <c r="C13347">
        <v>69.279507970821399</v>
      </c>
      <c r="D13347" t="s">
        <v>8</v>
      </c>
    </row>
    <row r="13348" spans="1:4">
      <c r="A13348" t="s">
        <v>916</v>
      </c>
      <c r="B13348" t="s">
        <v>2655</v>
      </c>
      <c r="C13348">
        <v>69.572278057870506</v>
      </c>
      <c r="D13348" t="s">
        <v>8</v>
      </c>
    </row>
    <row r="13349" spans="1:4">
      <c r="A13349" t="s">
        <v>917</v>
      </c>
      <c r="B13349" t="s">
        <v>2655</v>
      </c>
      <c r="C13349">
        <v>68.917612377608307</v>
      </c>
      <c r="D13349" t="s">
        <v>8</v>
      </c>
    </row>
    <row r="13350" spans="1:4">
      <c r="A13350" t="s">
        <v>918</v>
      </c>
      <c r="B13350" t="s">
        <v>2655</v>
      </c>
      <c r="C13350">
        <v>69.169401984900574</v>
      </c>
      <c r="D13350" t="s">
        <v>8</v>
      </c>
    </row>
    <row r="13351" spans="1:4">
      <c r="A13351" t="s">
        <v>919</v>
      </c>
      <c r="B13351" t="s">
        <v>2655</v>
      </c>
      <c r="C13351">
        <v>70.621461209494612</v>
      </c>
      <c r="D13351" t="s">
        <v>8</v>
      </c>
    </row>
    <row r="13352" spans="1:4">
      <c r="A13352" t="s">
        <v>920</v>
      </c>
      <c r="B13352" t="s">
        <v>2655</v>
      </c>
      <c r="C13352">
        <v>70.059113487547521</v>
      </c>
      <c r="D13352" t="s">
        <v>8</v>
      </c>
    </row>
    <row r="13353" spans="1:4">
      <c r="A13353" t="s">
        <v>921</v>
      </c>
      <c r="B13353" t="s">
        <v>2655</v>
      </c>
      <c r="C13353">
        <v>70.268923590387089</v>
      </c>
      <c r="D13353" t="s">
        <v>8</v>
      </c>
    </row>
    <row r="13354" spans="1:4">
      <c r="A13354" t="s">
        <v>922</v>
      </c>
      <c r="B13354" t="s">
        <v>2655</v>
      </c>
      <c r="C13354">
        <v>74.60830028381794</v>
      </c>
      <c r="D13354" t="s">
        <v>8</v>
      </c>
    </row>
    <row r="13355" spans="1:4">
      <c r="A13355" t="s">
        <v>923</v>
      </c>
      <c r="B13355" t="s">
        <v>2655</v>
      </c>
      <c r="C13355">
        <v>73.181431771834355</v>
      </c>
      <c r="D13355" t="s">
        <v>8</v>
      </c>
    </row>
    <row r="13356" spans="1:4">
      <c r="A13356" t="s">
        <v>924</v>
      </c>
      <c r="B13356" t="s">
        <v>2655</v>
      </c>
      <c r="C13356">
        <v>73.63466727189261</v>
      </c>
      <c r="D13356" t="s">
        <v>8</v>
      </c>
    </row>
    <row r="13357" spans="1:4">
      <c r="A13357" t="s">
        <v>925</v>
      </c>
      <c r="B13357" t="s">
        <v>2655</v>
      </c>
      <c r="C13357">
        <v>73.517148213379798</v>
      </c>
      <c r="D13357" t="s">
        <v>8</v>
      </c>
    </row>
    <row r="13358" spans="1:4">
      <c r="A13358" t="s">
        <v>926</v>
      </c>
      <c r="B13358" t="s">
        <v>2655</v>
      </c>
      <c r="C13358">
        <v>73.550721258762934</v>
      </c>
      <c r="D13358" t="s">
        <v>8</v>
      </c>
    </row>
    <row r="13359" spans="1:4">
      <c r="A13359" t="s">
        <v>927</v>
      </c>
      <c r="B13359" t="s">
        <v>2655</v>
      </c>
      <c r="C13359">
        <v>73.651457721112067</v>
      </c>
      <c r="D13359" t="s">
        <v>8</v>
      </c>
    </row>
    <row r="13360" spans="1:4">
      <c r="A13360" t="s">
        <v>928</v>
      </c>
      <c r="B13360" t="s">
        <v>2655</v>
      </c>
      <c r="C13360">
        <v>73.63466727189261</v>
      </c>
      <c r="D13360" t="s">
        <v>8</v>
      </c>
    </row>
    <row r="13361" spans="1:4">
      <c r="A13361" t="s">
        <v>929</v>
      </c>
      <c r="B13361" t="s">
        <v>2655</v>
      </c>
      <c r="C13361">
        <v>73.517141476704609</v>
      </c>
      <c r="D13361" t="s">
        <v>8</v>
      </c>
    </row>
    <row r="13362" spans="1:4">
      <c r="A13362" t="s">
        <v>930</v>
      </c>
      <c r="B13362" t="s">
        <v>2655</v>
      </c>
      <c r="C13362">
        <v>74.683830991433979</v>
      </c>
      <c r="D13362" t="s">
        <v>8</v>
      </c>
    </row>
    <row r="13363" spans="1:4">
      <c r="A13363" t="s">
        <v>931</v>
      </c>
      <c r="B13363" t="s">
        <v>2655</v>
      </c>
      <c r="C13363">
        <v>75.053143749973728</v>
      </c>
      <c r="D13363" t="s">
        <v>8</v>
      </c>
    </row>
    <row r="13364" spans="1:4">
      <c r="A13364" t="s">
        <v>932</v>
      </c>
      <c r="B13364" t="s">
        <v>2655</v>
      </c>
      <c r="C13364">
        <v>75.707802881096242</v>
      </c>
      <c r="D13364" t="s">
        <v>8</v>
      </c>
    </row>
    <row r="13365" spans="1:4">
      <c r="A13365" t="s">
        <v>933</v>
      </c>
      <c r="B13365" t="s">
        <v>2655</v>
      </c>
      <c r="C13365">
        <v>75.531541890435278</v>
      </c>
      <c r="D13365" t="s">
        <v>8</v>
      </c>
    </row>
    <row r="13366" spans="1:4">
      <c r="A13366" t="s">
        <v>934</v>
      </c>
      <c r="B13366" t="s">
        <v>2655</v>
      </c>
      <c r="C13366">
        <v>75.867297597449493</v>
      </c>
      <c r="D13366" t="s">
        <v>8</v>
      </c>
    </row>
    <row r="13367" spans="1:4">
      <c r="A13367" t="s">
        <v>935</v>
      </c>
      <c r="B13367" t="s">
        <v>2655</v>
      </c>
      <c r="C13367">
        <v>75.397257006615661</v>
      </c>
      <c r="D13367" t="s">
        <v>8</v>
      </c>
    </row>
    <row r="13368" spans="1:4">
      <c r="A13368" t="s">
        <v>936</v>
      </c>
      <c r="B13368" t="s">
        <v>2655</v>
      </c>
      <c r="C13368">
        <v>74.868458881890348</v>
      </c>
      <c r="D13368" t="s">
        <v>8</v>
      </c>
    </row>
    <row r="13369" spans="1:4">
      <c r="A13369" t="s">
        <v>937</v>
      </c>
      <c r="B13369" t="s">
        <v>2655</v>
      </c>
      <c r="C13369">
        <v>74.650270720250347</v>
      </c>
      <c r="D13369" t="s">
        <v>8</v>
      </c>
    </row>
    <row r="13370" spans="1:4">
      <c r="A13370" t="s">
        <v>938</v>
      </c>
      <c r="B13370" t="s">
        <v>2655</v>
      </c>
      <c r="C13370">
        <v>74.297728821376992</v>
      </c>
      <c r="D13370" t="s">
        <v>8</v>
      </c>
    </row>
    <row r="13371" spans="1:4">
      <c r="A13371" t="s">
        <v>939</v>
      </c>
      <c r="B13371" t="s">
        <v>2655</v>
      </c>
      <c r="C13371">
        <v>74.03752997467177</v>
      </c>
      <c r="D13371" t="s">
        <v>8</v>
      </c>
    </row>
    <row r="13372" spans="1:4">
      <c r="A13372" t="s">
        <v>940</v>
      </c>
      <c r="B13372" t="s">
        <v>2655</v>
      </c>
      <c r="C13372">
        <v>73.83609675938078</v>
      </c>
      <c r="D13372" t="s">
        <v>8</v>
      </c>
    </row>
    <row r="13373" spans="1:4">
      <c r="A13373" t="s">
        <v>941</v>
      </c>
      <c r="B13373" t="s">
        <v>2655</v>
      </c>
      <c r="C13373">
        <v>73.810951653135263</v>
      </c>
      <c r="D13373" t="s">
        <v>8</v>
      </c>
    </row>
    <row r="13374" spans="1:4">
      <c r="A13374" t="s">
        <v>942</v>
      </c>
      <c r="B13374" t="s">
        <v>2655</v>
      </c>
      <c r="C13374">
        <v>73.559117271928983</v>
      </c>
      <c r="D13374" t="s">
        <v>8</v>
      </c>
    </row>
    <row r="13375" spans="1:4">
      <c r="A13375" t="s">
        <v>943</v>
      </c>
      <c r="B13375" t="s">
        <v>2655</v>
      </c>
      <c r="C13375">
        <v>74.415247009884439</v>
      </c>
      <c r="D13375" t="s">
        <v>8</v>
      </c>
    </row>
    <row r="13376" spans="1:4">
      <c r="A13376" t="s">
        <v>944</v>
      </c>
      <c r="B13376" t="s">
        <v>2655</v>
      </c>
      <c r="C13376">
        <v>74.306113223423665</v>
      </c>
      <c r="D13376" t="s">
        <v>8</v>
      </c>
    </row>
    <row r="13377" spans="1:4">
      <c r="A13377" t="s">
        <v>945</v>
      </c>
      <c r="B13377" t="s">
        <v>2655</v>
      </c>
      <c r="C13377">
        <v>73.852889183106882</v>
      </c>
      <c r="D13377" t="s">
        <v>8</v>
      </c>
    </row>
    <row r="13378" spans="1:4">
      <c r="A13378" t="s">
        <v>946</v>
      </c>
      <c r="B13378" t="s">
        <v>2655</v>
      </c>
      <c r="C13378">
        <v>74.171826263591441</v>
      </c>
      <c r="D13378" t="s">
        <v>8</v>
      </c>
    </row>
    <row r="13379" spans="1:4">
      <c r="A13379" t="s">
        <v>947</v>
      </c>
      <c r="B13379" t="s">
        <v>2655</v>
      </c>
      <c r="C13379">
        <v>74.062736926782335</v>
      </c>
      <c r="D13379" t="s">
        <v>8</v>
      </c>
    </row>
    <row r="13380" spans="1:4">
      <c r="A13380" t="s">
        <v>948</v>
      </c>
      <c r="B13380" t="s">
        <v>2655</v>
      </c>
      <c r="C13380">
        <v>74.104692410201551</v>
      </c>
      <c r="D13380" t="s">
        <v>8</v>
      </c>
    </row>
    <row r="13381" spans="1:4">
      <c r="A13381" t="s">
        <v>949</v>
      </c>
      <c r="B13381" t="s">
        <v>2655</v>
      </c>
      <c r="C13381">
        <v>74.524354040353103</v>
      </c>
      <c r="D13381" t="s">
        <v>8</v>
      </c>
    </row>
    <row r="13382" spans="1:4">
      <c r="A13382" t="s">
        <v>950</v>
      </c>
      <c r="B13382" t="s">
        <v>2655</v>
      </c>
      <c r="C13382">
        <v>75.02795175987012</v>
      </c>
      <c r="D13382" t="s">
        <v>8</v>
      </c>
    </row>
    <row r="13383" spans="1:4">
      <c r="A13383" t="s">
        <v>951</v>
      </c>
      <c r="B13383" t="s">
        <v>2655</v>
      </c>
      <c r="C13383">
        <v>72.81210333272395</v>
      </c>
      <c r="D13383" t="s">
        <v>8</v>
      </c>
    </row>
    <row r="13384" spans="1:4">
      <c r="A13384" t="s">
        <v>952</v>
      </c>
      <c r="B13384" t="s">
        <v>2655</v>
      </c>
      <c r="C13384">
        <v>72.619055810053084</v>
      </c>
      <c r="D13384" t="s">
        <v>8</v>
      </c>
    </row>
    <row r="13385" spans="1:4">
      <c r="A13385" t="s">
        <v>953</v>
      </c>
      <c r="B13385" t="s">
        <v>2655</v>
      </c>
      <c r="C13385">
        <v>71.536354120887424</v>
      </c>
      <c r="D13385" t="s">
        <v>8</v>
      </c>
    </row>
    <row r="13386" spans="1:4">
      <c r="A13386" t="s">
        <v>954</v>
      </c>
      <c r="B13386" t="s">
        <v>2655</v>
      </c>
      <c r="C13386">
        <v>71.813321307005495</v>
      </c>
      <c r="D13386" t="s">
        <v>8</v>
      </c>
    </row>
    <row r="13387" spans="1:4">
      <c r="A13387" t="s">
        <v>955</v>
      </c>
      <c r="B13387" t="s">
        <v>2655</v>
      </c>
      <c r="C13387">
        <v>72.854101610679024</v>
      </c>
      <c r="D13387" t="s">
        <v>8</v>
      </c>
    </row>
    <row r="13388" spans="1:4">
      <c r="A13388" t="s">
        <v>956</v>
      </c>
      <c r="B13388" t="s">
        <v>2655</v>
      </c>
      <c r="C13388">
        <v>72.862488309781739</v>
      </c>
      <c r="D13388" t="s">
        <v>8</v>
      </c>
    </row>
    <row r="13389" spans="1:4">
      <c r="A13389" t="s">
        <v>957</v>
      </c>
      <c r="B13389" t="s">
        <v>2655</v>
      </c>
      <c r="C13389">
        <v>72.291730828628445</v>
      </c>
      <c r="D13389" t="s">
        <v>8</v>
      </c>
    </row>
    <row r="13390" spans="1:4">
      <c r="A13390" t="s">
        <v>958</v>
      </c>
      <c r="B13390" t="s">
        <v>2655</v>
      </c>
      <c r="C13390">
        <v>71.981179390631723</v>
      </c>
      <c r="D13390" t="s">
        <v>8</v>
      </c>
    </row>
    <row r="13391" spans="1:4">
      <c r="A13391" t="s">
        <v>959</v>
      </c>
      <c r="B13391" t="s">
        <v>2655</v>
      </c>
      <c r="C13391">
        <v>71.60348630939221</v>
      </c>
      <c r="D13391" t="s">
        <v>8</v>
      </c>
    </row>
    <row r="13392" spans="1:4">
      <c r="A13392" t="s">
        <v>960</v>
      </c>
      <c r="B13392" t="s">
        <v>2655</v>
      </c>
      <c r="C13392">
        <v>72.241375910270463</v>
      </c>
      <c r="D13392" t="s">
        <v>8</v>
      </c>
    </row>
    <row r="13393" spans="1:4">
      <c r="A13393" t="s">
        <v>961</v>
      </c>
      <c r="B13393" t="s">
        <v>2655</v>
      </c>
      <c r="C13393">
        <v>72.140638497500504</v>
      </c>
      <c r="D13393" t="s">
        <v>8</v>
      </c>
    </row>
    <row r="13394" spans="1:4">
      <c r="A13394" t="s">
        <v>962</v>
      </c>
      <c r="B13394" t="s">
        <v>2655</v>
      </c>
      <c r="C13394">
        <v>70.990760899575321</v>
      </c>
      <c r="D13394" t="s">
        <v>8</v>
      </c>
    </row>
    <row r="13395" spans="1:4">
      <c r="A13395" t="s">
        <v>963</v>
      </c>
      <c r="B13395" t="s">
        <v>2655</v>
      </c>
      <c r="C13395">
        <v>70.310903892553014</v>
      </c>
      <c r="D13395" t="s">
        <v>8</v>
      </c>
    </row>
    <row r="13396" spans="1:4">
      <c r="A13396" t="s">
        <v>964</v>
      </c>
      <c r="B13396" t="s">
        <v>2655</v>
      </c>
      <c r="C13396">
        <v>70.319295175494261</v>
      </c>
      <c r="D13396" t="s">
        <v>8</v>
      </c>
    </row>
    <row r="13397" spans="1:4">
      <c r="A13397" t="s">
        <v>965</v>
      </c>
      <c r="B13397" t="s">
        <v>2655</v>
      </c>
      <c r="C13397">
        <v>69.622661724335501</v>
      </c>
      <c r="D13397" t="s">
        <v>8</v>
      </c>
    </row>
    <row r="13398" spans="1:4">
      <c r="A13398" t="s">
        <v>966</v>
      </c>
      <c r="B13398" t="s">
        <v>2655</v>
      </c>
      <c r="C13398">
        <v>70.755753638592694</v>
      </c>
      <c r="D13398" t="s">
        <v>8</v>
      </c>
    </row>
    <row r="13399" spans="1:4">
      <c r="A13399" t="s">
        <v>967</v>
      </c>
      <c r="B13399" t="s">
        <v>2655</v>
      </c>
      <c r="C13399">
        <v>70.990766662368316</v>
      </c>
      <c r="D13399" t="s">
        <v>8</v>
      </c>
    </row>
    <row r="13400" spans="1:4">
      <c r="A13400" t="s">
        <v>968</v>
      </c>
      <c r="B13400" t="s">
        <v>2655</v>
      </c>
      <c r="C13400">
        <v>70.722169043781676</v>
      </c>
      <c r="D13400" t="s">
        <v>8</v>
      </c>
    </row>
    <row r="13401" spans="1:4">
      <c r="A13401" t="s">
        <v>969</v>
      </c>
      <c r="B13401" t="s">
        <v>2655</v>
      </c>
      <c r="C13401">
        <v>71.77975723840602</v>
      </c>
      <c r="D13401" t="s">
        <v>8</v>
      </c>
    </row>
    <row r="13402" spans="1:4">
      <c r="A13402" t="s">
        <v>970</v>
      </c>
      <c r="B13402" t="s">
        <v>2655</v>
      </c>
      <c r="C13402">
        <v>72.577115104799219</v>
      </c>
      <c r="D13402" t="s">
        <v>8</v>
      </c>
    </row>
    <row r="13403" spans="1:4">
      <c r="A13403" t="s">
        <v>971</v>
      </c>
      <c r="B13403" t="s">
        <v>2655</v>
      </c>
      <c r="C13403">
        <v>72.57712170485236</v>
      </c>
      <c r="D13403" t="s">
        <v>8</v>
      </c>
    </row>
    <row r="13404" spans="1:4">
      <c r="A13404" t="s">
        <v>972</v>
      </c>
      <c r="B13404" t="s">
        <v>2655</v>
      </c>
      <c r="C13404">
        <v>70.822901025668273</v>
      </c>
      <c r="D13404" t="s">
        <v>8</v>
      </c>
    </row>
    <row r="13405" spans="1:4">
      <c r="A13405" t="s">
        <v>973</v>
      </c>
      <c r="B13405" t="s">
        <v>2655</v>
      </c>
      <c r="C13405">
        <v>71.905630451926754</v>
      </c>
      <c r="D13405" t="s">
        <v>8</v>
      </c>
    </row>
    <row r="13406" spans="1:4">
      <c r="A13406" t="s">
        <v>974</v>
      </c>
      <c r="B13406" t="s">
        <v>2655</v>
      </c>
      <c r="C13406">
        <v>71.779731840382468</v>
      </c>
      <c r="D13406" t="s">
        <v>8</v>
      </c>
    </row>
    <row r="13407" spans="1:4">
      <c r="A13407" t="s">
        <v>975</v>
      </c>
      <c r="B13407" t="s">
        <v>2655</v>
      </c>
      <c r="C13407">
        <v>71.905618600388635</v>
      </c>
      <c r="D13407" t="s">
        <v>8</v>
      </c>
    </row>
    <row r="13408" spans="1:4">
      <c r="A13408" t="s">
        <v>976</v>
      </c>
      <c r="B13408" t="s">
        <v>2655</v>
      </c>
      <c r="C13408">
        <v>73.575934742284687</v>
      </c>
      <c r="D13408" t="s">
        <v>8</v>
      </c>
    </row>
    <row r="13409" spans="1:4">
      <c r="A13409" t="s">
        <v>977</v>
      </c>
      <c r="B13409" t="s">
        <v>2655</v>
      </c>
      <c r="C13409">
        <v>73.74378681189846</v>
      </c>
      <c r="D13409" t="s">
        <v>8</v>
      </c>
    </row>
    <row r="13410" spans="1:4">
      <c r="A13410" t="s">
        <v>978</v>
      </c>
      <c r="B13410" t="s">
        <v>2655</v>
      </c>
      <c r="C13410">
        <v>73.802541160368591</v>
      </c>
      <c r="D13410" t="s">
        <v>8</v>
      </c>
    </row>
    <row r="13411" spans="1:4">
      <c r="A13411" t="s">
        <v>979</v>
      </c>
      <c r="B13411" t="s">
        <v>2655</v>
      </c>
      <c r="C13411">
        <v>73.265347614431235</v>
      </c>
      <c r="D13411" t="s">
        <v>8</v>
      </c>
    </row>
    <row r="13412" spans="1:4">
      <c r="A13412" t="s">
        <v>980</v>
      </c>
      <c r="B13412" t="s">
        <v>2655</v>
      </c>
      <c r="C13412">
        <v>72.165840449917098</v>
      </c>
      <c r="D13412" t="s">
        <v>8</v>
      </c>
    </row>
    <row r="13413" spans="1:4">
      <c r="A13413" t="s">
        <v>981</v>
      </c>
      <c r="B13413" t="s">
        <v>2655</v>
      </c>
      <c r="C13413">
        <v>71.846895993191225</v>
      </c>
      <c r="D13413" t="s">
        <v>8</v>
      </c>
    </row>
    <row r="13414" spans="1:4">
      <c r="A13414" t="s">
        <v>982</v>
      </c>
      <c r="B13414" t="s">
        <v>2655</v>
      </c>
      <c r="C13414">
        <v>69.538717772690802</v>
      </c>
      <c r="D13414" t="s">
        <v>8</v>
      </c>
    </row>
    <row r="13415" spans="1:4">
      <c r="A13415" t="s">
        <v>983</v>
      </c>
      <c r="B13415" t="s">
        <v>2655</v>
      </c>
      <c r="C13415">
        <v>67.280911377655684</v>
      </c>
      <c r="D13415" t="s">
        <v>8</v>
      </c>
    </row>
    <row r="13416" spans="1:4">
      <c r="A13416" t="s">
        <v>984</v>
      </c>
      <c r="B13416" t="s">
        <v>2655</v>
      </c>
      <c r="C13416">
        <v>67.482369376493594</v>
      </c>
      <c r="D13416" t="s">
        <v>8</v>
      </c>
    </row>
    <row r="13417" spans="1:4">
      <c r="A13417" t="s">
        <v>985</v>
      </c>
      <c r="B13417" t="s">
        <v>2655</v>
      </c>
      <c r="C13417">
        <v>60.510131770908167</v>
      </c>
      <c r="D13417" t="s">
        <v>8</v>
      </c>
    </row>
    <row r="13418" spans="1:4">
      <c r="A13418" t="s">
        <v>986</v>
      </c>
      <c r="B13418" t="s">
        <v>2655</v>
      </c>
      <c r="C13418">
        <v>59.452248622418452</v>
      </c>
      <c r="D13418" t="s">
        <v>8</v>
      </c>
    </row>
    <row r="13419" spans="1:4">
      <c r="A13419" t="s">
        <v>987</v>
      </c>
      <c r="B13419" t="s">
        <v>2655</v>
      </c>
      <c r="C13419">
        <v>58.707517709233066</v>
      </c>
      <c r="D13419" t="s">
        <v>8</v>
      </c>
    </row>
    <row r="13420" spans="1:4">
      <c r="A13420" t="s">
        <v>988</v>
      </c>
      <c r="B13420" t="s">
        <v>2655</v>
      </c>
      <c r="C13420">
        <v>58.682120518779065</v>
      </c>
      <c r="D13420" t="s">
        <v>8</v>
      </c>
    </row>
    <row r="13421" spans="1:4">
      <c r="A13421" t="s">
        <v>989</v>
      </c>
      <c r="B13421" t="s">
        <v>2655</v>
      </c>
      <c r="C13421">
        <v>60.924802403227602</v>
      </c>
      <c r="D13421" t="s">
        <v>8</v>
      </c>
    </row>
    <row r="13422" spans="1:4">
      <c r="A13422" t="s">
        <v>990</v>
      </c>
      <c r="B13422" t="s">
        <v>2655</v>
      </c>
      <c r="C13422">
        <v>60.840187022966433</v>
      </c>
      <c r="D13422" t="s">
        <v>8</v>
      </c>
    </row>
    <row r="13423" spans="1:4">
      <c r="A13423" t="s">
        <v>991</v>
      </c>
      <c r="B13423" t="s">
        <v>2655</v>
      </c>
      <c r="C13423">
        <v>60.543989553582641</v>
      </c>
      <c r="D13423" t="s">
        <v>8</v>
      </c>
    </row>
    <row r="13424" spans="1:4">
      <c r="A13424" t="s">
        <v>992</v>
      </c>
      <c r="B13424" t="s">
        <v>2655</v>
      </c>
      <c r="C13424">
        <v>60.653988607113085</v>
      </c>
      <c r="D13424" t="s">
        <v>8</v>
      </c>
    </row>
    <row r="13425" spans="1:4">
      <c r="A13425" t="s">
        <v>993</v>
      </c>
      <c r="B13425" t="s">
        <v>2655</v>
      </c>
      <c r="C13425">
        <v>61.47489951244426</v>
      </c>
      <c r="D13425" t="s">
        <v>8</v>
      </c>
    </row>
    <row r="13426" spans="1:4">
      <c r="A13426" t="s">
        <v>994</v>
      </c>
      <c r="B13426" t="s">
        <v>2655</v>
      </c>
      <c r="C13426">
        <v>61.339495899540232</v>
      </c>
      <c r="D13426" t="s">
        <v>8</v>
      </c>
    </row>
    <row r="13427" spans="1:4">
      <c r="A13427" t="s">
        <v>995</v>
      </c>
      <c r="B13427" t="s">
        <v>2655</v>
      </c>
      <c r="C13427">
        <v>58.902177957294882</v>
      </c>
      <c r="D13427" t="s">
        <v>8</v>
      </c>
    </row>
    <row r="13428" spans="1:4">
      <c r="A13428" t="s">
        <v>996</v>
      </c>
      <c r="B13428" t="s">
        <v>2655</v>
      </c>
      <c r="C13428">
        <v>59.130656067132144</v>
      </c>
      <c r="D13428" t="s">
        <v>8</v>
      </c>
    </row>
    <row r="13429" spans="1:4">
      <c r="A13429" t="s">
        <v>997</v>
      </c>
      <c r="B13429" t="s">
        <v>2655</v>
      </c>
      <c r="C13429">
        <v>57.996622319951911</v>
      </c>
      <c r="D13429" t="s">
        <v>8</v>
      </c>
    </row>
    <row r="13430" spans="1:4">
      <c r="A13430" t="s">
        <v>998</v>
      </c>
      <c r="B13430" t="s">
        <v>2655</v>
      </c>
      <c r="C13430">
        <v>58.233592421239891</v>
      </c>
      <c r="D13430" t="s">
        <v>8</v>
      </c>
    </row>
    <row r="13431" spans="1:4">
      <c r="A13431" t="s">
        <v>999</v>
      </c>
      <c r="B13431" t="s">
        <v>2655</v>
      </c>
      <c r="C13431">
        <v>57.818896820986488</v>
      </c>
      <c r="D13431" t="s">
        <v>8</v>
      </c>
    </row>
    <row r="13432" spans="1:4">
      <c r="A13432" t="s">
        <v>1000</v>
      </c>
      <c r="B13432" t="s">
        <v>2655</v>
      </c>
      <c r="C13432">
        <v>58.115098957476249</v>
      </c>
      <c r="D13432" t="s">
        <v>8</v>
      </c>
    </row>
    <row r="13433" spans="1:4">
      <c r="A13433" t="s">
        <v>1001</v>
      </c>
      <c r="B13433" t="s">
        <v>2655</v>
      </c>
      <c r="C13433">
        <v>57.480382721089605</v>
      </c>
      <c r="D13433" t="s">
        <v>8</v>
      </c>
    </row>
    <row r="13434" spans="1:4">
      <c r="A13434" t="s">
        <v>1002</v>
      </c>
      <c r="B13434" t="s">
        <v>2655</v>
      </c>
      <c r="C13434">
        <v>56.456376985081079</v>
      </c>
      <c r="D13434" t="s">
        <v>8</v>
      </c>
    </row>
    <row r="13435" spans="1:4">
      <c r="A13435" t="s">
        <v>1003</v>
      </c>
      <c r="B13435" t="s">
        <v>2655</v>
      </c>
      <c r="C13435">
        <v>55.669324455294351</v>
      </c>
      <c r="D13435" t="s">
        <v>8</v>
      </c>
    </row>
    <row r="13436" spans="1:4">
      <c r="A13436" t="s">
        <v>1004</v>
      </c>
      <c r="B13436" t="s">
        <v>2655</v>
      </c>
      <c r="C13436">
        <v>55.813182426541083</v>
      </c>
      <c r="D13436" t="s">
        <v>8</v>
      </c>
    </row>
    <row r="13437" spans="1:4">
      <c r="A13437" t="s">
        <v>1005</v>
      </c>
      <c r="B13437" t="s">
        <v>2655</v>
      </c>
      <c r="C13437">
        <v>53.595889255932171</v>
      </c>
      <c r="D13437" t="s">
        <v>8</v>
      </c>
    </row>
    <row r="13438" spans="1:4">
      <c r="A13438" t="s">
        <v>1006</v>
      </c>
      <c r="B13438" t="s">
        <v>2655</v>
      </c>
      <c r="C13438">
        <v>53.748224020824459</v>
      </c>
      <c r="D13438" t="s">
        <v>8</v>
      </c>
    </row>
    <row r="13439" spans="1:4">
      <c r="A13439" t="s">
        <v>1007</v>
      </c>
      <c r="B13439" t="s">
        <v>2655</v>
      </c>
      <c r="C13439">
        <v>53.071176117883027</v>
      </c>
      <c r="D13439" t="s">
        <v>8</v>
      </c>
    </row>
    <row r="13440" spans="1:4">
      <c r="A13440" t="s">
        <v>1008</v>
      </c>
      <c r="B13440" t="s">
        <v>2655</v>
      </c>
      <c r="C13440">
        <v>55.203852695974405</v>
      </c>
      <c r="D13440" t="s">
        <v>8</v>
      </c>
    </row>
    <row r="13441" spans="1:4">
      <c r="A13441" t="s">
        <v>1009</v>
      </c>
      <c r="B13441" t="s">
        <v>2655</v>
      </c>
      <c r="C13441">
        <v>54.916104477656262</v>
      </c>
      <c r="D13441" t="s">
        <v>8</v>
      </c>
    </row>
    <row r="13442" spans="1:4">
      <c r="A13442" t="s">
        <v>1010</v>
      </c>
      <c r="B13442" t="s">
        <v>2655</v>
      </c>
      <c r="C13442">
        <v>55.753947396506838</v>
      </c>
      <c r="D13442" t="s">
        <v>8</v>
      </c>
    </row>
    <row r="13443" spans="1:4">
      <c r="A13443" t="s">
        <v>1011</v>
      </c>
      <c r="B13443" t="s">
        <v>2655</v>
      </c>
      <c r="C13443">
        <v>56.00783728150963</v>
      </c>
      <c r="D13443" t="s">
        <v>8</v>
      </c>
    </row>
    <row r="13444" spans="1:4">
      <c r="A13444" t="s">
        <v>1012</v>
      </c>
      <c r="B13444" t="s">
        <v>2655</v>
      </c>
      <c r="C13444">
        <v>56.574848713088137</v>
      </c>
      <c r="D13444" t="s">
        <v>8</v>
      </c>
    </row>
    <row r="13445" spans="1:4">
      <c r="A13445" t="s">
        <v>1013</v>
      </c>
      <c r="B13445" t="s">
        <v>2655</v>
      </c>
      <c r="C13445">
        <v>56.388683897425736</v>
      </c>
      <c r="D13445" t="s">
        <v>8</v>
      </c>
    </row>
    <row r="13446" spans="1:4">
      <c r="A13446" t="s">
        <v>1014</v>
      </c>
      <c r="B13446" t="s">
        <v>2655</v>
      </c>
      <c r="C13446">
        <v>56.60023265128352</v>
      </c>
      <c r="D13446" t="s">
        <v>8</v>
      </c>
    </row>
    <row r="13447" spans="1:4">
      <c r="A13447" t="s">
        <v>1015</v>
      </c>
      <c r="B13447" t="s">
        <v>2655</v>
      </c>
      <c r="C13447">
        <v>59.139120389376025</v>
      </c>
      <c r="D13447" t="s">
        <v>8</v>
      </c>
    </row>
    <row r="13448" spans="1:4">
      <c r="A13448" t="s">
        <v>1016</v>
      </c>
      <c r="B13448" t="s">
        <v>2655</v>
      </c>
      <c r="C13448">
        <v>59.646900944645679</v>
      </c>
      <c r="D13448" t="s">
        <v>8</v>
      </c>
    </row>
    <row r="13449" spans="1:4">
      <c r="A13449" t="s">
        <v>1017</v>
      </c>
      <c r="B13449" t="s">
        <v>2655</v>
      </c>
      <c r="C13449">
        <v>60.070052788580789</v>
      </c>
      <c r="D13449" t="s">
        <v>8</v>
      </c>
    </row>
    <row r="13450" spans="1:4">
      <c r="A13450" t="s">
        <v>1018</v>
      </c>
      <c r="B13450" t="s">
        <v>2655</v>
      </c>
      <c r="C13450">
        <v>57.827363025941672</v>
      </c>
      <c r="D13450" t="s">
        <v>8</v>
      </c>
    </row>
    <row r="13451" spans="1:4">
      <c r="A13451" t="s">
        <v>1019</v>
      </c>
      <c r="B13451" t="s">
        <v>2655</v>
      </c>
      <c r="C13451">
        <v>59.274528913034828</v>
      </c>
      <c r="D13451" t="s">
        <v>8</v>
      </c>
    </row>
    <row r="13452" spans="1:4">
      <c r="A13452" t="s">
        <v>1020</v>
      </c>
      <c r="B13452" t="s">
        <v>2655</v>
      </c>
      <c r="C13452">
        <v>59.113736199506768</v>
      </c>
      <c r="D13452" t="s">
        <v>8</v>
      </c>
    </row>
    <row r="13453" spans="1:4">
      <c r="A13453" t="s">
        <v>1021</v>
      </c>
      <c r="B13453" t="s">
        <v>2655</v>
      </c>
      <c r="C13453">
        <v>58.19126838693893</v>
      </c>
      <c r="D13453" t="s">
        <v>8</v>
      </c>
    </row>
    <row r="13454" spans="1:4">
      <c r="A13454" t="s">
        <v>1022</v>
      </c>
      <c r="B13454" t="s">
        <v>2655</v>
      </c>
      <c r="C13454">
        <v>58.081255826860229</v>
      </c>
      <c r="D13454" t="s">
        <v>8</v>
      </c>
    </row>
    <row r="13455" spans="1:4">
      <c r="A13455" t="s">
        <v>1023</v>
      </c>
      <c r="B13455" t="s">
        <v>2655</v>
      </c>
      <c r="C13455">
        <v>58.952945994250122</v>
      </c>
      <c r="D13455" t="s">
        <v>8</v>
      </c>
    </row>
    <row r="13456" spans="1:4">
      <c r="A13456" t="s">
        <v>1024</v>
      </c>
      <c r="B13456" t="s">
        <v>2655</v>
      </c>
      <c r="C13456">
        <v>59.985418615116117</v>
      </c>
      <c r="D13456" t="s">
        <v>8</v>
      </c>
    </row>
    <row r="13457" spans="1:4">
      <c r="A13457" t="s">
        <v>1025</v>
      </c>
      <c r="B13457" t="s">
        <v>2655</v>
      </c>
      <c r="C13457">
        <v>60.120824541000573</v>
      </c>
      <c r="D13457" t="s">
        <v>8</v>
      </c>
    </row>
    <row r="13458" spans="1:4">
      <c r="A13458" t="s">
        <v>1026</v>
      </c>
      <c r="B13458" t="s">
        <v>2655</v>
      </c>
      <c r="C13458">
        <v>60.467824563134691</v>
      </c>
      <c r="D13458" t="s">
        <v>8</v>
      </c>
    </row>
    <row r="13459" spans="1:4">
      <c r="A13459" t="s">
        <v>1027</v>
      </c>
      <c r="B13459" t="s">
        <v>2655</v>
      </c>
      <c r="C13459">
        <v>60.002346306370796</v>
      </c>
      <c r="D13459" t="s">
        <v>8</v>
      </c>
    </row>
    <row r="13460" spans="1:4">
      <c r="A13460" t="s">
        <v>1028</v>
      </c>
      <c r="B13460" t="s">
        <v>2655</v>
      </c>
      <c r="C13460">
        <v>61.305649725764034</v>
      </c>
      <c r="D13460" t="s">
        <v>8</v>
      </c>
    </row>
    <row r="13461" spans="1:4">
      <c r="A13461" t="s">
        <v>1029</v>
      </c>
      <c r="B13461" t="s">
        <v>2655</v>
      </c>
      <c r="C13461">
        <v>61.119444976968552</v>
      </c>
      <c r="D13461" t="s">
        <v>8</v>
      </c>
    </row>
    <row r="13462" spans="1:4">
      <c r="A13462" t="s">
        <v>1030</v>
      </c>
      <c r="B13462" t="s">
        <v>2655</v>
      </c>
      <c r="C13462">
        <v>61.094060229060467</v>
      </c>
      <c r="D13462" t="s">
        <v>8</v>
      </c>
    </row>
    <row r="13463" spans="1:4">
      <c r="A13463" t="s">
        <v>1031</v>
      </c>
      <c r="B13463" t="s">
        <v>2655</v>
      </c>
      <c r="C13463">
        <v>61.483350074912906</v>
      </c>
      <c r="D13463" t="s">
        <v>8</v>
      </c>
    </row>
    <row r="13464" spans="1:4">
      <c r="A13464" t="s">
        <v>1032</v>
      </c>
      <c r="B13464" t="s">
        <v>2655</v>
      </c>
      <c r="C13464">
        <v>61.838811959966073</v>
      </c>
      <c r="D13464" t="s">
        <v>8</v>
      </c>
    </row>
    <row r="13465" spans="1:4">
      <c r="A13465" t="s">
        <v>1033</v>
      </c>
      <c r="B13465" t="s">
        <v>2655</v>
      </c>
      <c r="C13465">
        <v>61.864208657334643</v>
      </c>
      <c r="D13465" t="s">
        <v>8</v>
      </c>
    </row>
    <row r="13466" spans="1:4">
      <c r="A13466" t="s">
        <v>1034</v>
      </c>
      <c r="B13466" t="s">
        <v>2655</v>
      </c>
      <c r="C13466">
        <v>61.407196311581096</v>
      </c>
      <c r="D13466" t="s">
        <v>8</v>
      </c>
    </row>
    <row r="13467" spans="1:4">
      <c r="A13467" t="s">
        <v>1035</v>
      </c>
      <c r="B13467" t="s">
        <v>2655</v>
      </c>
      <c r="C13467">
        <v>61.821890962240957</v>
      </c>
      <c r="D13467" t="s">
        <v>8</v>
      </c>
    </row>
    <row r="13468" spans="1:4">
      <c r="A13468" t="s">
        <v>1036</v>
      </c>
      <c r="B13468" t="s">
        <v>2655</v>
      </c>
      <c r="C13468">
        <v>61.55953923633345</v>
      </c>
      <c r="D13468" t="s">
        <v>8</v>
      </c>
    </row>
    <row r="13469" spans="1:4">
      <c r="A13469" t="s">
        <v>1037</v>
      </c>
      <c r="B13469" t="s">
        <v>2655</v>
      </c>
      <c r="C13469">
        <v>61.390269956745684</v>
      </c>
      <c r="D13469" t="s">
        <v>8</v>
      </c>
    </row>
    <row r="13470" spans="1:4">
      <c r="A13470" t="s">
        <v>1038</v>
      </c>
      <c r="B13470" t="s">
        <v>2655</v>
      </c>
      <c r="C13470">
        <v>61.085603029435568</v>
      </c>
      <c r="D13470" t="s">
        <v>8</v>
      </c>
    </row>
    <row r="13471" spans="1:4">
      <c r="A13471" t="s">
        <v>1039</v>
      </c>
      <c r="B13471" t="s">
        <v>2655</v>
      </c>
      <c r="C13471">
        <v>59.909250903766711</v>
      </c>
      <c r="D13471" t="s">
        <v>8</v>
      </c>
    </row>
    <row r="13472" spans="1:4">
      <c r="A13472" t="s">
        <v>1040</v>
      </c>
      <c r="B13472" t="s">
        <v>2655</v>
      </c>
      <c r="C13472">
        <v>60.239310211480458</v>
      </c>
      <c r="D13472" t="s">
        <v>8</v>
      </c>
    </row>
    <row r="13473" spans="1:4">
      <c r="A13473" t="s">
        <v>1041</v>
      </c>
      <c r="B13473" t="s">
        <v>2655</v>
      </c>
      <c r="C13473">
        <v>61.576459060616735</v>
      </c>
      <c r="D13473" t="s">
        <v>8</v>
      </c>
    </row>
    <row r="13474" spans="1:4">
      <c r="A13474" t="s">
        <v>1042</v>
      </c>
      <c r="B13474" t="s">
        <v>2655</v>
      </c>
      <c r="C13474">
        <v>61.771102867241289</v>
      </c>
      <c r="D13474" t="s">
        <v>8</v>
      </c>
    </row>
    <row r="13475" spans="1:4">
      <c r="A13475" t="s">
        <v>1043</v>
      </c>
      <c r="B13475" t="s">
        <v>2655</v>
      </c>
      <c r="C13475">
        <v>62.10115004100706</v>
      </c>
      <c r="D13475" t="s">
        <v>8</v>
      </c>
    </row>
    <row r="13476" spans="1:4">
      <c r="A13476" t="s">
        <v>1044</v>
      </c>
      <c r="B13476" t="s">
        <v>2655</v>
      </c>
      <c r="C13476">
        <v>62.933404677016192</v>
      </c>
      <c r="D13476" t="s">
        <v>8</v>
      </c>
    </row>
    <row r="13477" spans="1:4">
      <c r="A13477" t="s">
        <v>1045</v>
      </c>
      <c r="B13477" t="s">
        <v>2655</v>
      </c>
      <c r="C13477">
        <v>62.865104834276501</v>
      </c>
      <c r="D13477" t="s">
        <v>8</v>
      </c>
    </row>
    <row r="13478" spans="1:4">
      <c r="A13478" t="s">
        <v>1046</v>
      </c>
      <c r="B13478" t="s">
        <v>2655</v>
      </c>
      <c r="C13478">
        <v>62.301595048704392</v>
      </c>
      <c r="D13478" t="s">
        <v>8</v>
      </c>
    </row>
    <row r="13479" spans="1:4">
      <c r="A13479" t="s">
        <v>1047</v>
      </c>
      <c r="B13479" t="s">
        <v>2655</v>
      </c>
      <c r="C13479">
        <v>62.019831908868376</v>
      </c>
      <c r="D13479" t="s">
        <v>8</v>
      </c>
    </row>
    <row r="13480" spans="1:4">
      <c r="A13480" t="s">
        <v>1048</v>
      </c>
      <c r="B13480" t="s">
        <v>2655</v>
      </c>
      <c r="C13480">
        <v>62.830945097994793</v>
      </c>
      <c r="D13480" t="s">
        <v>8</v>
      </c>
    </row>
    <row r="13481" spans="1:4">
      <c r="A13481" t="s">
        <v>1049</v>
      </c>
      <c r="B13481" t="s">
        <v>2655</v>
      </c>
      <c r="C13481">
        <v>62.515040059372005</v>
      </c>
      <c r="D13481" t="s">
        <v>8</v>
      </c>
    </row>
    <row r="13482" spans="1:4">
      <c r="A13482" t="s">
        <v>1050</v>
      </c>
      <c r="B13482" t="s">
        <v>2655</v>
      </c>
      <c r="C13482">
        <v>62.737021243871197</v>
      </c>
      <c r="D13482" t="s">
        <v>8</v>
      </c>
    </row>
    <row r="13483" spans="1:4">
      <c r="A13483" t="s">
        <v>1051</v>
      </c>
      <c r="B13483" t="s">
        <v>2655</v>
      </c>
      <c r="C13483">
        <v>62.429650483310922</v>
      </c>
      <c r="D13483" t="s">
        <v>8</v>
      </c>
    </row>
    <row r="13484" spans="1:4">
      <c r="A13484" t="s">
        <v>1052</v>
      </c>
      <c r="B13484" t="s">
        <v>2655</v>
      </c>
      <c r="C13484">
        <v>63.57374713786659</v>
      </c>
      <c r="D13484" t="s">
        <v>8</v>
      </c>
    </row>
    <row r="13485" spans="1:4">
      <c r="A13485" t="s">
        <v>1053</v>
      </c>
      <c r="B13485" t="s">
        <v>2655</v>
      </c>
      <c r="C13485">
        <v>63.155379634279399</v>
      </c>
      <c r="D13485" t="s">
        <v>8</v>
      </c>
    </row>
    <row r="13486" spans="1:4">
      <c r="A13486" t="s">
        <v>1054</v>
      </c>
      <c r="B13486" t="s">
        <v>2655</v>
      </c>
      <c r="C13486">
        <v>65.366735361565489</v>
      </c>
      <c r="D13486" t="s">
        <v>8</v>
      </c>
    </row>
    <row r="13487" spans="1:4">
      <c r="A13487" t="s">
        <v>1055</v>
      </c>
      <c r="B13487" t="s">
        <v>2655</v>
      </c>
      <c r="C13487">
        <v>66.118056575009263</v>
      </c>
      <c r="D13487" t="s">
        <v>8</v>
      </c>
    </row>
    <row r="13488" spans="1:4">
      <c r="A13488" t="s">
        <v>1056</v>
      </c>
      <c r="B13488" t="s">
        <v>2655</v>
      </c>
      <c r="C13488">
        <v>65.733850690887778</v>
      </c>
      <c r="D13488" t="s">
        <v>8</v>
      </c>
    </row>
    <row r="13489" spans="1:4">
      <c r="A13489" t="s">
        <v>1057</v>
      </c>
      <c r="B13489" t="s">
        <v>2655</v>
      </c>
      <c r="C13489">
        <v>64.845895223527322</v>
      </c>
      <c r="D13489" t="s">
        <v>8</v>
      </c>
    </row>
    <row r="13490" spans="1:4">
      <c r="A13490" t="s">
        <v>1058</v>
      </c>
      <c r="B13490" t="s">
        <v>2655</v>
      </c>
      <c r="C13490">
        <v>65.144721862956885</v>
      </c>
      <c r="D13490" t="s">
        <v>8</v>
      </c>
    </row>
    <row r="13491" spans="1:4">
      <c r="A13491" t="s">
        <v>1059</v>
      </c>
      <c r="B13491" t="s">
        <v>2655</v>
      </c>
      <c r="C13491">
        <v>65.315489333319306</v>
      </c>
      <c r="D13491" t="s">
        <v>8</v>
      </c>
    </row>
    <row r="13492" spans="1:4">
      <c r="A13492" t="s">
        <v>1060</v>
      </c>
      <c r="B13492" t="s">
        <v>2655</v>
      </c>
      <c r="C13492">
        <v>66.05829795298817</v>
      </c>
      <c r="D13492" t="s">
        <v>8</v>
      </c>
    </row>
    <row r="13493" spans="1:4">
      <c r="A13493" t="s">
        <v>1061</v>
      </c>
      <c r="B13493" t="s">
        <v>2655</v>
      </c>
      <c r="C13493">
        <v>65.571619701131539</v>
      </c>
      <c r="D13493" t="s">
        <v>8</v>
      </c>
    </row>
    <row r="13494" spans="1:4">
      <c r="A13494" t="s">
        <v>1062</v>
      </c>
      <c r="B13494" t="s">
        <v>2655</v>
      </c>
      <c r="C13494">
        <v>65.639940242440801</v>
      </c>
      <c r="D13494" t="s">
        <v>8</v>
      </c>
    </row>
    <row r="13495" spans="1:4">
      <c r="A13495" t="s">
        <v>1063</v>
      </c>
      <c r="B13495" t="s">
        <v>2655</v>
      </c>
      <c r="C13495">
        <v>66.60473409318169</v>
      </c>
      <c r="D13495" t="s">
        <v>8</v>
      </c>
    </row>
    <row r="13496" spans="1:4">
      <c r="A13496" t="s">
        <v>1064</v>
      </c>
      <c r="B13496" t="s">
        <v>2655</v>
      </c>
      <c r="C13496">
        <v>67.253597145295075</v>
      </c>
      <c r="D13496" t="s">
        <v>8</v>
      </c>
    </row>
    <row r="13497" spans="1:4">
      <c r="A13497" t="s">
        <v>1065</v>
      </c>
      <c r="B13497" t="s">
        <v>2655</v>
      </c>
      <c r="C13497">
        <v>66.980389894980689</v>
      </c>
      <c r="D13497" t="s">
        <v>8</v>
      </c>
    </row>
    <row r="13498" spans="1:4">
      <c r="A13498" t="s">
        <v>1066</v>
      </c>
      <c r="B13498" t="s">
        <v>2655</v>
      </c>
      <c r="C13498">
        <v>68.244012401748009</v>
      </c>
      <c r="D13498" t="s">
        <v>8</v>
      </c>
    </row>
    <row r="13499" spans="1:4">
      <c r="A13499" t="s">
        <v>1067</v>
      </c>
      <c r="B13499" t="s">
        <v>2655</v>
      </c>
      <c r="C13499">
        <v>67.953735166558459</v>
      </c>
      <c r="D13499" t="s">
        <v>8</v>
      </c>
    </row>
    <row r="13500" spans="1:4">
      <c r="A13500" t="s">
        <v>1068</v>
      </c>
      <c r="B13500" t="s">
        <v>2655</v>
      </c>
      <c r="C13500">
        <v>67.689038674143674</v>
      </c>
      <c r="D13500" t="s">
        <v>8</v>
      </c>
    </row>
    <row r="13501" spans="1:4">
      <c r="A13501" t="s">
        <v>1069</v>
      </c>
      <c r="B13501" t="s">
        <v>2655</v>
      </c>
      <c r="C13501">
        <v>68.329397116077246</v>
      </c>
      <c r="D13501" t="s">
        <v>8</v>
      </c>
    </row>
    <row r="13502" spans="1:4">
      <c r="A13502" t="s">
        <v>1070</v>
      </c>
      <c r="B13502" t="s">
        <v>2655</v>
      </c>
      <c r="C13502">
        <v>68.850206530634864</v>
      </c>
      <c r="D13502" t="s">
        <v>8</v>
      </c>
    </row>
    <row r="13503" spans="1:4">
      <c r="A13503" t="s">
        <v>1071</v>
      </c>
      <c r="B13503" t="s">
        <v>2655</v>
      </c>
      <c r="C13503">
        <v>69.635718125345718</v>
      </c>
      <c r="D13503" t="s">
        <v>8</v>
      </c>
    </row>
    <row r="13504" spans="1:4">
      <c r="A13504" t="s">
        <v>1072</v>
      </c>
      <c r="B13504" t="s">
        <v>2655</v>
      </c>
      <c r="C13504">
        <v>68.96120402115092</v>
      </c>
      <c r="D13504" t="s">
        <v>8</v>
      </c>
    </row>
    <row r="13505" spans="1:4">
      <c r="A13505" t="s">
        <v>1073</v>
      </c>
      <c r="B13505" t="s">
        <v>2655</v>
      </c>
      <c r="C13505">
        <v>68.824589757841167</v>
      </c>
      <c r="D13505" t="s">
        <v>8</v>
      </c>
    </row>
    <row r="13506" spans="1:4">
      <c r="A13506" t="s">
        <v>1074</v>
      </c>
      <c r="B13506" t="s">
        <v>2655</v>
      </c>
      <c r="C13506">
        <v>68.525798881051472</v>
      </c>
      <c r="D13506" t="s">
        <v>8</v>
      </c>
    </row>
    <row r="13507" spans="1:4">
      <c r="A13507" t="s">
        <v>1075</v>
      </c>
      <c r="B13507" t="s">
        <v>2655</v>
      </c>
      <c r="C13507">
        <v>68.184274804159443</v>
      </c>
      <c r="D13507" t="s">
        <v>8</v>
      </c>
    </row>
    <row r="13508" spans="1:4">
      <c r="A13508" t="s">
        <v>1076</v>
      </c>
      <c r="B13508" t="s">
        <v>2655</v>
      </c>
      <c r="C13508">
        <v>69.635701281889666</v>
      </c>
      <c r="D13508" t="s">
        <v>8</v>
      </c>
    </row>
    <row r="13509" spans="1:4">
      <c r="A13509" t="s">
        <v>1077</v>
      </c>
      <c r="B13509" t="s">
        <v>2655</v>
      </c>
      <c r="C13509">
        <v>69.652791186242311</v>
      </c>
      <c r="D13509" t="s">
        <v>8</v>
      </c>
    </row>
    <row r="13510" spans="1:4">
      <c r="A13510" t="s">
        <v>1078</v>
      </c>
      <c r="B13510" t="s">
        <v>2655</v>
      </c>
      <c r="C13510">
        <v>70.207748523005563</v>
      </c>
      <c r="D13510" t="s">
        <v>8</v>
      </c>
    </row>
    <row r="13511" spans="1:4">
      <c r="A13511" t="s">
        <v>1079</v>
      </c>
      <c r="B13511" t="s">
        <v>2655</v>
      </c>
      <c r="C13511">
        <v>69.482022904430153</v>
      </c>
      <c r="D13511" t="s">
        <v>8</v>
      </c>
    </row>
    <row r="13512" spans="1:4">
      <c r="A13512" t="s">
        <v>1080</v>
      </c>
      <c r="B13512" t="s">
        <v>2655</v>
      </c>
      <c r="C13512">
        <v>69.507639271945294</v>
      </c>
      <c r="D13512" t="s">
        <v>8</v>
      </c>
    </row>
    <row r="13513" spans="1:4">
      <c r="A13513" t="s">
        <v>1081</v>
      </c>
      <c r="B13513" t="s">
        <v>2655</v>
      </c>
      <c r="C13513">
        <v>69.225900112598381</v>
      </c>
      <c r="D13513" t="s">
        <v>8</v>
      </c>
    </row>
    <row r="13514" spans="1:4">
      <c r="A13514" t="s">
        <v>1082</v>
      </c>
      <c r="B13514" t="s">
        <v>2655</v>
      </c>
      <c r="C13514">
        <v>69.58446097569113</v>
      </c>
      <c r="D13514" t="s">
        <v>8</v>
      </c>
    </row>
    <row r="13515" spans="1:4">
      <c r="A13515" t="s">
        <v>1083</v>
      </c>
      <c r="B13515" t="s">
        <v>2655</v>
      </c>
      <c r="C13515">
        <v>70.12237286091478</v>
      </c>
      <c r="D13515" t="s">
        <v>8</v>
      </c>
    </row>
    <row r="13516" spans="1:4">
      <c r="A13516" t="s">
        <v>1084</v>
      </c>
      <c r="B13516" t="s">
        <v>2655</v>
      </c>
      <c r="C13516">
        <v>70.404114714903329</v>
      </c>
      <c r="D13516" t="s">
        <v>8</v>
      </c>
    </row>
    <row r="13517" spans="1:4">
      <c r="A13517" t="s">
        <v>1085</v>
      </c>
      <c r="B13517" t="s">
        <v>2655</v>
      </c>
      <c r="C13517">
        <v>71.206684460441338</v>
      </c>
      <c r="D13517" t="s">
        <v>8</v>
      </c>
    </row>
    <row r="13518" spans="1:4">
      <c r="A13518" t="s">
        <v>1086</v>
      </c>
      <c r="B13518" t="s">
        <v>2655</v>
      </c>
      <c r="C13518">
        <v>71.275009932448455</v>
      </c>
      <c r="D13518" t="s">
        <v>8</v>
      </c>
    </row>
    <row r="13519" spans="1:4">
      <c r="A13519" t="s">
        <v>1087</v>
      </c>
      <c r="B13519" t="s">
        <v>2655</v>
      </c>
      <c r="C13519">
        <v>71.420151528012951</v>
      </c>
      <c r="D13519" t="s">
        <v>8</v>
      </c>
    </row>
    <row r="13520" spans="1:4">
      <c r="A13520" t="s">
        <v>1088</v>
      </c>
      <c r="B13520" t="s">
        <v>2655</v>
      </c>
      <c r="C13520">
        <v>70.233373429263978</v>
      </c>
      <c r="D13520" t="s">
        <v>8</v>
      </c>
    </row>
    <row r="13521" spans="1:4">
      <c r="A13521" t="s">
        <v>1089</v>
      </c>
      <c r="B13521" t="s">
        <v>2655</v>
      </c>
      <c r="C13521">
        <v>71.155448835316236</v>
      </c>
      <c r="D13521" t="s">
        <v>8</v>
      </c>
    </row>
    <row r="13522" spans="1:4">
      <c r="A13522" t="s">
        <v>1090</v>
      </c>
      <c r="B13522" t="s">
        <v>2655</v>
      </c>
      <c r="C13522">
        <v>70.685864893698096</v>
      </c>
      <c r="D13522" t="s">
        <v>8</v>
      </c>
    </row>
    <row r="13523" spans="1:4">
      <c r="A13523" t="s">
        <v>1091</v>
      </c>
      <c r="B13523" t="s">
        <v>2655</v>
      </c>
      <c r="C13523">
        <v>66.903555436976021</v>
      </c>
      <c r="D13523" t="s">
        <v>8</v>
      </c>
    </row>
    <row r="13524" spans="1:4">
      <c r="A13524" t="s">
        <v>1092</v>
      </c>
      <c r="B13524" t="s">
        <v>2655</v>
      </c>
      <c r="C13524">
        <v>67.00601270276384</v>
      </c>
      <c r="D13524" t="s">
        <v>8</v>
      </c>
    </row>
    <row r="13525" spans="1:4">
      <c r="A13525" t="s">
        <v>1093</v>
      </c>
      <c r="B13525" t="s">
        <v>2655</v>
      </c>
      <c r="C13525">
        <v>66.715702338103256</v>
      </c>
      <c r="D13525" t="s">
        <v>8</v>
      </c>
    </row>
    <row r="13526" spans="1:4">
      <c r="A13526" t="s">
        <v>1094</v>
      </c>
      <c r="B13526" t="s">
        <v>2655</v>
      </c>
      <c r="C13526">
        <v>66.630312573570919</v>
      </c>
      <c r="D13526" t="s">
        <v>8</v>
      </c>
    </row>
    <row r="13527" spans="1:4">
      <c r="A13527" t="s">
        <v>1095</v>
      </c>
      <c r="B13527" t="s">
        <v>2655</v>
      </c>
      <c r="C13527">
        <v>65.742404099946071</v>
      </c>
      <c r="D13527" t="s">
        <v>8</v>
      </c>
    </row>
    <row r="13528" spans="1:4">
      <c r="A13528" t="s">
        <v>1096</v>
      </c>
      <c r="B13528" t="s">
        <v>2655</v>
      </c>
      <c r="C13528">
        <v>65.742387182617605</v>
      </c>
      <c r="D13528" t="s">
        <v>8</v>
      </c>
    </row>
    <row r="13529" spans="1:4">
      <c r="A13529" t="s">
        <v>1097</v>
      </c>
      <c r="B13529" t="s">
        <v>2655</v>
      </c>
      <c r="C13529">
        <v>65.016664972124218</v>
      </c>
      <c r="D13529" t="s">
        <v>8</v>
      </c>
    </row>
    <row r="13530" spans="1:4">
      <c r="A13530" t="s">
        <v>1098</v>
      </c>
      <c r="B13530" t="s">
        <v>2655</v>
      </c>
      <c r="C13530">
        <v>64.734923072872974</v>
      </c>
      <c r="D13530" t="s">
        <v>8</v>
      </c>
    </row>
    <row r="13531" spans="1:4">
      <c r="A13531" t="s">
        <v>1099</v>
      </c>
      <c r="B13531" t="s">
        <v>2655</v>
      </c>
      <c r="C13531">
        <v>64.700765674952152</v>
      </c>
      <c r="D13531" t="s">
        <v>8</v>
      </c>
    </row>
    <row r="13532" spans="1:4">
      <c r="A13532" t="s">
        <v>1100</v>
      </c>
      <c r="B13532" t="s">
        <v>2655</v>
      </c>
      <c r="C13532">
        <v>64.512921693302104</v>
      </c>
      <c r="D13532" t="s">
        <v>8</v>
      </c>
    </row>
    <row r="13533" spans="1:4">
      <c r="A13533" t="s">
        <v>1101</v>
      </c>
      <c r="B13533" t="s">
        <v>2655</v>
      </c>
      <c r="C13533">
        <v>64.111638444261004</v>
      </c>
      <c r="D13533" t="s">
        <v>8</v>
      </c>
    </row>
    <row r="13534" spans="1:4">
      <c r="A13534" t="s">
        <v>1102</v>
      </c>
      <c r="B13534" t="s">
        <v>2655</v>
      </c>
      <c r="C13534">
        <v>62.779723046270782</v>
      </c>
      <c r="D13534" t="s">
        <v>8</v>
      </c>
    </row>
    <row r="13535" spans="1:4">
      <c r="A13535" t="s">
        <v>1103</v>
      </c>
      <c r="B13535" t="s">
        <v>2655</v>
      </c>
      <c r="C13535">
        <v>61.829079509029441</v>
      </c>
      <c r="D13535" t="s">
        <v>8</v>
      </c>
    </row>
    <row r="13536" spans="1:4">
      <c r="A13536" t="s">
        <v>1104</v>
      </c>
      <c r="B13536" t="s">
        <v>2655</v>
      </c>
      <c r="C13536">
        <v>61.355254547719063</v>
      </c>
      <c r="D13536" t="s">
        <v>8</v>
      </c>
    </row>
    <row r="13537" spans="1:4">
      <c r="A13537" t="s">
        <v>1105</v>
      </c>
      <c r="B13537" t="s">
        <v>2655</v>
      </c>
      <c r="C13537">
        <v>61.975519026531103</v>
      </c>
      <c r="D13537" t="s">
        <v>8</v>
      </c>
    </row>
    <row r="13538" spans="1:4">
      <c r="A13538" t="s">
        <v>1106</v>
      </c>
      <c r="B13538" t="s">
        <v>2655</v>
      </c>
      <c r="C13538">
        <v>61.673996879464667</v>
      </c>
      <c r="D13538" t="s">
        <v>8</v>
      </c>
    </row>
    <row r="13539" spans="1:4">
      <c r="A13539" t="s">
        <v>1107</v>
      </c>
      <c r="B13539" t="s">
        <v>2655</v>
      </c>
      <c r="C13539">
        <v>62.302889723726025</v>
      </c>
      <c r="D13539" t="s">
        <v>8</v>
      </c>
    </row>
    <row r="13540" spans="1:4">
      <c r="A13540" t="s">
        <v>1108</v>
      </c>
      <c r="B13540" t="s">
        <v>2655</v>
      </c>
      <c r="C13540">
        <v>62.845647608789122</v>
      </c>
      <c r="D13540" t="s">
        <v>8</v>
      </c>
    </row>
    <row r="13541" spans="1:4">
      <c r="A13541" t="s">
        <v>1109</v>
      </c>
      <c r="B13541" t="s">
        <v>2655</v>
      </c>
      <c r="C13541">
        <v>68.221324343461831</v>
      </c>
      <c r="D13541" t="s">
        <v>8</v>
      </c>
    </row>
    <row r="13542" spans="1:4">
      <c r="A13542" t="s">
        <v>1110</v>
      </c>
      <c r="B13542" t="s">
        <v>2655</v>
      </c>
      <c r="C13542">
        <v>68.565892457722654</v>
      </c>
      <c r="D13542" t="s">
        <v>8</v>
      </c>
    </row>
    <row r="13543" spans="1:4">
      <c r="A13543" t="s">
        <v>1111</v>
      </c>
      <c r="B13543" t="s">
        <v>2655</v>
      </c>
      <c r="C13543">
        <v>70.349204919289988</v>
      </c>
      <c r="D13543" t="s">
        <v>8</v>
      </c>
    </row>
    <row r="13544" spans="1:4">
      <c r="A13544" t="s">
        <v>1112</v>
      </c>
      <c r="B13544" t="s">
        <v>2655</v>
      </c>
      <c r="C13544">
        <v>70.857496090608151</v>
      </c>
      <c r="D13544" t="s">
        <v>8</v>
      </c>
    </row>
    <row r="13545" spans="1:4">
      <c r="A13545" t="s">
        <v>1113</v>
      </c>
      <c r="B13545" t="s">
        <v>2655</v>
      </c>
      <c r="C13545">
        <v>69.082815179053952</v>
      </c>
      <c r="D13545" t="s">
        <v>8</v>
      </c>
    </row>
    <row r="13546" spans="1:4">
      <c r="A13546" t="s">
        <v>1114</v>
      </c>
      <c r="B13546" t="s">
        <v>2655</v>
      </c>
      <c r="C13546">
        <v>69.599716333492168</v>
      </c>
      <c r="D13546" t="s">
        <v>8</v>
      </c>
    </row>
    <row r="13547" spans="1:4">
      <c r="A13547" t="s">
        <v>1115</v>
      </c>
      <c r="B13547" t="s">
        <v>2655</v>
      </c>
      <c r="C13547">
        <v>69.427408799829863</v>
      </c>
      <c r="D13547" t="s">
        <v>8</v>
      </c>
    </row>
    <row r="13548" spans="1:4">
      <c r="A13548" t="s">
        <v>1116</v>
      </c>
      <c r="B13548" t="s">
        <v>2655</v>
      </c>
      <c r="C13548">
        <v>72.158336224343316</v>
      </c>
      <c r="D13548" t="s">
        <v>8</v>
      </c>
    </row>
    <row r="13549" spans="1:4">
      <c r="A13549" t="s">
        <v>1117</v>
      </c>
      <c r="B13549" t="s">
        <v>2655</v>
      </c>
      <c r="C13549">
        <v>74.053611384402174</v>
      </c>
      <c r="D13549" t="s">
        <v>8</v>
      </c>
    </row>
    <row r="13550" spans="1:4">
      <c r="A13550" t="s">
        <v>1118</v>
      </c>
      <c r="B13550" t="s">
        <v>2655</v>
      </c>
      <c r="C13550">
        <v>75.302768668111341</v>
      </c>
      <c r="D13550" t="s">
        <v>8</v>
      </c>
    </row>
    <row r="13551" spans="1:4">
      <c r="A13551" t="s">
        <v>1119</v>
      </c>
      <c r="B13551" t="s">
        <v>2655</v>
      </c>
      <c r="C13551">
        <v>74.122545420676659</v>
      </c>
      <c r="D13551" t="s">
        <v>8</v>
      </c>
    </row>
    <row r="13552" spans="1:4">
      <c r="A13552" t="s">
        <v>1120</v>
      </c>
      <c r="B13552" t="s">
        <v>2655</v>
      </c>
      <c r="C13552">
        <v>75.320000699498522</v>
      </c>
      <c r="D13552" t="s">
        <v>8</v>
      </c>
    </row>
    <row r="13553" spans="1:4">
      <c r="A13553" t="s">
        <v>1121</v>
      </c>
      <c r="B13553" t="s">
        <v>2655</v>
      </c>
      <c r="C13553">
        <v>75.793826256365563</v>
      </c>
      <c r="D13553" t="s">
        <v>8</v>
      </c>
    </row>
    <row r="13554" spans="1:4">
      <c r="A13554" t="s">
        <v>1122</v>
      </c>
      <c r="B13554" t="s">
        <v>2655</v>
      </c>
      <c r="C13554">
        <v>76.362393278616608</v>
      </c>
      <c r="D13554" t="s">
        <v>8</v>
      </c>
    </row>
    <row r="13555" spans="1:4">
      <c r="A13555" t="s">
        <v>1123</v>
      </c>
      <c r="B13555" t="s">
        <v>2655</v>
      </c>
      <c r="C13555">
        <v>76.147033043610264</v>
      </c>
      <c r="D13555" t="s">
        <v>8</v>
      </c>
    </row>
    <row r="13556" spans="1:4">
      <c r="A13556" t="s">
        <v>1124</v>
      </c>
      <c r="B13556" t="s">
        <v>2655</v>
      </c>
      <c r="C13556">
        <v>76.801752930136502</v>
      </c>
      <c r="D13556" t="s">
        <v>8</v>
      </c>
    </row>
    <row r="13557" spans="1:4">
      <c r="A13557" t="s">
        <v>1125</v>
      </c>
      <c r="B13557" t="s">
        <v>2655</v>
      </c>
      <c r="C13557">
        <v>76.439944211933494</v>
      </c>
      <c r="D13557" t="s">
        <v>8</v>
      </c>
    </row>
    <row r="13558" spans="1:4">
      <c r="A13558" t="s">
        <v>1126</v>
      </c>
      <c r="B13558" t="s">
        <v>2655</v>
      </c>
      <c r="C13558">
        <v>75.466451780454719</v>
      </c>
      <c r="D13558" t="s">
        <v>8</v>
      </c>
    </row>
    <row r="13559" spans="1:4">
      <c r="A13559" t="s">
        <v>1127</v>
      </c>
      <c r="B13559" t="s">
        <v>2655</v>
      </c>
      <c r="C13559">
        <v>75.475070505013321</v>
      </c>
      <c r="D13559" t="s">
        <v>8</v>
      </c>
    </row>
    <row r="13560" spans="1:4">
      <c r="A13560" t="s">
        <v>1128</v>
      </c>
      <c r="B13560" t="s">
        <v>2655</v>
      </c>
      <c r="C13560">
        <v>74.734189484009974</v>
      </c>
      <c r="D13560" t="s">
        <v>8</v>
      </c>
    </row>
    <row r="13561" spans="1:4">
      <c r="A13561" t="s">
        <v>1129</v>
      </c>
      <c r="B13561" t="s">
        <v>2655</v>
      </c>
      <c r="C13561">
        <v>74.682499634820431</v>
      </c>
      <c r="D13561" t="s">
        <v>8</v>
      </c>
    </row>
    <row r="13562" spans="1:4">
      <c r="A13562" t="s">
        <v>1130</v>
      </c>
      <c r="B13562" t="s">
        <v>2655</v>
      </c>
      <c r="C13562">
        <v>76.327958196030181</v>
      </c>
      <c r="D13562" t="s">
        <v>8</v>
      </c>
    </row>
    <row r="13563" spans="1:4">
      <c r="A13563" t="s">
        <v>1131</v>
      </c>
      <c r="B13563" t="s">
        <v>2655</v>
      </c>
      <c r="C13563">
        <v>75.802416401444447</v>
      </c>
      <c r="D13563" t="s">
        <v>8</v>
      </c>
    </row>
    <row r="13564" spans="1:4">
      <c r="A13564" t="s">
        <v>1132</v>
      </c>
      <c r="B13564" t="s">
        <v>2655</v>
      </c>
      <c r="C13564">
        <v>75.164946758931606</v>
      </c>
      <c r="D13564" t="s">
        <v>8</v>
      </c>
    </row>
    <row r="13565" spans="1:4">
      <c r="A13565" t="s">
        <v>1133</v>
      </c>
      <c r="B13565" t="s">
        <v>2655</v>
      </c>
      <c r="C13565">
        <v>74.604961562703025</v>
      </c>
      <c r="D13565" t="s">
        <v>8</v>
      </c>
    </row>
    <row r="13566" spans="1:4">
      <c r="A13566" t="s">
        <v>1134</v>
      </c>
      <c r="B13566" t="s">
        <v>2655</v>
      </c>
      <c r="C13566">
        <v>74.251758136237356</v>
      </c>
      <c r="D13566" t="s">
        <v>8</v>
      </c>
    </row>
    <row r="13567" spans="1:4">
      <c r="A13567" t="s">
        <v>1135</v>
      </c>
      <c r="B13567" t="s">
        <v>2655</v>
      </c>
      <c r="C13567">
        <v>75.061550280370923</v>
      </c>
      <c r="D13567" t="s">
        <v>8</v>
      </c>
    </row>
    <row r="13568" spans="1:4">
      <c r="A13568" t="s">
        <v>1136</v>
      </c>
      <c r="B13568" t="s">
        <v>2655</v>
      </c>
      <c r="C13568">
        <v>76.53468154948736</v>
      </c>
      <c r="D13568" t="s">
        <v>8</v>
      </c>
    </row>
    <row r="13569" spans="1:4">
      <c r="A13569" t="s">
        <v>1137</v>
      </c>
      <c r="B13569" t="s">
        <v>2655</v>
      </c>
      <c r="C13569">
        <v>74.992625520026721</v>
      </c>
      <c r="D13569" t="s">
        <v>8</v>
      </c>
    </row>
    <row r="13570" spans="1:4">
      <c r="A13570" t="s">
        <v>1138</v>
      </c>
      <c r="B13570" t="s">
        <v>2655</v>
      </c>
      <c r="C13570">
        <v>75.793827639304723</v>
      </c>
      <c r="D13570" t="s">
        <v>8</v>
      </c>
    </row>
    <row r="13571" spans="1:4">
      <c r="A13571" t="s">
        <v>1139</v>
      </c>
      <c r="B13571" t="s">
        <v>2655</v>
      </c>
      <c r="C13571">
        <v>76.48300419306986</v>
      </c>
      <c r="D13571" t="s">
        <v>8</v>
      </c>
    </row>
    <row r="13572" spans="1:4">
      <c r="A13572" t="s">
        <v>1140</v>
      </c>
      <c r="B13572" t="s">
        <v>2655</v>
      </c>
      <c r="C13572">
        <v>77.025753455289589</v>
      </c>
      <c r="D13572" t="s">
        <v>8</v>
      </c>
    </row>
    <row r="13573" spans="1:4">
      <c r="A13573" t="s">
        <v>1141</v>
      </c>
      <c r="B13573" t="s">
        <v>2655</v>
      </c>
      <c r="C13573">
        <v>77.017152766346598</v>
      </c>
      <c r="D13573" t="s">
        <v>8</v>
      </c>
    </row>
    <row r="13574" spans="1:4">
      <c r="A13574" t="s">
        <v>1142</v>
      </c>
      <c r="B13574" t="s">
        <v>2655</v>
      </c>
      <c r="C13574">
        <v>75.81105015396092</v>
      </c>
      <c r="D13574" t="s">
        <v>8</v>
      </c>
    </row>
    <row r="13575" spans="1:4">
      <c r="A13575" t="s">
        <v>1143</v>
      </c>
      <c r="B13575" t="s">
        <v>2655</v>
      </c>
      <c r="C13575">
        <v>75.13909023762875</v>
      </c>
      <c r="D13575" t="s">
        <v>8</v>
      </c>
    </row>
    <row r="13576" spans="1:4">
      <c r="A13576" t="s">
        <v>1144</v>
      </c>
      <c r="B13576" t="s">
        <v>2655</v>
      </c>
      <c r="C13576">
        <v>76.569159957173724</v>
      </c>
      <c r="D13576" t="s">
        <v>8</v>
      </c>
    </row>
    <row r="13577" spans="1:4">
      <c r="A13577" t="s">
        <v>1145</v>
      </c>
      <c r="B13577" t="s">
        <v>2655</v>
      </c>
      <c r="C13577">
        <v>75.991948340451145</v>
      </c>
      <c r="D13577" t="s">
        <v>8</v>
      </c>
    </row>
    <row r="13578" spans="1:4">
      <c r="A13578" t="s">
        <v>1146</v>
      </c>
      <c r="B13578" t="s">
        <v>2655</v>
      </c>
      <c r="C13578">
        <v>76.51747107697193</v>
      </c>
      <c r="D13578" t="s">
        <v>8</v>
      </c>
    </row>
    <row r="13579" spans="1:4">
      <c r="A13579" t="s">
        <v>1147</v>
      </c>
      <c r="B13579" t="s">
        <v>2655</v>
      </c>
      <c r="C13579">
        <v>75.914433988419248</v>
      </c>
      <c r="D13579" t="s">
        <v>8</v>
      </c>
    </row>
    <row r="13580" spans="1:4">
      <c r="A13580" t="s">
        <v>1148</v>
      </c>
      <c r="B13580" t="s">
        <v>2655</v>
      </c>
      <c r="C13580">
        <v>76.259032924984453</v>
      </c>
      <c r="D13580" t="s">
        <v>8</v>
      </c>
    </row>
    <row r="13581" spans="1:4">
      <c r="A13581" t="s">
        <v>1149</v>
      </c>
      <c r="B13581" t="s">
        <v>2655</v>
      </c>
      <c r="C13581">
        <v>76.793167583441573</v>
      </c>
      <c r="D13581" t="s">
        <v>8</v>
      </c>
    </row>
    <row r="13582" spans="1:4">
      <c r="A13582" t="s">
        <v>1150</v>
      </c>
      <c r="B13582" t="s">
        <v>2655</v>
      </c>
      <c r="C13582">
        <v>76.362381356782606</v>
      </c>
      <c r="D13582" t="s">
        <v>8</v>
      </c>
    </row>
    <row r="13583" spans="1:4">
      <c r="A13583" t="s">
        <v>1151</v>
      </c>
      <c r="B13583" t="s">
        <v>2655</v>
      </c>
      <c r="C13583">
        <v>76.293479638211181</v>
      </c>
      <c r="D13583" t="s">
        <v>8</v>
      </c>
    </row>
    <row r="13584" spans="1:4">
      <c r="A13584" t="s">
        <v>1152</v>
      </c>
      <c r="B13584" t="s">
        <v>2655</v>
      </c>
      <c r="C13584">
        <v>77.111891453640538</v>
      </c>
      <c r="D13584" t="s">
        <v>8</v>
      </c>
    </row>
    <row r="13585" spans="1:4">
      <c r="A13585" t="s">
        <v>1153</v>
      </c>
      <c r="B13585" t="s">
        <v>2655</v>
      </c>
      <c r="C13585">
        <v>76.698378427535374</v>
      </c>
      <c r="D13585" t="s">
        <v>8</v>
      </c>
    </row>
    <row r="13586" spans="1:4">
      <c r="A13586" t="s">
        <v>1154</v>
      </c>
      <c r="B13586" t="s">
        <v>2655</v>
      </c>
      <c r="C13586">
        <v>75.673204079334056</v>
      </c>
      <c r="D13586" t="s">
        <v>8</v>
      </c>
    </row>
    <row r="13587" spans="1:4">
      <c r="A13587" t="s">
        <v>1155</v>
      </c>
      <c r="B13587" t="s">
        <v>2655</v>
      </c>
      <c r="C13587">
        <v>75.345836262011076</v>
      </c>
      <c r="D13587" t="s">
        <v>8</v>
      </c>
    </row>
    <row r="13588" spans="1:4">
      <c r="A13588" t="s">
        <v>1156</v>
      </c>
      <c r="B13588" t="s">
        <v>2655</v>
      </c>
      <c r="C13588">
        <v>75.199389859310301</v>
      </c>
      <c r="D13588" t="s">
        <v>8</v>
      </c>
    </row>
    <row r="13589" spans="1:4">
      <c r="A13589" t="s">
        <v>1157</v>
      </c>
      <c r="B13589" t="s">
        <v>2655</v>
      </c>
      <c r="C13589">
        <v>75.388916434478972</v>
      </c>
      <c r="D13589" t="s">
        <v>8</v>
      </c>
    </row>
    <row r="13590" spans="1:4">
      <c r="A13590" t="s">
        <v>1158</v>
      </c>
      <c r="B13590" t="s">
        <v>2655</v>
      </c>
      <c r="C13590">
        <v>74.984019643718611</v>
      </c>
      <c r="D13590" t="s">
        <v>8</v>
      </c>
    </row>
    <row r="13591" spans="1:4">
      <c r="A13591" t="s">
        <v>1159</v>
      </c>
      <c r="B13591" t="s">
        <v>2655</v>
      </c>
      <c r="C13591">
        <v>71.270984078745784</v>
      </c>
      <c r="D13591" t="s">
        <v>8</v>
      </c>
    </row>
    <row r="13592" spans="1:4">
      <c r="A13592" t="s">
        <v>1160</v>
      </c>
      <c r="B13592" t="s">
        <v>2655</v>
      </c>
      <c r="C13592">
        <v>70.271684442240755</v>
      </c>
      <c r="D13592" t="s">
        <v>8</v>
      </c>
    </row>
    <row r="13593" spans="1:4">
      <c r="A13593" t="s">
        <v>1161</v>
      </c>
      <c r="B13593" t="s">
        <v>2655</v>
      </c>
      <c r="C13593">
        <v>71.684530759342152</v>
      </c>
      <c r="D13593" t="s">
        <v>8</v>
      </c>
    </row>
    <row r="13594" spans="1:4">
      <c r="A13594" t="s">
        <v>1162</v>
      </c>
      <c r="B13594" t="s">
        <v>2655</v>
      </c>
      <c r="C13594">
        <v>71.718954909001937</v>
      </c>
      <c r="D13594" t="s">
        <v>8</v>
      </c>
    </row>
    <row r="13595" spans="1:4">
      <c r="A13595" t="s">
        <v>1163</v>
      </c>
      <c r="B13595" t="s">
        <v>2655</v>
      </c>
      <c r="C13595">
        <v>72.899207949555986</v>
      </c>
      <c r="D13595" t="s">
        <v>8</v>
      </c>
    </row>
    <row r="13596" spans="1:4">
      <c r="A13596" t="s">
        <v>1164</v>
      </c>
      <c r="B13596" t="s">
        <v>2655</v>
      </c>
      <c r="C13596">
        <v>72.683825485112337</v>
      </c>
      <c r="D13596" t="s">
        <v>8</v>
      </c>
    </row>
    <row r="13597" spans="1:4">
      <c r="A13597" t="s">
        <v>1165</v>
      </c>
      <c r="B13597" t="s">
        <v>2655</v>
      </c>
      <c r="C13597">
        <v>70.779951286516805</v>
      </c>
      <c r="D13597" t="s">
        <v>8</v>
      </c>
    </row>
    <row r="13598" spans="1:4">
      <c r="A13598" t="s">
        <v>1166</v>
      </c>
      <c r="B13598" t="s">
        <v>2655</v>
      </c>
      <c r="C13598">
        <v>74.639421335610706</v>
      </c>
      <c r="D13598" t="s">
        <v>8</v>
      </c>
    </row>
    <row r="13599" spans="1:4">
      <c r="A13599" t="s">
        <v>1167</v>
      </c>
      <c r="B13599" t="s">
        <v>2655</v>
      </c>
      <c r="C13599">
        <v>71.693130202766895</v>
      </c>
      <c r="D13599" t="s">
        <v>8</v>
      </c>
    </row>
    <row r="13600" spans="1:4">
      <c r="A13600" t="s">
        <v>1168</v>
      </c>
      <c r="B13600" t="s">
        <v>2655</v>
      </c>
      <c r="C13600">
        <v>72.408181338387962</v>
      </c>
      <c r="D13600" t="s">
        <v>8</v>
      </c>
    </row>
    <row r="13601" spans="1:4">
      <c r="A13601" t="s">
        <v>1169</v>
      </c>
      <c r="B13601" t="s">
        <v>2655</v>
      </c>
      <c r="C13601">
        <v>72.761385202569301</v>
      </c>
      <c r="D13601" t="s">
        <v>8</v>
      </c>
    </row>
    <row r="13602" spans="1:4">
      <c r="A13602" t="s">
        <v>1170</v>
      </c>
      <c r="B13602" t="s">
        <v>2655</v>
      </c>
      <c r="C13602">
        <v>74.846165547144224</v>
      </c>
      <c r="D13602" t="s">
        <v>8</v>
      </c>
    </row>
    <row r="13603" spans="1:4">
      <c r="A13603" t="s">
        <v>1171</v>
      </c>
      <c r="B13603" t="s">
        <v>2655</v>
      </c>
      <c r="C13603">
        <v>75.629492641216643</v>
      </c>
      <c r="D13603" t="s">
        <v>8</v>
      </c>
    </row>
    <row r="13604" spans="1:4">
      <c r="A13604" t="s">
        <v>1172</v>
      </c>
      <c r="B13604" t="s">
        <v>2655</v>
      </c>
      <c r="C13604">
        <v>89.744871459561125</v>
      </c>
      <c r="D13604" t="s">
        <v>8</v>
      </c>
    </row>
    <row r="13605" spans="1:4">
      <c r="A13605" t="s">
        <v>1173</v>
      </c>
      <c r="B13605" t="s">
        <v>2655</v>
      </c>
      <c r="C13605">
        <v>92.470737859705636</v>
      </c>
      <c r="D13605" t="s">
        <v>8</v>
      </c>
    </row>
    <row r="13606" spans="1:4">
      <c r="A13606" t="s">
        <v>1174</v>
      </c>
      <c r="B13606" t="s">
        <v>2655</v>
      </c>
      <c r="C13606">
        <v>91.967220175522058</v>
      </c>
      <c r="D13606" t="s">
        <v>8</v>
      </c>
    </row>
    <row r="13607" spans="1:4">
      <c r="A13607" t="s">
        <v>1175</v>
      </c>
      <c r="B13607" t="s">
        <v>2655</v>
      </c>
      <c r="C13607">
        <v>91.793602663535495</v>
      </c>
      <c r="D13607" t="s">
        <v>8</v>
      </c>
    </row>
    <row r="13608" spans="1:4">
      <c r="A13608" t="s">
        <v>1176</v>
      </c>
      <c r="B13608" t="s">
        <v>2655</v>
      </c>
      <c r="C13608">
        <v>91.238013967392106</v>
      </c>
      <c r="D13608" t="s">
        <v>8</v>
      </c>
    </row>
    <row r="13609" spans="1:4">
      <c r="A13609" t="s">
        <v>1177</v>
      </c>
      <c r="B13609" t="s">
        <v>2655</v>
      </c>
      <c r="C13609">
        <v>92.644371096516238</v>
      </c>
      <c r="D13609" t="s">
        <v>8</v>
      </c>
    </row>
    <row r="13610" spans="1:4">
      <c r="A13610" t="s">
        <v>1178</v>
      </c>
      <c r="B13610" t="s">
        <v>2655</v>
      </c>
      <c r="C13610">
        <v>94.232991760911702</v>
      </c>
      <c r="D13610" t="s">
        <v>8</v>
      </c>
    </row>
    <row r="13611" spans="1:4">
      <c r="A13611" t="s">
        <v>1179</v>
      </c>
      <c r="B13611" t="s">
        <v>2655</v>
      </c>
      <c r="C13611">
        <v>94.910114960613598</v>
      </c>
      <c r="D13611" t="s">
        <v>8</v>
      </c>
    </row>
    <row r="13612" spans="1:4">
      <c r="A13612" t="s">
        <v>1180</v>
      </c>
      <c r="B13612" t="s">
        <v>2655</v>
      </c>
      <c r="C13612">
        <v>93.304119451231003</v>
      </c>
      <c r="D13612" t="s">
        <v>8</v>
      </c>
    </row>
    <row r="13613" spans="1:4">
      <c r="A13613" t="s">
        <v>1181</v>
      </c>
      <c r="B13613" t="s">
        <v>2655</v>
      </c>
      <c r="C13613">
        <v>93.68606587686638</v>
      </c>
      <c r="D13613" t="s">
        <v>8</v>
      </c>
    </row>
    <row r="13614" spans="1:4">
      <c r="A13614" t="s">
        <v>1182</v>
      </c>
      <c r="B13614" t="s">
        <v>2655</v>
      </c>
      <c r="C13614">
        <v>94.970868818548084</v>
      </c>
      <c r="D13614" t="s">
        <v>8</v>
      </c>
    </row>
    <row r="13615" spans="1:4">
      <c r="A13615" t="s">
        <v>1183</v>
      </c>
      <c r="B13615" t="s">
        <v>2655</v>
      </c>
      <c r="C13615">
        <v>96.307766303946082</v>
      </c>
      <c r="D13615" t="s">
        <v>8</v>
      </c>
    </row>
    <row r="13616" spans="1:4">
      <c r="A13616" t="s">
        <v>1184</v>
      </c>
      <c r="B13616" t="s">
        <v>2655</v>
      </c>
      <c r="C13616">
        <v>95.726135224018961</v>
      </c>
      <c r="D13616" t="s">
        <v>8</v>
      </c>
    </row>
    <row r="13617" spans="1:4">
      <c r="A13617" t="s">
        <v>1185</v>
      </c>
      <c r="B13617" t="s">
        <v>2655</v>
      </c>
      <c r="C13617">
        <v>94.476051330566406</v>
      </c>
      <c r="D13617" t="s">
        <v>8</v>
      </c>
    </row>
    <row r="13618" spans="1:4">
      <c r="A13618" t="s">
        <v>1186</v>
      </c>
      <c r="B13618" t="s">
        <v>2655</v>
      </c>
      <c r="C13618">
        <v>95.066358328181877</v>
      </c>
      <c r="D13618" t="s">
        <v>8</v>
      </c>
    </row>
    <row r="13619" spans="1:4">
      <c r="A13619" t="s">
        <v>1187</v>
      </c>
      <c r="B13619" t="s">
        <v>2655</v>
      </c>
      <c r="C13619">
        <v>95.248678329736137</v>
      </c>
      <c r="D13619" t="s">
        <v>8</v>
      </c>
    </row>
    <row r="13620" spans="1:4">
      <c r="A13620" t="s">
        <v>1188</v>
      </c>
      <c r="B13620" t="s">
        <v>2655</v>
      </c>
      <c r="C13620">
        <v>94.771215322568281</v>
      </c>
      <c r="D13620" t="s">
        <v>8</v>
      </c>
    </row>
    <row r="13621" spans="1:4">
      <c r="A13621" t="s">
        <v>1189</v>
      </c>
      <c r="B13621" t="s">
        <v>2655</v>
      </c>
      <c r="C13621">
        <v>93.703439128855337</v>
      </c>
      <c r="D13621" t="s">
        <v>8</v>
      </c>
    </row>
    <row r="13622" spans="1:4">
      <c r="A13622" t="s">
        <v>1190</v>
      </c>
      <c r="B13622" t="s">
        <v>2655</v>
      </c>
      <c r="C13622">
        <v>93.286760289679464</v>
      </c>
      <c r="D13622" t="s">
        <v>8</v>
      </c>
    </row>
    <row r="13623" spans="1:4">
      <c r="A13623" t="s">
        <v>1191</v>
      </c>
      <c r="B13623" t="s">
        <v>2655</v>
      </c>
      <c r="C13623">
        <v>93.486411779297157</v>
      </c>
      <c r="D13623" t="s">
        <v>8</v>
      </c>
    </row>
    <row r="13624" spans="1:4">
      <c r="A13624" t="s">
        <v>1192</v>
      </c>
      <c r="B13624" t="s">
        <v>2655</v>
      </c>
      <c r="C13624">
        <v>94.397918248288562</v>
      </c>
      <c r="D13624" t="s">
        <v>8</v>
      </c>
    </row>
    <row r="13625" spans="1:4">
      <c r="A13625" t="s">
        <v>1193</v>
      </c>
      <c r="B13625" t="s">
        <v>2655</v>
      </c>
      <c r="C13625">
        <v>94.23300495945584</v>
      </c>
      <c r="D13625" t="s">
        <v>8</v>
      </c>
    </row>
    <row r="13626" spans="1:4">
      <c r="A13626" t="s">
        <v>1194</v>
      </c>
      <c r="B13626" t="s">
        <v>2655</v>
      </c>
      <c r="C13626">
        <v>95.847673637648398</v>
      </c>
      <c r="D13626" t="s">
        <v>8</v>
      </c>
    </row>
    <row r="13627" spans="1:4">
      <c r="A13627" t="s">
        <v>1195</v>
      </c>
      <c r="B13627" t="s">
        <v>2655</v>
      </c>
      <c r="C13627">
        <v>95.665362128122766</v>
      </c>
      <c r="D13627" t="s">
        <v>8</v>
      </c>
    </row>
    <row r="13628" spans="1:4">
      <c r="A13628" t="s">
        <v>1196</v>
      </c>
      <c r="B13628" t="s">
        <v>2655</v>
      </c>
      <c r="C13628">
        <v>93.868359955469344</v>
      </c>
      <c r="D13628" t="s">
        <v>8</v>
      </c>
    </row>
    <row r="13629" spans="1:4">
      <c r="A13629" t="s">
        <v>1197</v>
      </c>
      <c r="B13629" t="s">
        <v>2655</v>
      </c>
      <c r="C13629">
        <v>93.234671463675497</v>
      </c>
      <c r="D13629" t="s">
        <v>8</v>
      </c>
    </row>
    <row r="13630" spans="1:4">
      <c r="A13630" t="s">
        <v>1198</v>
      </c>
      <c r="B13630" t="s">
        <v>2655</v>
      </c>
      <c r="C13630">
        <v>92.722493883110701</v>
      </c>
      <c r="D13630" t="s">
        <v>8</v>
      </c>
    </row>
    <row r="13631" spans="1:4">
      <c r="A13631" t="s">
        <v>1199</v>
      </c>
      <c r="B13631" t="s">
        <v>2655</v>
      </c>
      <c r="C13631">
        <v>93.225975520945184</v>
      </c>
      <c r="D13631" t="s">
        <v>8</v>
      </c>
    </row>
    <row r="13632" spans="1:4">
      <c r="A13632" t="s">
        <v>1200</v>
      </c>
      <c r="B13632" t="s">
        <v>2655</v>
      </c>
      <c r="C13632">
        <v>93.877056174539433</v>
      </c>
      <c r="D13632" t="s">
        <v>8</v>
      </c>
    </row>
    <row r="13633" spans="1:4">
      <c r="A13633" t="s">
        <v>1201</v>
      </c>
      <c r="B13633" t="s">
        <v>2655</v>
      </c>
      <c r="C13633">
        <v>91.984589143420365</v>
      </c>
      <c r="D13633" t="s">
        <v>8</v>
      </c>
    </row>
    <row r="13634" spans="1:4">
      <c r="A13634" t="s">
        <v>1202</v>
      </c>
      <c r="B13634" t="s">
        <v>2655</v>
      </c>
      <c r="C13634">
        <v>92.626976762475365</v>
      </c>
      <c r="D13634" t="s">
        <v>8</v>
      </c>
    </row>
    <row r="13635" spans="1:4">
      <c r="A13635" t="s">
        <v>1203</v>
      </c>
      <c r="B13635" t="s">
        <v>2655</v>
      </c>
      <c r="C13635">
        <v>94.858018141833725</v>
      </c>
      <c r="D13635" t="s">
        <v>8</v>
      </c>
    </row>
    <row r="13636" spans="1:4">
      <c r="A13636" t="s">
        <v>1204</v>
      </c>
      <c r="B13636" t="s">
        <v>2655</v>
      </c>
      <c r="C13636">
        <v>94.493425140800994</v>
      </c>
      <c r="D13636" t="s">
        <v>8</v>
      </c>
    </row>
    <row r="13637" spans="1:4">
      <c r="A13637" t="s">
        <v>1205</v>
      </c>
      <c r="B13637" t="s">
        <v>2655</v>
      </c>
      <c r="C13637">
        <v>95.517790453377998</v>
      </c>
      <c r="D13637" t="s">
        <v>8</v>
      </c>
    </row>
    <row r="13638" spans="1:4">
      <c r="A13638" t="s">
        <v>1206</v>
      </c>
      <c r="B13638" t="s">
        <v>2655</v>
      </c>
      <c r="C13638">
        <v>96.57688241275244</v>
      </c>
      <c r="D13638" t="s">
        <v>8</v>
      </c>
    </row>
    <row r="13639" spans="1:4">
      <c r="A13639" t="s">
        <v>1207</v>
      </c>
      <c r="B13639" t="s">
        <v>2655</v>
      </c>
      <c r="C13639">
        <v>96.00392385733474</v>
      </c>
      <c r="D13639" t="s">
        <v>8</v>
      </c>
    </row>
    <row r="13640" spans="1:4">
      <c r="A13640" t="s">
        <v>1208</v>
      </c>
      <c r="B13640" t="s">
        <v>2655</v>
      </c>
      <c r="C13640">
        <v>98.043966951187954</v>
      </c>
      <c r="D13640" t="s">
        <v>8</v>
      </c>
    </row>
    <row r="13641" spans="1:4">
      <c r="A13641" t="s">
        <v>1209</v>
      </c>
      <c r="B13641" t="s">
        <v>2655</v>
      </c>
      <c r="C13641">
        <v>97.427615703773441</v>
      </c>
      <c r="D13641" t="s">
        <v>8</v>
      </c>
    </row>
    <row r="13642" spans="1:4">
      <c r="A13642" t="s">
        <v>1210</v>
      </c>
      <c r="B13642" t="s">
        <v>2655</v>
      </c>
      <c r="C13642">
        <v>97.488411458519707</v>
      </c>
      <c r="D13642" t="s">
        <v>8</v>
      </c>
    </row>
    <row r="13643" spans="1:4">
      <c r="A13643" t="s">
        <v>1211</v>
      </c>
      <c r="B13643" t="s">
        <v>2655</v>
      </c>
      <c r="C13643">
        <v>97.41025014966732</v>
      </c>
      <c r="D13643" t="s">
        <v>8</v>
      </c>
    </row>
    <row r="13644" spans="1:4">
      <c r="A13644" t="s">
        <v>1212</v>
      </c>
      <c r="B13644" t="s">
        <v>2655</v>
      </c>
      <c r="C13644">
        <v>98.712425785190646</v>
      </c>
      <c r="D13644" t="s">
        <v>8</v>
      </c>
    </row>
    <row r="13645" spans="1:4">
      <c r="A13645" t="s">
        <v>1213</v>
      </c>
      <c r="B13645" t="s">
        <v>2655</v>
      </c>
      <c r="C13645">
        <v>98.738476765363998</v>
      </c>
      <c r="D13645" t="s">
        <v>8</v>
      </c>
    </row>
    <row r="13646" spans="1:4">
      <c r="A13646" t="s">
        <v>1214</v>
      </c>
      <c r="B13646" t="s">
        <v>2655</v>
      </c>
      <c r="C13646">
        <v>98.799229975464115</v>
      </c>
      <c r="D13646" t="s">
        <v>8</v>
      </c>
    </row>
    <row r="13647" spans="1:4">
      <c r="A13647" t="s">
        <v>1215</v>
      </c>
      <c r="B13647" t="s">
        <v>2655</v>
      </c>
      <c r="C13647">
        <v>99.684703815347106</v>
      </c>
      <c r="D13647" t="s">
        <v>8</v>
      </c>
    </row>
    <row r="13648" spans="1:4">
      <c r="A13648" t="s">
        <v>1216</v>
      </c>
      <c r="B13648" t="s">
        <v>2655</v>
      </c>
      <c r="C13648">
        <v>98.261015651848126</v>
      </c>
      <c r="D13648" t="s">
        <v>8</v>
      </c>
    </row>
    <row r="13649" spans="1:4">
      <c r="A13649" t="s">
        <v>1217</v>
      </c>
      <c r="B13649" t="s">
        <v>2655</v>
      </c>
      <c r="C13649">
        <v>97.227949838789684</v>
      </c>
      <c r="D13649" t="s">
        <v>8</v>
      </c>
    </row>
    <row r="13650" spans="1:4">
      <c r="A13650" t="s">
        <v>1218</v>
      </c>
      <c r="B13650" t="s">
        <v>2655</v>
      </c>
      <c r="C13650">
        <v>95.48305578468468</v>
      </c>
      <c r="D13650" t="s">
        <v>8</v>
      </c>
    </row>
    <row r="13651" spans="1:4">
      <c r="A13651" t="s">
        <v>1219</v>
      </c>
      <c r="B13651" t="s">
        <v>2655</v>
      </c>
      <c r="C13651">
        <v>95.908435461623966</v>
      </c>
      <c r="D13651" t="s">
        <v>8</v>
      </c>
    </row>
    <row r="13652" spans="1:4">
      <c r="A13652" t="s">
        <v>1220</v>
      </c>
      <c r="B13652" t="s">
        <v>2655</v>
      </c>
      <c r="C13652">
        <v>95.127135050057234</v>
      </c>
      <c r="D13652" t="s">
        <v>8</v>
      </c>
    </row>
    <row r="13653" spans="1:4">
      <c r="A13653" t="s">
        <v>1221</v>
      </c>
      <c r="B13653" t="s">
        <v>2655</v>
      </c>
      <c r="C13653">
        <v>94.423969685319037</v>
      </c>
      <c r="D13653" t="s">
        <v>8</v>
      </c>
    </row>
    <row r="13654" spans="1:4">
      <c r="A13654" t="s">
        <v>1222</v>
      </c>
      <c r="B13654" t="s">
        <v>2655</v>
      </c>
      <c r="C13654">
        <v>93.69475392133964</v>
      </c>
      <c r="D13654" t="s">
        <v>8</v>
      </c>
    </row>
    <row r="13655" spans="1:4">
      <c r="A13655" t="s">
        <v>1223</v>
      </c>
      <c r="B13655" t="s">
        <v>2655</v>
      </c>
      <c r="C13655">
        <v>94.076719727994842</v>
      </c>
      <c r="D13655" t="s">
        <v>8</v>
      </c>
    </row>
    <row r="13656" spans="1:4">
      <c r="A13656" t="s">
        <v>1224</v>
      </c>
      <c r="B13656" t="s">
        <v>2655</v>
      </c>
      <c r="C13656">
        <v>94.762540826486244</v>
      </c>
      <c r="D13656" t="s">
        <v>8</v>
      </c>
    </row>
    <row r="13657" spans="1:4">
      <c r="A13657" t="s">
        <v>1225</v>
      </c>
      <c r="B13657" t="s">
        <v>2655</v>
      </c>
      <c r="C13657">
        <v>95.856342190447478</v>
      </c>
      <c r="D13657" t="s">
        <v>8</v>
      </c>
    </row>
    <row r="13658" spans="1:4">
      <c r="A13658" t="s">
        <v>1226</v>
      </c>
      <c r="B13658" t="s">
        <v>2655</v>
      </c>
      <c r="C13658">
        <v>96.012605188133435</v>
      </c>
      <c r="D13658" t="s">
        <v>8</v>
      </c>
    </row>
    <row r="13659" spans="1:4">
      <c r="A13659" t="s">
        <v>1227</v>
      </c>
      <c r="B13659" t="s">
        <v>2655</v>
      </c>
      <c r="C13659">
        <v>97.106428498125766</v>
      </c>
      <c r="D13659" t="s">
        <v>8</v>
      </c>
    </row>
    <row r="13660" spans="1:4">
      <c r="A13660" t="s">
        <v>1228</v>
      </c>
      <c r="B13660" t="s">
        <v>2655</v>
      </c>
      <c r="C13660">
        <v>96.342501407518839</v>
      </c>
      <c r="D13660" t="s">
        <v>8</v>
      </c>
    </row>
    <row r="13661" spans="1:4">
      <c r="A13661" t="s">
        <v>1229</v>
      </c>
      <c r="B13661" t="s">
        <v>2655</v>
      </c>
      <c r="C13661">
        <v>96.238304533013363</v>
      </c>
      <c r="D13661" t="s">
        <v>8</v>
      </c>
    </row>
    <row r="13662" spans="1:4">
      <c r="A13662" t="s">
        <v>1230</v>
      </c>
      <c r="B13662" t="s">
        <v>2655</v>
      </c>
      <c r="C13662">
        <v>95.734802833170804</v>
      </c>
      <c r="D13662" t="s">
        <v>8</v>
      </c>
    </row>
    <row r="13663" spans="1:4">
      <c r="A13663" t="s">
        <v>1231</v>
      </c>
      <c r="B13663" t="s">
        <v>2655</v>
      </c>
      <c r="C13663">
        <v>94.823311594499714</v>
      </c>
      <c r="D13663" t="s">
        <v>8</v>
      </c>
    </row>
    <row r="13664" spans="1:4">
      <c r="A13664" t="s">
        <v>1232</v>
      </c>
      <c r="B13664" t="s">
        <v>2655</v>
      </c>
      <c r="C13664">
        <v>96.576887212541564</v>
      </c>
      <c r="D13664" t="s">
        <v>8</v>
      </c>
    </row>
    <row r="13665" spans="1:4">
      <c r="A13665" t="s">
        <v>1233</v>
      </c>
      <c r="B13665" t="s">
        <v>2655</v>
      </c>
      <c r="C13665">
        <v>98.686362006055276</v>
      </c>
      <c r="D13665" t="s">
        <v>8</v>
      </c>
    </row>
    <row r="13666" spans="1:4">
      <c r="A13666" t="s">
        <v>1234</v>
      </c>
      <c r="B13666" t="s">
        <v>2655</v>
      </c>
      <c r="C13666">
        <v>99.189885609787439</v>
      </c>
      <c r="D13666" t="s">
        <v>8</v>
      </c>
    </row>
    <row r="13667" spans="1:4">
      <c r="A13667" t="s">
        <v>1235</v>
      </c>
      <c r="B13667" t="s">
        <v>2655</v>
      </c>
      <c r="C13667">
        <v>97.018583728317978</v>
      </c>
      <c r="D13667" t="s">
        <v>8</v>
      </c>
    </row>
    <row r="13668" spans="1:4">
      <c r="A13668" t="s">
        <v>1236</v>
      </c>
      <c r="B13668" t="s">
        <v>2655</v>
      </c>
      <c r="C13668">
        <v>111.07798171937024</v>
      </c>
      <c r="D13668" t="s">
        <v>8</v>
      </c>
    </row>
    <row r="13669" spans="1:4">
      <c r="A13669" t="s">
        <v>1237</v>
      </c>
      <c r="B13669" t="s">
        <v>2655</v>
      </c>
      <c r="C13669">
        <v>111.75038846171095</v>
      </c>
      <c r="D13669" t="s">
        <v>8</v>
      </c>
    </row>
    <row r="13670" spans="1:4">
      <c r="A13670" t="s">
        <v>1238</v>
      </c>
      <c r="B13670" t="s">
        <v>2655</v>
      </c>
      <c r="C13670">
        <v>111.73291863580772</v>
      </c>
      <c r="D13670" t="s">
        <v>8</v>
      </c>
    </row>
    <row r="13671" spans="1:4">
      <c r="A13671" t="s">
        <v>1239</v>
      </c>
      <c r="B13671" t="s">
        <v>2655</v>
      </c>
      <c r="C13671">
        <v>111.33122010401384</v>
      </c>
      <c r="D13671" t="s">
        <v>8</v>
      </c>
    </row>
    <row r="13672" spans="1:4">
      <c r="A13672" t="s">
        <v>1240</v>
      </c>
      <c r="B13672" t="s">
        <v>2655</v>
      </c>
      <c r="C13672">
        <v>111.63687074285043</v>
      </c>
      <c r="D13672" t="s">
        <v>8</v>
      </c>
    </row>
    <row r="13673" spans="1:4">
      <c r="A13673" t="s">
        <v>1241</v>
      </c>
      <c r="B13673" t="s">
        <v>2655</v>
      </c>
      <c r="C13673">
        <v>111.034309504265</v>
      </c>
      <c r="D13673" t="s">
        <v>8</v>
      </c>
    </row>
    <row r="13674" spans="1:4">
      <c r="A13674" t="s">
        <v>1242</v>
      </c>
      <c r="B13674" t="s">
        <v>2655</v>
      </c>
      <c r="C13674">
        <v>110.71120007508635</v>
      </c>
      <c r="D13674" t="s">
        <v>8</v>
      </c>
    </row>
    <row r="13675" spans="1:4">
      <c r="A13675" t="s">
        <v>1243</v>
      </c>
      <c r="B13675" t="s">
        <v>2655</v>
      </c>
      <c r="C13675">
        <v>110.20470968908856</v>
      </c>
      <c r="D13675" t="s">
        <v>8</v>
      </c>
    </row>
    <row r="13676" spans="1:4">
      <c r="A13676" t="s">
        <v>1244</v>
      </c>
      <c r="B13676" t="s">
        <v>2655</v>
      </c>
      <c r="C13676">
        <v>108.79006262982725</v>
      </c>
      <c r="D13676" t="s">
        <v>8</v>
      </c>
    </row>
    <row r="13677" spans="1:4">
      <c r="A13677" t="s">
        <v>1245</v>
      </c>
      <c r="B13677" t="s">
        <v>2655</v>
      </c>
      <c r="C13677">
        <v>109.61965230816296</v>
      </c>
      <c r="D13677" t="s">
        <v>8</v>
      </c>
    </row>
    <row r="13678" spans="1:4">
      <c r="A13678" t="s">
        <v>1246</v>
      </c>
      <c r="B13678" t="s">
        <v>2655</v>
      </c>
      <c r="C13678">
        <v>109.44498183738853</v>
      </c>
      <c r="D13678" t="s">
        <v>8</v>
      </c>
    </row>
    <row r="13679" spans="1:4">
      <c r="A13679" t="s">
        <v>1247</v>
      </c>
      <c r="B13679" t="s">
        <v>2655</v>
      </c>
      <c r="C13679">
        <v>110.37938274558402</v>
      </c>
      <c r="D13679" t="s">
        <v>8</v>
      </c>
    </row>
    <row r="13680" spans="1:4">
      <c r="A13680" t="s">
        <v>1248</v>
      </c>
      <c r="B13680" t="s">
        <v>2655</v>
      </c>
      <c r="C13680">
        <v>111.06051341795563</v>
      </c>
      <c r="D13680" t="s">
        <v>8</v>
      </c>
    </row>
    <row r="13681" spans="1:4">
      <c r="A13681" t="s">
        <v>1249</v>
      </c>
      <c r="B13681" t="s">
        <v>2655</v>
      </c>
      <c r="C13681">
        <v>110.5278069155202</v>
      </c>
      <c r="D13681" t="s">
        <v>8</v>
      </c>
    </row>
    <row r="13682" spans="1:4">
      <c r="A13682" t="s">
        <v>1250</v>
      </c>
      <c r="B13682" t="s">
        <v>2655</v>
      </c>
      <c r="C13682">
        <v>109.93402795339526</v>
      </c>
      <c r="D13682" t="s">
        <v>8</v>
      </c>
    </row>
    <row r="13683" spans="1:4">
      <c r="A13683" t="s">
        <v>1251</v>
      </c>
      <c r="B13683" t="s">
        <v>2655</v>
      </c>
      <c r="C13683">
        <v>111.65432424895263</v>
      </c>
      <c r="D13683" t="s">
        <v>8</v>
      </c>
    </row>
    <row r="13684" spans="1:4">
      <c r="A13684" t="s">
        <v>1252</v>
      </c>
      <c r="B13684" t="s">
        <v>2655</v>
      </c>
      <c r="C13684">
        <v>111.2788263796309</v>
      </c>
      <c r="D13684" t="s">
        <v>8</v>
      </c>
    </row>
    <row r="13685" spans="1:4">
      <c r="A13685" t="s">
        <v>1253</v>
      </c>
      <c r="B13685" t="s">
        <v>2655</v>
      </c>
      <c r="C13685">
        <v>111.77656461493332</v>
      </c>
      <c r="D13685" t="s">
        <v>8</v>
      </c>
    </row>
    <row r="13686" spans="1:4">
      <c r="A13686" t="s">
        <v>1254</v>
      </c>
      <c r="B13686" t="s">
        <v>2655</v>
      </c>
      <c r="C13686">
        <v>112.57124516266468</v>
      </c>
      <c r="D13686" t="s">
        <v>8</v>
      </c>
    </row>
    <row r="13687" spans="1:4">
      <c r="A13687" t="s">
        <v>1255</v>
      </c>
      <c r="B13687" t="s">
        <v>2655</v>
      </c>
      <c r="C13687">
        <v>112.71969771700417</v>
      </c>
      <c r="D13687" t="s">
        <v>8</v>
      </c>
    </row>
    <row r="13688" spans="1:4">
      <c r="A13688" t="s">
        <v>1256</v>
      </c>
      <c r="B13688" t="s">
        <v>2655</v>
      </c>
      <c r="C13688">
        <v>112.63237337859336</v>
      </c>
      <c r="D13688" t="s">
        <v>8</v>
      </c>
    </row>
    <row r="13689" spans="1:4">
      <c r="A13689" t="s">
        <v>1257</v>
      </c>
      <c r="B13689" t="s">
        <v>2655</v>
      </c>
      <c r="C13689">
        <v>113.7326880589542</v>
      </c>
      <c r="D13689" t="s">
        <v>8</v>
      </c>
    </row>
    <row r="13690" spans="1:4">
      <c r="A13690" t="s">
        <v>1258</v>
      </c>
      <c r="B13690" t="s">
        <v>2655</v>
      </c>
      <c r="C13690">
        <v>113.1213737271172</v>
      </c>
      <c r="D13690" t="s">
        <v>8</v>
      </c>
    </row>
    <row r="13691" spans="1:4">
      <c r="A13691" t="s">
        <v>1259</v>
      </c>
      <c r="B13691" t="s">
        <v>2655</v>
      </c>
      <c r="C13691">
        <v>112.56248987907946</v>
      </c>
      <c r="D13691" t="s">
        <v>8</v>
      </c>
    </row>
    <row r="13692" spans="1:4">
      <c r="A13692" t="s">
        <v>1260</v>
      </c>
      <c r="B13692" t="s">
        <v>2655</v>
      </c>
      <c r="C13692">
        <v>112.99912697072858</v>
      </c>
      <c r="D13692" t="s">
        <v>8</v>
      </c>
    </row>
    <row r="13693" spans="1:4">
      <c r="A13693" t="s">
        <v>1261</v>
      </c>
      <c r="B13693" t="s">
        <v>2655</v>
      </c>
      <c r="C13693">
        <v>112.850684562513</v>
      </c>
      <c r="D13693" t="s">
        <v>8</v>
      </c>
    </row>
    <row r="13694" spans="1:4">
      <c r="A13694" t="s">
        <v>1262</v>
      </c>
      <c r="B13694" t="s">
        <v>2655</v>
      </c>
      <c r="C13694">
        <v>113.4794196106926</v>
      </c>
      <c r="D13694" t="s">
        <v>8</v>
      </c>
    </row>
    <row r="13695" spans="1:4">
      <c r="A13695" t="s">
        <v>1263</v>
      </c>
      <c r="B13695" t="s">
        <v>2655</v>
      </c>
      <c r="C13695">
        <v>112.62365255852173</v>
      </c>
      <c r="D13695" t="s">
        <v>8</v>
      </c>
    </row>
    <row r="13696" spans="1:4">
      <c r="A13696" t="s">
        <v>1264</v>
      </c>
      <c r="B13696" t="s">
        <v>2655</v>
      </c>
      <c r="C13696">
        <v>112.56251491683902</v>
      </c>
      <c r="D13696" t="s">
        <v>8</v>
      </c>
    </row>
    <row r="13697" spans="1:4">
      <c r="A13697" t="s">
        <v>1265</v>
      </c>
      <c r="B13697" t="s">
        <v>2655</v>
      </c>
      <c r="C13697">
        <v>109.61963047572746</v>
      </c>
      <c r="D13697" t="s">
        <v>8</v>
      </c>
    </row>
    <row r="13698" spans="1:4">
      <c r="A13698" t="s">
        <v>1266</v>
      </c>
      <c r="B13698" t="s">
        <v>2655</v>
      </c>
      <c r="C13698">
        <v>108.85118357684632</v>
      </c>
      <c r="D13698" t="s">
        <v>8</v>
      </c>
    </row>
    <row r="13699" spans="1:4">
      <c r="A13699" t="s">
        <v>1267</v>
      </c>
      <c r="B13699" t="s">
        <v>2655</v>
      </c>
      <c r="C13699">
        <v>108.65904987444506</v>
      </c>
      <c r="D13699" t="s">
        <v>8</v>
      </c>
    </row>
    <row r="13700" spans="1:4">
      <c r="A13700" t="s">
        <v>1268</v>
      </c>
      <c r="B13700" t="s">
        <v>2655</v>
      </c>
      <c r="C13700">
        <v>109.3751326256462</v>
      </c>
      <c r="D13700" t="s">
        <v>8</v>
      </c>
    </row>
    <row r="13701" spans="1:4">
      <c r="A13701" t="s">
        <v>1269</v>
      </c>
      <c r="B13701" t="s">
        <v>2655</v>
      </c>
      <c r="C13701">
        <v>109.07823894154996</v>
      </c>
      <c r="D13701" t="s">
        <v>8</v>
      </c>
    </row>
    <row r="13702" spans="1:4">
      <c r="A13702" t="s">
        <v>1270</v>
      </c>
      <c r="B13702" t="s">
        <v>2655</v>
      </c>
      <c r="C13702">
        <v>109.76809471652255</v>
      </c>
      <c r="D13702" t="s">
        <v>8</v>
      </c>
    </row>
    <row r="13703" spans="1:4">
      <c r="A13703" t="s">
        <v>1271</v>
      </c>
      <c r="B13703" t="s">
        <v>2655</v>
      </c>
      <c r="C13703">
        <v>108.87737800170976</v>
      </c>
      <c r="D13703" t="s">
        <v>8</v>
      </c>
    </row>
    <row r="13704" spans="1:4">
      <c r="A13704" t="s">
        <v>1272</v>
      </c>
      <c r="B13704" t="s">
        <v>2655</v>
      </c>
      <c r="C13704">
        <v>109.73317615807908</v>
      </c>
      <c r="D13704" t="s">
        <v>8</v>
      </c>
    </row>
    <row r="13705" spans="1:4">
      <c r="A13705" t="s">
        <v>1273</v>
      </c>
      <c r="B13705" t="s">
        <v>2655</v>
      </c>
      <c r="C13705">
        <v>104.2665962828388</v>
      </c>
      <c r="D13705" t="s">
        <v>8</v>
      </c>
    </row>
    <row r="13706" spans="1:4">
      <c r="A13706" t="s">
        <v>1274</v>
      </c>
      <c r="B13706" t="s">
        <v>2655</v>
      </c>
      <c r="C13706">
        <v>102.45021985058806</v>
      </c>
      <c r="D13706" t="s">
        <v>8</v>
      </c>
    </row>
    <row r="13707" spans="1:4">
      <c r="A13707" t="s">
        <v>1275</v>
      </c>
      <c r="B13707" t="s">
        <v>2655</v>
      </c>
      <c r="C13707">
        <v>102.86069392790463</v>
      </c>
      <c r="D13707" t="s">
        <v>8</v>
      </c>
    </row>
    <row r="13708" spans="1:4">
      <c r="A13708" t="s">
        <v>1276</v>
      </c>
      <c r="B13708" t="s">
        <v>2655</v>
      </c>
      <c r="C13708">
        <v>101.87388995362896</v>
      </c>
      <c r="D13708" t="s">
        <v>8</v>
      </c>
    </row>
    <row r="13709" spans="1:4">
      <c r="A13709" t="s">
        <v>1277</v>
      </c>
      <c r="B13709" t="s">
        <v>2655</v>
      </c>
      <c r="C13709">
        <v>100.49414773409931</v>
      </c>
      <c r="D13709" t="s">
        <v>8</v>
      </c>
    </row>
    <row r="13710" spans="1:4">
      <c r="A13710" t="s">
        <v>1278</v>
      </c>
      <c r="B13710" t="s">
        <v>2655</v>
      </c>
      <c r="C13710">
        <v>100.92201593822446</v>
      </c>
      <c r="D13710" t="s">
        <v>8</v>
      </c>
    </row>
    <row r="13711" spans="1:4">
      <c r="A13711" t="s">
        <v>1279</v>
      </c>
      <c r="B13711" t="s">
        <v>2655</v>
      </c>
      <c r="C13711">
        <v>101.29755072542982</v>
      </c>
      <c r="D13711" t="s">
        <v>8</v>
      </c>
    </row>
    <row r="13712" spans="1:4">
      <c r="A13712" t="s">
        <v>1280</v>
      </c>
      <c r="B13712" t="s">
        <v>2655</v>
      </c>
      <c r="C13712">
        <v>101.48091508436023</v>
      </c>
      <c r="D13712" t="s">
        <v>8</v>
      </c>
    </row>
    <row r="13713" spans="1:4">
      <c r="A13713" t="s">
        <v>1281</v>
      </c>
      <c r="B13713" t="s">
        <v>2655</v>
      </c>
      <c r="C13713">
        <v>101.69921886097978</v>
      </c>
      <c r="D13713" t="s">
        <v>8</v>
      </c>
    </row>
    <row r="13714" spans="1:4">
      <c r="A13714" t="s">
        <v>1282</v>
      </c>
      <c r="B13714" t="s">
        <v>2655</v>
      </c>
      <c r="C13714">
        <v>101.36737636810682</v>
      </c>
      <c r="D13714" t="s">
        <v>8</v>
      </c>
    </row>
    <row r="13715" spans="1:4">
      <c r="A13715" t="s">
        <v>1283</v>
      </c>
      <c r="B13715" t="s">
        <v>2655</v>
      </c>
      <c r="C13715">
        <v>100.17101648750771</v>
      </c>
      <c r="D13715" t="s">
        <v>8</v>
      </c>
    </row>
    <row r="13716" spans="1:4">
      <c r="A13716" t="s">
        <v>1284</v>
      </c>
      <c r="B13716" t="s">
        <v>2655</v>
      </c>
      <c r="C13716">
        <v>99.367645293809616</v>
      </c>
      <c r="D13716" t="s">
        <v>8</v>
      </c>
    </row>
    <row r="13717" spans="1:4">
      <c r="A13717" t="s">
        <v>1285</v>
      </c>
      <c r="B13717" t="s">
        <v>2655</v>
      </c>
      <c r="C13717">
        <v>99.03580841031328</v>
      </c>
      <c r="D13717" t="s">
        <v>8</v>
      </c>
    </row>
    <row r="13718" spans="1:4">
      <c r="A13718" t="s">
        <v>1286</v>
      </c>
      <c r="B13718" t="s">
        <v>2655</v>
      </c>
      <c r="C13718">
        <v>100.24961953125197</v>
      </c>
      <c r="D13718" t="s">
        <v>8</v>
      </c>
    </row>
    <row r="13719" spans="1:4">
      <c r="A13719" t="s">
        <v>1287</v>
      </c>
      <c r="B13719" t="s">
        <v>2655</v>
      </c>
      <c r="C13719">
        <v>101.21019150403988</v>
      </c>
      <c r="D13719" t="s">
        <v>8</v>
      </c>
    </row>
    <row r="13720" spans="1:4">
      <c r="A13720" t="s">
        <v>1288</v>
      </c>
      <c r="B13720" t="s">
        <v>2655</v>
      </c>
      <c r="C13720">
        <v>101.62936548956266</v>
      </c>
      <c r="D13720" t="s">
        <v>8</v>
      </c>
    </row>
    <row r="13721" spans="1:4">
      <c r="A13721" t="s">
        <v>1289</v>
      </c>
      <c r="B13721" t="s">
        <v>2655</v>
      </c>
      <c r="C13721">
        <v>100.99189356815796</v>
      </c>
      <c r="D13721" t="s">
        <v>8</v>
      </c>
    </row>
    <row r="13722" spans="1:4">
      <c r="A13722" t="s">
        <v>1290</v>
      </c>
      <c r="B13722" t="s">
        <v>2655</v>
      </c>
      <c r="C13722">
        <v>102.38034640613816</v>
      </c>
      <c r="D13722" t="s">
        <v>8</v>
      </c>
    </row>
    <row r="13723" spans="1:4">
      <c r="A13723" t="s">
        <v>1291</v>
      </c>
      <c r="B13723" t="s">
        <v>2655</v>
      </c>
      <c r="C13723">
        <v>102.29305502866548</v>
      </c>
      <c r="D13723" t="s">
        <v>8</v>
      </c>
    </row>
    <row r="13724" spans="1:4">
      <c r="A13724" t="s">
        <v>1292</v>
      </c>
      <c r="B13724" t="s">
        <v>2655</v>
      </c>
      <c r="C13724">
        <v>103.69898863852612</v>
      </c>
      <c r="D13724" t="s">
        <v>8</v>
      </c>
    </row>
    <row r="13725" spans="1:4">
      <c r="A13725" t="s">
        <v>1293</v>
      </c>
      <c r="B13725" t="s">
        <v>2655</v>
      </c>
      <c r="C13725">
        <v>103.48066076181968</v>
      </c>
      <c r="D13725" t="s">
        <v>8</v>
      </c>
    </row>
    <row r="13726" spans="1:4">
      <c r="A13726" t="s">
        <v>1294</v>
      </c>
      <c r="B13726" t="s">
        <v>2655</v>
      </c>
      <c r="C13726">
        <v>103.44574436564508</v>
      </c>
      <c r="D13726" t="s">
        <v>8</v>
      </c>
    </row>
    <row r="13727" spans="1:4">
      <c r="A13727" t="s">
        <v>1295</v>
      </c>
      <c r="B13727" t="s">
        <v>2655</v>
      </c>
      <c r="C13727">
        <v>103.51631569422872</v>
      </c>
      <c r="D13727" t="s">
        <v>8</v>
      </c>
    </row>
    <row r="13728" spans="1:4">
      <c r="A13728" t="s">
        <v>1296</v>
      </c>
      <c r="B13728" t="s">
        <v>2655</v>
      </c>
      <c r="C13728">
        <v>103.74465658533812</v>
      </c>
      <c r="D13728" t="s">
        <v>8</v>
      </c>
    </row>
    <row r="13729" spans="1:4">
      <c r="A13729" t="s">
        <v>1297</v>
      </c>
      <c r="B13729" t="s">
        <v>2655</v>
      </c>
      <c r="C13729">
        <v>103.88517134513133</v>
      </c>
      <c r="D13729" t="s">
        <v>8</v>
      </c>
    </row>
    <row r="13730" spans="1:4">
      <c r="A13730" t="s">
        <v>1298</v>
      </c>
      <c r="B13730" t="s">
        <v>2655</v>
      </c>
      <c r="C13730">
        <v>104.4032840813926</v>
      </c>
      <c r="D13730" t="s">
        <v>8</v>
      </c>
    </row>
    <row r="13731" spans="1:4">
      <c r="A13731" t="s">
        <v>1299</v>
      </c>
      <c r="B13731" t="s">
        <v>2655</v>
      </c>
      <c r="C13731">
        <v>101.86522935062445</v>
      </c>
      <c r="D13731" t="s">
        <v>8</v>
      </c>
    </row>
    <row r="13732" spans="1:4">
      <c r="A13732" t="s">
        <v>1300</v>
      </c>
      <c r="B13732" t="s">
        <v>2655</v>
      </c>
      <c r="C13732">
        <v>101.12753657377124</v>
      </c>
      <c r="D13732" t="s">
        <v>8</v>
      </c>
    </row>
    <row r="13733" spans="1:4">
      <c r="A13733" t="s">
        <v>1301</v>
      </c>
      <c r="B13733" t="s">
        <v>2655</v>
      </c>
      <c r="C13733">
        <v>98.984651289791259</v>
      </c>
      <c r="D13733" t="s">
        <v>8</v>
      </c>
    </row>
    <row r="13734" spans="1:4">
      <c r="A13734" t="s">
        <v>1302</v>
      </c>
      <c r="B13734" t="s">
        <v>2655</v>
      </c>
      <c r="C13734">
        <v>96.060175314777496</v>
      </c>
      <c r="D13734" t="s">
        <v>8</v>
      </c>
    </row>
    <row r="13735" spans="1:4">
      <c r="A13735" t="s">
        <v>1303</v>
      </c>
      <c r="B13735" t="s">
        <v>2655</v>
      </c>
      <c r="C13735">
        <v>91.510974077921517</v>
      </c>
      <c r="D13735" t="s">
        <v>8</v>
      </c>
    </row>
    <row r="13736" spans="1:4">
      <c r="A13736" t="s">
        <v>1304</v>
      </c>
      <c r="B13736" t="s">
        <v>2655</v>
      </c>
      <c r="C13736">
        <v>96.112896792137803</v>
      </c>
      <c r="D13736" t="s">
        <v>8</v>
      </c>
    </row>
    <row r="13737" spans="1:4">
      <c r="A13737" t="s">
        <v>1305</v>
      </c>
      <c r="B13737" t="s">
        <v>2655</v>
      </c>
      <c r="C13737">
        <v>98.536770916283885</v>
      </c>
      <c r="D13737" t="s">
        <v>8</v>
      </c>
    </row>
    <row r="13738" spans="1:4">
      <c r="A13738" t="s">
        <v>1306</v>
      </c>
      <c r="B13738" t="s">
        <v>2655</v>
      </c>
      <c r="C13738">
        <v>94.90970348334676</v>
      </c>
      <c r="D13738" t="s">
        <v>8</v>
      </c>
    </row>
    <row r="13739" spans="1:4">
      <c r="A13739" t="s">
        <v>1307</v>
      </c>
      <c r="B13739" t="s">
        <v>2655</v>
      </c>
      <c r="C13739">
        <v>95.234652577157163</v>
      </c>
      <c r="D13739" t="s">
        <v>8</v>
      </c>
    </row>
    <row r="13740" spans="1:4">
      <c r="A13740" t="s">
        <v>1308</v>
      </c>
      <c r="B13740" t="s">
        <v>2655</v>
      </c>
      <c r="C13740">
        <v>93.469440447581235</v>
      </c>
      <c r="D13740" t="s">
        <v>8</v>
      </c>
    </row>
    <row r="13741" spans="1:4">
      <c r="A13741" t="s">
        <v>1309</v>
      </c>
      <c r="B13741" t="s">
        <v>2655</v>
      </c>
      <c r="C13741">
        <v>94.567207227534425</v>
      </c>
      <c r="D13741" t="s">
        <v>8</v>
      </c>
    </row>
    <row r="13742" spans="1:4">
      <c r="A13742" t="s">
        <v>1310</v>
      </c>
      <c r="B13742" t="s">
        <v>2655</v>
      </c>
      <c r="C13742">
        <v>96.244611849100565</v>
      </c>
      <c r="D13742" t="s">
        <v>8</v>
      </c>
    </row>
    <row r="13743" spans="1:4">
      <c r="A13743" t="s">
        <v>1311</v>
      </c>
      <c r="B13743" t="s">
        <v>2655</v>
      </c>
      <c r="C13743">
        <v>94.830670743439583</v>
      </c>
      <c r="D13743" t="s">
        <v>8</v>
      </c>
    </row>
    <row r="13744" spans="1:4">
      <c r="A13744" t="s">
        <v>1312</v>
      </c>
      <c r="B13744" t="s">
        <v>2655</v>
      </c>
      <c r="C13744">
        <v>89.166107765517353</v>
      </c>
      <c r="D13744" t="s">
        <v>8</v>
      </c>
    </row>
    <row r="13745" spans="1:4">
      <c r="A13745" t="s">
        <v>1313</v>
      </c>
      <c r="B13745" t="s">
        <v>2655</v>
      </c>
      <c r="C13745">
        <v>92.336510415312759</v>
      </c>
      <c r="D13745" t="s">
        <v>8</v>
      </c>
    </row>
    <row r="13746" spans="1:4">
      <c r="A13746" t="s">
        <v>1314</v>
      </c>
      <c r="B13746" t="s">
        <v>2655</v>
      </c>
      <c r="C13746">
        <v>87.769740894080698</v>
      </c>
      <c r="D13746" t="s">
        <v>8</v>
      </c>
    </row>
    <row r="13747" spans="1:4">
      <c r="A13747" t="s">
        <v>1315</v>
      </c>
      <c r="B13747" t="s">
        <v>2655</v>
      </c>
      <c r="C13747">
        <v>93.522113529861755</v>
      </c>
      <c r="D13747" t="s">
        <v>8</v>
      </c>
    </row>
    <row r="13748" spans="1:4">
      <c r="A13748" t="s">
        <v>1316</v>
      </c>
      <c r="B13748" t="s">
        <v>2655</v>
      </c>
      <c r="C13748">
        <v>95.15559798404982</v>
      </c>
      <c r="D13748" t="s">
        <v>8</v>
      </c>
    </row>
    <row r="13749" spans="1:4">
      <c r="A13749" t="s">
        <v>1317</v>
      </c>
      <c r="B13749" t="s">
        <v>2655</v>
      </c>
      <c r="C13749">
        <v>94.075382494126714</v>
      </c>
      <c r="D13749" t="s">
        <v>8</v>
      </c>
    </row>
    <row r="13750" spans="1:4">
      <c r="A13750" t="s">
        <v>1318</v>
      </c>
      <c r="B13750" t="s">
        <v>2655</v>
      </c>
      <c r="C13750">
        <v>90.000436272677703</v>
      </c>
      <c r="D13750" t="s">
        <v>8</v>
      </c>
    </row>
    <row r="13751" spans="1:4">
      <c r="A13751" t="s">
        <v>1319</v>
      </c>
      <c r="B13751" t="s">
        <v>2655</v>
      </c>
      <c r="C13751">
        <v>87.119865970249151</v>
      </c>
      <c r="D13751" t="s">
        <v>8</v>
      </c>
    </row>
    <row r="13752" spans="1:4">
      <c r="A13752" t="s">
        <v>1320</v>
      </c>
      <c r="B13752" t="s">
        <v>2655</v>
      </c>
      <c r="C13752">
        <v>89.271499826475761</v>
      </c>
      <c r="D13752" t="s">
        <v>8</v>
      </c>
    </row>
    <row r="13753" spans="1:4">
      <c r="A13753" t="s">
        <v>1321</v>
      </c>
      <c r="B13753" t="s">
        <v>2655</v>
      </c>
      <c r="C13753">
        <v>87.234033514264894</v>
      </c>
      <c r="D13753" t="s">
        <v>8</v>
      </c>
    </row>
    <row r="13754" spans="1:4">
      <c r="A13754" t="s">
        <v>1322</v>
      </c>
      <c r="B13754" t="s">
        <v>2655</v>
      </c>
      <c r="C13754">
        <v>84.722316215680848</v>
      </c>
      <c r="D13754" t="s">
        <v>8</v>
      </c>
    </row>
    <row r="13755" spans="1:4">
      <c r="A13755" t="s">
        <v>1323</v>
      </c>
      <c r="B13755" t="s">
        <v>2655</v>
      </c>
      <c r="C13755">
        <v>85.916689117201841</v>
      </c>
      <c r="D13755" t="s">
        <v>8</v>
      </c>
    </row>
    <row r="13756" spans="1:4">
      <c r="A13756" t="s">
        <v>1324</v>
      </c>
      <c r="B13756" t="s">
        <v>2655</v>
      </c>
      <c r="C13756">
        <v>85.863983481534149</v>
      </c>
      <c r="D13756" t="s">
        <v>8</v>
      </c>
    </row>
    <row r="13757" spans="1:4">
      <c r="A13757" t="s">
        <v>1325</v>
      </c>
      <c r="B13757" t="s">
        <v>2655</v>
      </c>
      <c r="C13757">
        <v>84.99454621443823</v>
      </c>
      <c r="D13757" t="s">
        <v>8</v>
      </c>
    </row>
    <row r="13758" spans="1:4">
      <c r="A13758" t="s">
        <v>1326</v>
      </c>
      <c r="B13758" t="s">
        <v>2655</v>
      </c>
      <c r="C13758">
        <v>84.432491769513092</v>
      </c>
      <c r="D13758" t="s">
        <v>8</v>
      </c>
    </row>
    <row r="13759" spans="1:4">
      <c r="A13759" t="s">
        <v>1327</v>
      </c>
      <c r="B13759" t="s">
        <v>2655</v>
      </c>
      <c r="C13759">
        <v>84.019726887840847</v>
      </c>
      <c r="D13759" t="s">
        <v>8</v>
      </c>
    </row>
    <row r="13760" spans="1:4">
      <c r="A13760" t="s">
        <v>1328</v>
      </c>
      <c r="B13760" t="s">
        <v>2655</v>
      </c>
      <c r="C13760">
        <v>82.667261520678025</v>
      </c>
      <c r="D13760" t="s">
        <v>8</v>
      </c>
    </row>
    <row r="13761" spans="1:4">
      <c r="A13761" t="s">
        <v>1329</v>
      </c>
      <c r="B13761" t="s">
        <v>2655</v>
      </c>
      <c r="C13761">
        <v>85.907913322269366</v>
      </c>
      <c r="D13761" t="s">
        <v>8</v>
      </c>
    </row>
    <row r="13762" spans="1:4">
      <c r="A13762" t="s">
        <v>1330</v>
      </c>
      <c r="B13762" t="s">
        <v>2655</v>
      </c>
      <c r="C13762">
        <v>89.280290921810888</v>
      </c>
      <c r="D13762" t="s">
        <v>8</v>
      </c>
    </row>
    <row r="13763" spans="1:4">
      <c r="A13763" t="s">
        <v>1331</v>
      </c>
      <c r="B13763" t="s">
        <v>2655</v>
      </c>
      <c r="C13763">
        <v>92.81951778873632</v>
      </c>
      <c r="D13763" t="s">
        <v>8</v>
      </c>
    </row>
    <row r="13764" spans="1:4">
      <c r="A13764" t="s">
        <v>1332</v>
      </c>
      <c r="B13764" t="s">
        <v>2655</v>
      </c>
      <c r="C13764">
        <v>92.064256676755207</v>
      </c>
      <c r="D13764" t="s">
        <v>8</v>
      </c>
    </row>
    <row r="13765" spans="1:4">
      <c r="A13765" t="s">
        <v>1333</v>
      </c>
      <c r="B13765" t="s">
        <v>2655</v>
      </c>
      <c r="C13765">
        <v>92.538494903378364</v>
      </c>
      <c r="D13765" t="s">
        <v>8</v>
      </c>
    </row>
    <row r="13766" spans="1:4">
      <c r="A13766" t="s">
        <v>1334</v>
      </c>
      <c r="B13766" t="s">
        <v>2655</v>
      </c>
      <c r="C13766">
        <v>96.525642325087077</v>
      </c>
      <c r="D13766" t="s">
        <v>8</v>
      </c>
    </row>
    <row r="13767" spans="1:4">
      <c r="A13767" t="s">
        <v>1335</v>
      </c>
      <c r="B13767" t="s">
        <v>2655</v>
      </c>
      <c r="C13767">
        <v>95.726452304900874</v>
      </c>
      <c r="D13767" t="s">
        <v>8</v>
      </c>
    </row>
    <row r="13768" spans="1:4">
      <c r="A13768" t="s">
        <v>1336</v>
      </c>
      <c r="B13768" t="s">
        <v>2655</v>
      </c>
      <c r="C13768">
        <v>96.508055365167905</v>
      </c>
      <c r="D13768" t="s">
        <v>8</v>
      </c>
    </row>
    <row r="13769" spans="1:4">
      <c r="A13769" t="s">
        <v>1337</v>
      </c>
      <c r="B13769" t="s">
        <v>2655</v>
      </c>
      <c r="C13769">
        <v>100.17907023668822</v>
      </c>
      <c r="D13769" t="s">
        <v>8</v>
      </c>
    </row>
    <row r="13770" spans="1:4">
      <c r="A13770" t="s">
        <v>1338</v>
      </c>
      <c r="B13770" t="s">
        <v>2655</v>
      </c>
      <c r="C13770">
        <v>98.800223841304117</v>
      </c>
      <c r="D13770" t="s">
        <v>8</v>
      </c>
    </row>
    <row r="13771" spans="1:4">
      <c r="A13771" t="s">
        <v>1339</v>
      </c>
      <c r="B13771" t="s">
        <v>2655</v>
      </c>
      <c r="C13771">
        <v>95.076580300376506</v>
      </c>
      <c r="D13771" t="s">
        <v>8</v>
      </c>
    </row>
    <row r="13772" spans="1:4">
      <c r="A13772" t="s">
        <v>1340</v>
      </c>
      <c r="B13772" t="s">
        <v>2655</v>
      </c>
      <c r="C13772">
        <v>95.313676525463634</v>
      </c>
      <c r="D13772" t="s">
        <v>8</v>
      </c>
    </row>
    <row r="13773" spans="1:4">
      <c r="A13773" t="s">
        <v>1341</v>
      </c>
      <c r="B13773" t="s">
        <v>2655</v>
      </c>
      <c r="C13773">
        <v>92.652659070965115</v>
      </c>
      <c r="D13773" t="s">
        <v>8</v>
      </c>
    </row>
    <row r="13774" spans="1:4">
      <c r="A13774" t="s">
        <v>1342</v>
      </c>
      <c r="B13774" t="s">
        <v>2655</v>
      </c>
      <c r="C13774">
        <v>95.243426318067137</v>
      </c>
      <c r="D13774" t="s">
        <v>8</v>
      </c>
    </row>
    <row r="13775" spans="1:4">
      <c r="A13775" t="s">
        <v>1343</v>
      </c>
      <c r="B13775" t="s">
        <v>2655</v>
      </c>
      <c r="C13775">
        <v>97.65854635591792</v>
      </c>
      <c r="D13775" t="s">
        <v>8</v>
      </c>
    </row>
    <row r="13776" spans="1:4">
      <c r="A13776" t="s">
        <v>1344</v>
      </c>
      <c r="B13776" t="s">
        <v>2655</v>
      </c>
      <c r="C13776">
        <v>100.01218916961081</v>
      </c>
      <c r="D13776" t="s">
        <v>8</v>
      </c>
    </row>
    <row r="13777" spans="1:4">
      <c r="A13777" t="s">
        <v>1345</v>
      </c>
      <c r="B13777" t="s">
        <v>2655</v>
      </c>
      <c r="C13777">
        <v>100.15270140215978</v>
      </c>
      <c r="D13777" t="s">
        <v>8</v>
      </c>
    </row>
    <row r="13778" spans="1:4">
      <c r="A13778" t="s">
        <v>1346</v>
      </c>
      <c r="B13778" t="s">
        <v>2655</v>
      </c>
      <c r="C13778">
        <v>97.658549580008767</v>
      </c>
      <c r="D13778" t="s">
        <v>8</v>
      </c>
    </row>
    <row r="13779" spans="1:4">
      <c r="A13779" t="s">
        <v>1347</v>
      </c>
      <c r="B13779" t="s">
        <v>2655</v>
      </c>
      <c r="C13779">
        <v>96.148004741185943</v>
      </c>
      <c r="D13779" t="s">
        <v>8</v>
      </c>
    </row>
    <row r="13780" spans="1:4">
      <c r="A13780" t="s">
        <v>1348</v>
      </c>
      <c r="B13780" t="s">
        <v>2655</v>
      </c>
      <c r="C13780">
        <v>98.387461545383758</v>
      </c>
      <c r="D13780" t="s">
        <v>8</v>
      </c>
    </row>
    <row r="13781" spans="1:4">
      <c r="A13781" t="s">
        <v>1349</v>
      </c>
      <c r="B13781" t="s">
        <v>2655</v>
      </c>
      <c r="C13781">
        <v>99.573079336886437</v>
      </c>
      <c r="D13781" t="s">
        <v>8</v>
      </c>
    </row>
    <row r="13782" spans="1:4">
      <c r="A13782" t="s">
        <v>1350</v>
      </c>
      <c r="B13782" t="s">
        <v>2655</v>
      </c>
      <c r="C13782">
        <v>101.54028888317944</v>
      </c>
      <c r="D13782" t="s">
        <v>8</v>
      </c>
    </row>
    <row r="13783" spans="1:4">
      <c r="A13783" t="s">
        <v>1351</v>
      </c>
      <c r="B13783" t="s">
        <v>2655</v>
      </c>
      <c r="C13783">
        <v>101.25050023324728</v>
      </c>
      <c r="D13783" t="s">
        <v>8</v>
      </c>
    </row>
    <row r="13784" spans="1:4">
      <c r="A13784" t="s">
        <v>1352</v>
      </c>
      <c r="B13784" t="s">
        <v>2655</v>
      </c>
      <c r="C13784">
        <v>102.6029712149884</v>
      </c>
      <c r="D13784" t="s">
        <v>8</v>
      </c>
    </row>
    <row r="13785" spans="1:4">
      <c r="A13785" t="s">
        <v>1353</v>
      </c>
      <c r="B13785" t="s">
        <v>2655</v>
      </c>
      <c r="C13785">
        <v>106.03681696984781</v>
      </c>
      <c r="D13785" t="s">
        <v>8</v>
      </c>
    </row>
    <row r="13786" spans="1:4">
      <c r="A13786" t="s">
        <v>1354</v>
      </c>
      <c r="B13786" t="s">
        <v>2655</v>
      </c>
      <c r="C13786">
        <v>107.97768043971988</v>
      </c>
      <c r="D13786" t="s">
        <v>8</v>
      </c>
    </row>
    <row r="13787" spans="1:4">
      <c r="A13787" t="s">
        <v>1355</v>
      </c>
      <c r="B13787" t="s">
        <v>2655</v>
      </c>
      <c r="C13787">
        <v>105.94021301614175</v>
      </c>
      <c r="D13787" t="s">
        <v>8</v>
      </c>
    </row>
    <row r="13788" spans="1:4">
      <c r="A13788" t="s">
        <v>1356</v>
      </c>
      <c r="B13788" t="s">
        <v>2655</v>
      </c>
      <c r="C13788">
        <v>106.11586300703088</v>
      </c>
      <c r="D13788" t="s">
        <v>8</v>
      </c>
    </row>
    <row r="13789" spans="1:4">
      <c r="A13789" t="s">
        <v>1357</v>
      </c>
      <c r="B13789" t="s">
        <v>2655</v>
      </c>
      <c r="C13789">
        <v>107.7142185941028</v>
      </c>
      <c r="D13789" t="s">
        <v>8</v>
      </c>
    </row>
    <row r="13790" spans="1:4">
      <c r="A13790" t="s">
        <v>1358</v>
      </c>
      <c r="B13790" t="s">
        <v>2655</v>
      </c>
      <c r="C13790">
        <v>110.26107346811418</v>
      </c>
      <c r="D13790" t="s">
        <v>8</v>
      </c>
    </row>
    <row r="13791" spans="1:4">
      <c r="A13791" t="s">
        <v>1359</v>
      </c>
      <c r="B13791" t="s">
        <v>2655</v>
      </c>
      <c r="C13791">
        <v>111.2161952573164</v>
      </c>
      <c r="D13791" t="s">
        <v>8</v>
      </c>
    </row>
    <row r="13792" spans="1:4">
      <c r="A13792" t="s">
        <v>1360</v>
      </c>
      <c r="B13792" t="s">
        <v>2655</v>
      </c>
      <c r="C13792">
        <v>110.28035561965224</v>
      </c>
      <c r="D13792" t="s">
        <v>8</v>
      </c>
    </row>
    <row r="13793" spans="1:4">
      <c r="A13793" t="s">
        <v>1361</v>
      </c>
      <c r="B13793" t="s">
        <v>2655</v>
      </c>
      <c r="C13793">
        <v>106.27208076440547</v>
      </c>
      <c r="D13793" t="s">
        <v>8</v>
      </c>
    </row>
    <row r="13794" spans="1:4">
      <c r="A13794" t="s">
        <v>1362</v>
      </c>
      <c r="B13794" t="s">
        <v>2655</v>
      </c>
      <c r="C13794">
        <v>105.38037822409792</v>
      </c>
      <c r="D13794" t="s">
        <v>8</v>
      </c>
    </row>
    <row r="13795" spans="1:4">
      <c r="A13795" t="s">
        <v>1363</v>
      </c>
      <c r="B13795" t="s">
        <v>2655</v>
      </c>
      <c r="C13795">
        <v>105.91010697412683</v>
      </c>
      <c r="D13795" t="s">
        <v>8</v>
      </c>
    </row>
    <row r="13796" spans="1:4">
      <c r="A13796" t="s">
        <v>1364</v>
      </c>
      <c r="B13796" t="s">
        <v>2655</v>
      </c>
      <c r="C13796">
        <v>103.69406928059874</v>
      </c>
      <c r="D13796" t="s">
        <v>8</v>
      </c>
    </row>
    <row r="13797" spans="1:4">
      <c r="A13797" t="s">
        <v>1365</v>
      </c>
      <c r="B13797" t="s">
        <v>2655</v>
      </c>
      <c r="C13797">
        <v>106.15731124775516</v>
      </c>
      <c r="D13797" t="s">
        <v>8</v>
      </c>
    </row>
    <row r="13798" spans="1:4">
      <c r="A13798" t="s">
        <v>1366</v>
      </c>
      <c r="B13798" t="s">
        <v>2655</v>
      </c>
      <c r="C13798">
        <v>108.39981029105689</v>
      </c>
      <c r="D13798" t="s">
        <v>8</v>
      </c>
    </row>
    <row r="13799" spans="1:4">
      <c r="A13799" t="s">
        <v>1367</v>
      </c>
      <c r="B13799" t="s">
        <v>2655</v>
      </c>
      <c r="C13799">
        <v>106.59875351445116</v>
      </c>
      <c r="D13799" t="s">
        <v>8</v>
      </c>
    </row>
    <row r="13800" spans="1:4">
      <c r="A13800" t="s">
        <v>1368</v>
      </c>
      <c r="B13800" t="s">
        <v>2655</v>
      </c>
      <c r="C13800">
        <v>106.63407837722876</v>
      </c>
      <c r="D13800" t="s">
        <v>8</v>
      </c>
    </row>
    <row r="13801" spans="1:4">
      <c r="A13801" t="s">
        <v>1369</v>
      </c>
      <c r="B13801" t="s">
        <v>2655</v>
      </c>
      <c r="C13801">
        <v>107.97604934187612</v>
      </c>
      <c r="D13801" t="s">
        <v>8</v>
      </c>
    </row>
    <row r="13802" spans="1:4">
      <c r="A13802" t="s">
        <v>1370</v>
      </c>
      <c r="B13802" t="s">
        <v>2655</v>
      </c>
      <c r="C13802">
        <v>108.36451177472456</v>
      </c>
      <c r="D13802" t="s">
        <v>8</v>
      </c>
    </row>
    <row r="13803" spans="1:4">
      <c r="A13803" t="s">
        <v>1371</v>
      </c>
      <c r="B13803" t="s">
        <v>2655</v>
      </c>
      <c r="C13803">
        <v>108.1614427323278</v>
      </c>
      <c r="D13803" t="s">
        <v>8</v>
      </c>
    </row>
    <row r="13804" spans="1:4">
      <c r="A13804" t="s">
        <v>1372</v>
      </c>
      <c r="B13804" t="s">
        <v>2655</v>
      </c>
      <c r="C13804">
        <v>108.11732053172808</v>
      </c>
      <c r="D13804" t="s">
        <v>8</v>
      </c>
    </row>
    <row r="13805" spans="1:4">
      <c r="A13805" t="s">
        <v>1373</v>
      </c>
      <c r="B13805" t="s">
        <v>2655</v>
      </c>
      <c r="C13805">
        <v>108.35568049279624</v>
      </c>
      <c r="D13805" t="s">
        <v>8</v>
      </c>
    </row>
    <row r="13806" spans="1:4">
      <c r="A13806" t="s">
        <v>1374</v>
      </c>
      <c r="B13806" t="s">
        <v>2655</v>
      </c>
      <c r="C13806">
        <v>107.87008693045402</v>
      </c>
      <c r="D13806" t="s">
        <v>8</v>
      </c>
    </row>
    <row r="13807" spans="1:4">
      <c r="A13807" t="s">
        <v>1375</v>
      </c>
      <c r="B13807" t="s">
        <v>2655</v>
      </c>
      <c r="C13807">
        <v>106.77531823097578</v>
      </c>
      <c r="D13807" t="s">
        <v>8</v>
      </c>
    </row>
    <row r="13808" spans="1:4">
      <c r="A13808" t="s">
        <v>1376</v>
      </c>
      <c r="B13808" t="s">
        <v>2655</v>
      </c>
      <c r="C13808">
        <v>105.72472187137232</v>
      </c>
      <c r="D13808" t="s">
        <v>8</v>
      </c>
    </row>
    <row r="13809" spans="1:4">
      <c r="A13809" t="s">
        <v>1377</v>
      </c>
      <c r="B13809" t="s">
        <v>2655</v>
      </c>
      <c r="C13809">
        <v>104.78885083819507</v>
      </c>
      <c r="D13809" t="s">
        <v>8</v>
      </c>
    </row>
    <row r="13810" spans="1:4">
      <c r="A13810" t="s">
        <v>1378</v>
      </c>
      <c r="B13810" t="s">
        <v>2655</v>
      </c>
      <c r="C13810">
        <v>107.11965258251632</v>
      </c>
      <c r="D13810" t="s">
        <v>8</v>
      </c>
    </row>
    <row r="13811" spans="1:4">
      <c r="A13811" t="s">
        <v>1379</v>
      </c>
      <c r="B13811" t="s">
        <v>2655</v>
      </c>
      <c r="C13811">
        <v>105.47748795110304</v>
      </c>
      <c r="D13811" t="s">
        <v>8</v>
      </c>
    </row>
    <row r="13812" spans="1:4">
      <c r="A13812" t="s">
        <v>1380</v>
      </c>
      <c r="B13812" t="s">
        <v>2655</v>
      </c>
      <c r="C13812">
        <v>104.40921570849125</v>
      </c>
      <c r="D13812" t="s">
        <v>8</v>
      </c>
    </row>
    <row r="13813" spans="1:4">
      <c r="A13813" t="s">
        <v>1381</v>
      </c>
      <c r="B13813" t="s">
        <v>2655</v>
      </c>
      <c r="C13813">
        <v>108.53225915879172</v>
      </c>
      <c r="D13813" t="s">
        <v>8</v>
      </c>
    </row>
    <row r="13814" spans="1:4">
      <c r="A13814" t="s">
        <v>1382</v>
      </c>
      <c r="B13814" t="s">
        <v>2655</v>
      </c>
      <c r="C13814">
        <v>108.69117799130407</v>
      </c>
      <c r="D13814" t="s">
        <v>8</v>
      </c>
    </row>
    <row r="13815" spans="1:4">
      <c r="A13815" t="s">
        <v>1383</v>
      </c>
      <c r="B13815" t="s">
        <v>2655</v>
      </c>
      <c r="C13815">
        <v>109.85658713263304</v>
      </c>
      <c r="D13815" t="s">
        <v>8</v>
      </c>
    </row>
    <row r="13816" spans="1:4">
      <c r="A13816" t="s">
        <v>1384</v>
      </c>
      <c r="B13816" t="s">
        <v>2655</v>
      </c>
      <c r="C13816">
        <v>107.7023350621085</v>
      </c>
      <c r="D13816" t="s">
        <v>8</v>
      </c>
    </row>
    <row r="13817" spans="1:4">
      <c r="A13817" t="s">
        <v>1385</v>
      </c>
      <c r="B13817" t="s">
        <v>2655</v>
      </c>
      <c r="C13817">
        <v>105.90126662782248</v>
      </c>
      <c r="D13817" t="s">
        <v>8</v>
      </c>
    </row>
    <row r="13818" spans="1:4">
      <c r="A13818" t="s">
        <v>1386</v>
      </c>
      <c r="B13818" t="s">
        <v>2655</v>
      </c>
      <c r="C13818">
        <v>106.51927536155256</v>
      </c>
      <c r="D13818" t="s">
        <v>8</v>
      </c>
    </row>
    <row r="13819" spans="1:4">
      <c r="A13819" t="s">
        <v>1387</v>
      </c>
      <c r="B13819" t="s">
        <v>2655</v>
      </c>
      <c r="C13819">
        <v>105.30975005292284</v>
      </c>
      <c r="D13819" t="s">
        <v>8</v>
      </c>
    </row>
    <row r="13820" spans="1:4">
      <c r="A13820" t="s">
        <v>1388</v>
      </c>
      <c r="B13820" t="s">
        <v>2655</v>
      </c>
      <c r="C13820">
        <v>106.3338604998802</v>
      </c>
      <c r="D13820" t="s">
        <v>8</v>
      </c>
    </row>
    <row r="13821" spans="1:4">
      <c r="A13821" t="s">
        <v>1389</v>
      </c>
      <c r="B13821" t="s">
        <v>2655</v>
      </c>
      <c r="C13821">
        <v>106.26326060046711</v>
      </c>
      <c r="D13821" t="s">
        <v>8</v>
      </c>
    </row>
    <row r="13822" spans="1:4">
      <c r="A13822" t="s">
        <v>1390</v>
      </c>
      <c r="B13822" t="s">
        <v>2655</v>
      </c>
      <c r="C13822">
        <v>106.4663209871126</v>
      </c>
      <c r="D13822" t="s">
        <v>8</v>
      </c>
    </row>
    <row r="13823" spans="1:4">
      <c r="A13823" t="s">
        <v>1391</v>
      </c>
      <c r="B13823" t="s">
        <v>2655</v>
      </c>
      <c r="C13823">
        <v>106.16613078870884</v>
      </c>
      <c r="D13823" t="s">
        <v>8</v>
      </c>
    </row>
    <row r="13824" spans="1:4">
      <c r="A13824" t="s">
        <v>1392</v>
      </c>
      <c r="B13824" t="s">
        <v>2655</v>
      </c>
      <c r="C13824">
        <v>105.54813706305509</v>
      </c>
      <c r="D13824" t="s">
        <v>8</v>
      </c>
    </row>
    <row r="13825" spans="1:4">
      <c r="A13825" t="s">
        <v>1393</v>
      </c>
      <c r="B13825" t="s">
        <v>2655</v>
      </c>
      <c r="C13825">
        <v>104.62110808499339</v>
      </c>
      <c r="D13825" t="s">
        <v>8</v>
      </c>
    </row>
    <row r="13826" spans="1:4">
      <c r="A13826" t="s">
        <v>1394</v>
      </c>
      <c r="B13826" t="s">
        <v>2655</v>
      </c>
      <c r="C13826">
        <v>105.33623244977262</v>
      </c>
      <c r="D13826" t="s">
        <v>8</v>
      </c>
    </row>
    <row r="13827" spans="1:4">
      <c r="A13827" t="s">
        <v>1395</v>
      </c>
      <c r="B13827" t="s">
        <v>2655</v>
      </c>
      <c r="C13827">
        <v>105.044882166302</v>
      </c>
      <c r="D13827" t="s">
        <v>8</v>
      </c>
    </row>
    <row r="13828" spans="1:4">
      <c r="A13828" t="s">
        <v>1396</v>
      </c>
      <c r="B13828" t="s">
        <v>2655</v>
      </c>
      <c r="C13828">
        <v>107.49929389648896</v>
      </c>
      <c r="D13828" t="s">
        <v>8</v>
      </c>
    </row>
    <row r="13829" spans="1:4">
      <c r="A13829" t="s">
        <v>1397</v>
      </c>
      <c r="B13829" t="s">
        <v>2655</v>
      </c>
      <c r="C13829">
        <v>106.09550807815803</v>
      </c>
      <c r="D13829" t="s">
        <v>8</v>
      </c>
    </row>
    <row r="13830" spans="1:4">
      <c r="A13830" t="s">
        <v>1398</v>
      </c>
      <c r="B13830" t="s">
        <v>2655</v>
      </c>
      <c r="C13830">
        <v>108.34686317863481</v>
      </c>
      <c r="D13830" t="s">
        <v>8</v>
      </c>
    </row>
    <row r="13831" spans="1:4">
      <c r="A13831" t="s">
        <v>1399</v>
      </c>
      <c r="B13831" t="s">
        <v>2655</v>
      </c>
      <c r="C13831">
        <v>108.58522478237811</v>
      </c>
      <c r="D13831" t="s">
        <v>8</v>
      </c>
    </row>
    <row r="13832" spans="1:4">
      <c r="A13832" t="s">
        <v>1400</v>
      </c>
      <c r="B13832" t="s">
        <v>2655</v>
      </c>
      <c r="C13832">
        <v>108.77947180783605</v>
      </c>
      <c r="D13832" t="s">
        <v>8</v>
      </c>
    </row>
    <row r="13833" spans="1:4">
      <c r="A13833" t="s">
        <v>1401</v>
      </c>
      <c r="B13833" t="s">
        <v>2655</v>
      </c>
      <c r="C13833">
        <v>107.59642587845474</v>
      </c>
      <c r="D13833" t="s">
        <v>8</v>
      </c>
    </row>
    <row r="13834" spans="1:4">
      <c r="A13834" t="s">
        <v>1402</v>
      </c>
      <c r="B13834" t="s">
        <v>2655</v>
      </c>
      <c r="C13834">
        <v>106.81946884851118</v>
      </c>
      <c r="D13834" t="s">
        <v>8</v>
      </c>
    </row>
    <row r="13835" spans="1:4">
      <c r="A13835" t="s">
        <v>1403</v>
      </c>
      <c r="B13835" t="s">
        <v>2655</v>
      </c>
      <c r="C13835">
        <v>108.75297494522104</v>
      </c>
      <c r="D13835" t="s">
        <v>8</v>
      </c>
    </row>
    <row r="13836" spans="1:4">
      <c r="A13836" t="s">
        <v>1404</v>
      </c>
      <c r="B13836" t="s">
        <v>2655</v>
      </c>
      <c r="C13836">
        <v>109.12377783901024</v>
      </c>
      <c r="D13836" t="s">
        <v>8</v>
      </c>
    </row>
    <row r="13837" spans="1:4">
      <c r="A13837" t="s">
        <v>1405</v>
      </c>
      <c r="B13837" t="s">
        <v>2655</v>
      </c>
      <c r="C13837">
        <v>110.82773239324364</v>
      </c>
      <c r="D13837" t="s">
        <v>8</v>
      </c>
    </row>
    <row r="13838" spans="1:4">
      <c r="A13838" t="s">
        <v>1406</v>
      </c>
      <c r="B13838" t="s">
        <v>2655</v>
      </c>
      <c r="C13838">
        <v>109.90955091417764</v>
      </c>
      <c r="D13838" t="s">
        <v>8</v>
      </c>
    </row>
    <row r="13839" spans="1:4">
      <c r="A13839" t="s">
        <v>1407</v>
      </c>
      <c r="B13839" t="s">
        <v>2655</v>
      </c>
      <c r="C13839">
        <v>109.88306394712212</v>
      </c>
      <c r="D13839" t="s">
        <v>8</v>
      </c>
    </row>
    <row r="13840" spans="1:4">
      <c r="A13840" t="s">
        <v>1408</v>
      </c>
      <c r="B13840" t="s">
        <v>2655</v>
      </c>
      <c r="C13840">
        <v>109.90073307732676</v>
      </c>
      <c r="D13840" t="s">
        <v>8</v>
      </c>
    </row>
    <row r="13841" spans="1:4">
      <c r="A13841" t="s">
        <v>1409</v>
      </c>
      <c r="B13841" t="s">
        <v>2655</v>
      </c>
      <c r="C13841">
        <v>110.7306284361601</v>
      </c>
      <c r="D13841" t="s">
        <v>8</v>
      </c>
    </row>
    <row r="13842" spans="1:4">
      <c r="A13842" t="s">
        <v>1410</v>
      </c>
      <c r="B13842" t="s">
        <v>2655</v>
      </c>
      <c r="C13842">
        <v>111.18088062448726</v>
      </c>
      <c r="D13842" t="s">
        <v>8</v>
      </c>
    </row>
    <row r="13843" spans="1:4">
      <c r="A13843" t="s">
        <v>1411</v>
      </c>
      <c r="B13843" t="s">
        <v>2655</v>
      </c>
      <c r="C13843">
        <v>113.22033934003169</v>
      </c>
      <c r="D13843" t="s">
        <v>8</v>
      </c>
    </row>
    <row r="13844" spans="1:4">
      <c r="A13844" t="s">
        <v>1412</v>
      </c>
      <c r="B13844" t="s">
        <v>2655</v>
      </c>
      <c r="C13844">
        <v>115.45401345849976</v>
      </c>
      <c r="D13844" t="s">
        <v>8</v>
      </c>
    </row>
    <row r="13845" spans="1:4">
      <c r="A13845" t="s">
        <v>1413</v>
      </c>
      <c r="B13845" t="s">
        <v>2655</v>
      </c>
      <c r="C13845">
        <v>116.47815386164808</v>
      </c>
      <c r="D13845" t="s">
        <v>8</v>
      </c>
    </row>
    <row r="13846" spans="1:4">
      <c r="A13846" t="s">
        <v>1414</v>
      </c>
      <c r="B13846" t="s">
        <v>2655</v>
      </c>
      <c r="C13846">
        <v>114.71239305960196</v>
      </c>
      <c r="D13846" t="s">
        <v>8</v>
      </c>
    </row>
    <row r="13847" spans="1:4">
      <c r="A13847" t="s">
        <v>1415</v>
      </c>
      <c r="B13847" t="s">
        <v>2655</v>
      </c>
      <c r="C13847">
        <v>116.43399999191034</v>
      </c>
      <c r="D13847" t="s">
        <v>8</v>
      </c>
    </row>
    <row r="13848" spans="1:4">
      <c r="A13848" t="s">
        <v>1416</v>
      </c>
      <c r="B13848" t="s">
        <v>2655</v>
      </c>
      <c r="C13848">
        <v>118.40283930257154</v>
      </c>
      <c r="D13848" t="s">
        <v>8</v>
      </c>
    </row>
    <row r="13849" spans="1:4">
      <c r="A13849" t="s">
        <v>1417</v>
      </c>
      <c r="B13849" t="s">
        <v>2655</v>
      </c>
      <c r="C13849">
        <v>118.8266198637108</v>
      </c>
      <c r="D13849" t="s">
        <v>8</v>
      </c>
    </row>
    <row r="13850" spans="1:4">
      <c r="A13850" t="s">
        <v>1418</v>
      </c>
      <c r="B13850" t="s">
        <v>2655</v>
      </c>
      <c r="C13850">
        <v>119.28569707874888</v>
      </c>
      <c r="D13850" t="s">
        <v>8</v>
      </c>
    </row>
    <row r="13851" spans="1:4">
      <c r="A13851" t="s">
        <v>1419</v>
      </c>
      <c r="B13851" t="s">
        <v>2655</v>
      </c>
      <c r="C13851">
        <v>119.13559910678542</v>
      </c>
      <c r="D13851" t="s">
        <v>8</v>
      </c>
    </row>
    <row r="13852" spans="1:4">
      <c r="A13852" t="s">
        <v>1420</v>
      </c>
      <c r="B13852" t="s">
        <v>2655</v>
      </c>
      <c r="C13852">
        <v>120.95439043635018</v>
      </c>
      <c r="D13852" t="s">
        <v>8</v>
      </c>
    </row>
    <row r="13853" spans="1:4">
      <c r="A13853" t="s">
        <v>1421</v>
      </c>
      <c r="B13853" t="s">
        <v>2655</v>
      </c>
      <c r="C13853">
        <v>122.44642594645951</v>
      </c>
      <c r="D13853" t="s">
        <v>8</v>
      </c>
    </row>
    <row r="13854" spans="1:4">
      <c r="A13854" t="s">
        <v>1422</v>
      </c>
      <c r="B13854" t="s">
        <v>2655</v>
      </c>
      <c r="C13854">
        <v>122.41284932453156</v>
      </c>
      <c r="D13854" t="s">
        <v>8</v>
      </c>
    </row>
    <row r="13855" spans="1:4">
      <c r="A13855" t="s">
        <v>1423</v>
      </c>
      <c r="B13855" t="s">
        <v>2655</v>
      </c>
      <c r="C13855">
        <v>137.24760215709679</v>
      </c>
      <c r="D13855" t="s">
        <v>8</v>
      </c>
    </row>
    <row r="13856" spans="1:4">
      <c r="A13856" t="s">
        <v>1424</v>
      </c>
      <c r="B13856" t="s">
        <v>2655</v>
      </c>
      <c r="C13856">
        <v>138.49861038477033</v>
      </c>
      <c r="D13856" t="s">
        <v>8</v>
      </c>
    </row>
    <row r="13857" spans="1:4">
      <c r="A13857" t="s">
        <v>1425</v>
      </c>
      <c r="B13857" t="s">
        <v>2655</v>
      </c>
      <c r="C13857">
        <v>138.06385057434591</v>
      </c>
      <c r="D13857" t="s">
        <v>8</v>
      </c>
    </row>
    <row r="13858" spans="1:4">
      <c r="A13858" t="s">
        <v>1426</v>
      </c>
      <c r="B13858" t="s">
        <v>2655</v>
      </c>
      <c r="C13858">
        <v>137.18546053655055</v>
      </c>
      <c r="D13858" t="s">
        <v>8</v>
      </c>
    </row>
    <row r="13859" spans="1:4">
      <c r="A13859" t="s">
        <v>1427</v>
      </c>
      <c r="B13859" t="s">
        <v>2655</v>
      </c>
      <c r="C13859">
        <v>136.88380182430581</v>
      </c>
      <c r="D13859" t="s">
        <v>8</v>
      </c>
    </row>
    <row r="13860" spans="1:4">
      <c r="A13860" t="s">
        <v>1428</v>
      </c>
      <c r="B13860" t="s">
        <v>2655</v>
      </c>
      <c r="C13860">
        <v>136.2539047136197</v>
      </c>
      <c r="D13860" t="s">
        <v>8</v>
      </c>
    </row>
    <row r="13861" spans="1:4">
      <c r="A13861" t="s">
        <v>1429</v>
      </c>
      <c r="B13861" t="s">
        <v>2655</v>
      </c>
      <c r="C13861">
        <v>135.52632458391858</v>
      </c>
      <c r="D13861" t="s">
        <v>8</v>
      </c>
    </row>
    <row r="13862" spans="1:4">
      <c r="A13862" t="s">
        <v>1430</v>
      </c>
      <c r="B13862" t="s">
        <v>2655</v>
      </c>
      <c r="C13862">
        <v>134.56813888088266</v>
      </c>
      <c r="D13862" t="s">
        <v>8</v>
      </c>
    </row>
    <row r="13863" spans="1:4">
      <c r="A13863" t="s">
        <v>1431</v>
      </c>
      <c r="B13863" t="s">
        <v>2655</v>
      </c>
      <c r="C13863">
        <v>134.78105564945992</v>
      </c>
      <c r="D13863" t="s">
        <v>8</v>
      </c>
    </row>
    <row r="13864" spans="1:4">
      <c r="A13864" t="s">
        <v>1432</v>
      </c>
      <c r="B13864" t="s">
        <v>2655</v>
      </c>
      <c r="C13864">
        <v>134.6568237364956</v>
      </c>
      <c r="D13864" t="s">
        <v>8</v>
      </c>
    </row>
    <row r="13865" spans="1:4">
      <c r="A13865" t="s">
        <v>1433</v>
      </c>
      <c r="B13865" t="s">
        <v>2655</v>
      </c>
      <c r="C13865">
        <v>133.858332373152</v>
      </c>
      <c r="D13865" t="s">
        <v>8</v>
      </c>
    </row>
    <row r="13866" spans="1:4">
      <c r="A13866" t="s">
        <v>1434</v>
      </c>
      <c r="B13866" t="s">
        <v>2655</v>
      </c>
      <c r="C13866">
        <v>133.06870953067246</v>
      </c>
      <c r="D13866" t="s">
        <v>8</v>
      </c>
    </row>
    <row r="13867" spans="1:4">
      <c r="A13867" t="s">
        <v>1435</v>
      </c>
      <c r="B13867" t="s">
        <v>2655</v>
      </c>
      <c r="C13867">
        <v>131.79992065654881</v>
      </c>
      <c r="D13867" t="s">
        <v>8</v>
      </c>
    </row>
    <row r="13868" spans="1:4">
      <c r="A13868" t="s">
        <v>1436</v>
      </c>
      <c r="B13868" t="s">
        <v>2655</v>
      </c>
      <c r="C13868">
        <v>130.23836377984117</v>
      </c>
      <c r="D13868" t="s">
        <v>8</v>
      </c>
    </row>
    <row r="13869" spans="1:4">
      <c r="A13869" t="s">
        <v>1437</v>
      </c>
      <c r="B13869" t="s">
        <v>2655</v>
      </c>
      <c r="C13869">
        <v>131.8443123048591</v>
      </c>
      <c r="D13869" t="s">
        <v>8</v>
      </c>
    </row>
    <row r="13870" spans="1:4">
      <c r="A13870" t="s">
        <v>1438</v>
      </c>
      <c r="B13870" t="s">
        <v>2655</v>
      </c>
      <c r="C13870">
        <v>131.61359822955566</v>
      </c>
      <c r="D13870" t="s">
        <v>8</v>
      </c>
    </row>
    <row r="13871" spans="1:4">
      <c r="A13871" t="s">
        <v>1439</v>
      </c>
      <c r="B13871" t="s">
        <v>2655</v>
      </c>
      <c r="C13871">
        <v>131.27644517848196</v>
      </c>
      <c r="D13871" t="s">
        <v>8</v>
      </c>
    </row>
    <row r="13872" spans="1:4">
      <c r="A13872" t="s">
        <v>1440</v>
      </c>
      <c r="B13872" t="s">
        <v>2655</v>
      </c>
      <c r="C13872">
        <v>133.43245240231423</v>
      </c>
      <c r="D13872" t="s">
        <v>8</v>
      </c>
    </row>
    <row r="13873" spans="1:4">
      <c r="A13873" t="s">
        <v>1441</v>
      </c>
      <c r="B13873" t="s">
        <v>2655</v>
      </c>
      <c r="C13873">
        <v>132.94447405415229</v>
      </c>
      <c r="D13873" t="s">
        <v>8</v>
      </c>
    </row>
    <row r="13874" spans="1:4">
      <c r="A13874" t="s">
        <v>1442</v>
      </c>
      <c r="B13874" t="s">
        <v>2655</v>
      </c>
      <c r="C13874">
        <v>132.84683303738038</v>
      </c>
      <c r="D13874" t="s">
        <v>8</v>
      </c>
    </row>
    <row r="13875" spans="1:4">
      <c r="A13875" t="s">
        <v>1443</v>
      </c>
      <c r="B13875" t="s">
        <v>2655</v>
      </c>
      <c r="C13875">
        <v>131.99513215381302</v>
      </c>
      <c r="D13875" t="s">
        <v>8</v>
      </c>
    </row>
    <row r="13876" spans="1:4">
      <c r="A13876" t="s">
        <v>1444</v>
      </c>
      <c r="B13876" t="s">
        <v>2655</v>
      </c>
      <c r="C13876">
        <v>132.66055704431233</v>
      </c>
      <c r="D13876" t="s">
        <v>8</v>
      </c>
    </row>
    <row r="13877" spans="1:4">
      <c r="A13877" t="s">
        <v>1445</v>
      </c>
      <c r="B13877" t="s">
        <v>2655</v>
      </c>
      <c r="C13877">
        <v>133.07758041755528</v>
      </c>
      <c r="D13877" t="s">
        <v>8</v>
      </c>
    </row>
    <row r="13878" spans="1:4">
      <c r="A13878" t="s">
        <v>1446</v>
      </c>
      <c r="B13878" t="s">
        <v>2655</v>
      </c>
      <c r="C13878">
        <v>137.02578307831411</v>
      </c>
      <c r="D13878" t="s">
        <v>8</v>
      </c>
    </row>
    <row r="13879" spans="1:4">
      <c r="A13879" t="s">
        <v>1447</v>
      </c>
      <c r="B13879" t="s">
        <v>2655</v>
      </c>
      <c r="C13879">
        <v>137.70007813837049</v>
      </c>
      <c r="D13879" t="s">
        <v>8</v>
      </c>
    </row>
    <row r="13880" spans="1:4">
      <c r="A13880" t="s">
        <v>1448</v>
      </c>
      <c r="B13880" t="s">
        <v>2655</v>
      </c>
      <c r="C13880">
        <v>136.24501284772506</v>
      </c>
      <c r="D13880" t="s">
        <v>8</v>
      </c>
    </row>
    <row r="13881" spans="1:4">
      <c r="A13881" t="s">
        <v>1449</v>
      </c>
      <c r="B13881" t="s">
        <v>2655</v>
      </c>
      <c r="C13881">
        <v>137.66458730755701</v>
      </c>
      <c r="D13881" t="s">
        <v>8</v>
      </c>
    </row>
    <row r="13882" spans="1:4">
      <c r="A13882" t="s">
        <v>1450</v>
      </c>
      <c r="B13882" t="s">
        <v>2655</v>
      </c>
      <c r="C13882">
        <v>139.92706187474039</v>
      </c>
      <c r="D13882" t="s">
        <v>8</v>
      </c>
    </row>
    <row r="13883" spans="1:4">
      <c r="A13883" t="s">
        <v>1451</v>
      </c>
      <c r="B13883" t="s">
        <v>2655</v>
      </c>
      <c r="C13883">
        <v>140.56586427640215</v>
      </c>
      <c r="D13883" t="s">
        <v>8</v>
      </c>
    </row>
    <row r="13884" spans="1:4">
      <c r="A13884" t="s">
        <v>1452</v>
      </c>
      <c r="B13884" t="s">
        <v>2655</v>
      </c>
      <c r="C13884">
        <v>141.20471106947386</v>
      </c>
      <c r="D13884" t="s">
        <v>8</v>
      </c>
    </row>
    <row r="13885" spans="1:4">
      <c r="A13885" t="s">
        <v>1453</v>
      </c>
      <c r="B13885" t="s">
        <v>2655</v>
      </c>
      <c r="C13885">
        <v>142.74850073853412</v>
      </c>
      <c r="D13885" t="s">
        <v>8</v>
      </c>
    </row>
    <row r="13886" spans="1:4">
      <c r="A13886" t="s">
        <v>1454</v>
      </c>
      <c r="B13886" t="s">
        <v>2655</v>
      </c>
      <c r="C13886">
        <v>141.94996958674258</v>
      </c>
      <c r="D13886" t="s">
        <v>8</v>
      </c>
    </row>
    <row r="13887" spans="1:4">
      <c r="A13887" t="s">
        <v>1455</v>
      </c>
      <c r="B13887" t="s">
        <v>2655</v>
      </c>
      <c r="C13887">
        <v>144.00837003512439</v>
      </c>
      <c r="D13887" t="s">
        <v>8</v>
      </c>
    </row>
    <row r="13888" spans="1:4">
      <c r="A13888" t="s">
        <v>1456</v>
      </c>
      <c r="B13888" t="s">
        <v>2655</v>
      </c>
      <c r="C13888">
        <v>143.71559137718253</v>
      </c>
      <c r="D13888" t="s">
        <v>8</v>
      </c>
    </row>
    <row r="13889" spans="1:4">
      <c r="A13889" t="s">
        <v>1457</v>
      </c>
      <c r="B13889" t="s">
        <v>2655</v>
      </c>
      <c r="C13889">
        <v>143.3873224843307</v>
      </c>
      <c r="D13889" t="s">
        <v>8</v>
      </c>
    </row>
    <row r="13890" spans="1:4">
      <c r="A13890" t="s">
        <v>1458</v>
      </c>
      <c r="B13890" t="s">
        <v>2655</v>
      </c>
      <c r="C13890">
        <v>144.90451140081009</v>
      </c>
      <c r="D13890" t="s">
        <v>8</v>
      </c>
    </row>
    <row r="13891" spans="1:4">
      <c r="A13891" t="s">
        <v>1459</v>
      </c>
      <c r="B13891" t="s">
        <v>2655</v>
      </c>
      <c r="C13891">
        <v>146.22649307724069</v>
      </c>
      <c r="D13891" t="s">
        <v>8</v>
      </c>
    </row>
    <row r="13892" spans="1:4">
      <c r="A13892" t="s">
        <v>1460</v>
      </c>
      <c r="B13892" t="s">
        <v>2655</v>
      </c>
      <c r="C13892">
        <v>146.82984222029779</v>
      </c>
      <c r="D13892" t="s">
        <v>8</v>
      </c>
    </row>
    <row r="13893" spans="1:4">
      <c r="A13893" t="s">
        <v>1461</v>
      </c>
      <c r="B13893" t="s">
        <v>2655</v>
      </c>
      <c r="C13893">
        <v>147.88563249567565</v>
      </c>
      <c r="D13893" t="s">
        <v>8</v>
      </c>
    </row>
    <row r="13894" spans="1:4">
      <c r="A13894" t="s">
        <v>1462</v>
      </c>
      <c r="B13894" t="s">
        <v>2655</v>
      </c>
      <c r="C13894">
        <v>147.42428050817824</v>
      </c>
      <c r="D13894" t="s">
        <v>8</v>
      </c>
    </row>
    <row r="13895" spans="1:4">
      <c r="A13895" t="s">
        <v>1463</v>
      </c>
      <c r="B13895" t="s">
        <v>2655</v>
      </c>
      <c r="C13895">
        <v>146.80319213867188</v>
      </c>
      <c r="D13895" t="s">
        <v>8</v>
      </c>
    </row>
    <row r="13896" spans="1:4">
      <c r="A13896" t="s">
        <v>1464</v>
      </c>
      <c r="B13896" t="s">
        <v>2655</v>
      </c>
      <c r="C13896">
        <v>148.39135877612148</v>
      </c>
      <c r="D13896" t="s">
        <v>8</v>
      </c>
    </row>
    <row r="13897" spans="1:4">
      <c r="A13897" t="s">
        <v>1465</v>
      </c>
      <c r="B13897" t="s">
        <v>2655</v>
      </c>
      <c r="C13897">
        <v>148.13406487370656</v>
      </c>
      <c r="D13897" t="s">
        <v>8</v>
      </c>
    </row>
    <row r="13898" spans="1:4">
      <c r="A13898" t="s">
        <v>1466</v>
      </c>
      <c r="B13898" t="s">
        <v>2655</v>
      </c>
      <c r="C13898">
        <v>148.5421651031601</v>
      </c>
      <c r="D13898" t="s">
        <v>8</v>
      </c>
    </row>
    <row r="13899" spans="1:4">
      <c r="A13899" t="s">
        <v>1467</v>
      </c>
      <c r="B13899" t="s">
        <v>2655</v>
      </c>
      <c r="C13899">
        <v>147.45976394098432</v>
      </c>
      <c r="D13899" t="s">
        <v>8</v>
      </c>
    </row>
    <row r="13900" spans="1:4">
      <c r="A13900" t="s">
        <v>1468</v>
      </c>
      <c r="B13900" t="s">
        <v>2655</v>
      </c>
      <c r="C13900">
        <v>144.95773487427337</v>
      </c>
      <c r="D13900" t="s">
        <v>8</v>
      </c>
    </row>
    <row r="13901" spans="1:4">
      <c r="A13901" t="s">
        <v>1469</v>
      </c>
      <c r="B13901" t="s">
        <v>2655</v>
      </c>
      <c r="C13901">
        <v>142.30486492200038</v>
      </c>
      <c r="D13901" t="s">
        <v>8</v>
      </c>
    </row>
    <row r="13902" spans="1:4">
      <c r="A13902" t="s">
        <v>1470</v>
      </c>
      <c r="B13902" t="s">
        <v>2655</v>
      </c>
      <c r="C13902">
        <v>141.4176439011585</v>
      </c>
      <c r="D13902" t="s">
        <v>8</v>
      </c>
    </row>
    <row r="13903" spans="1:4">
      <c r="A13903" t="s">
        <v>1471</v>
      </c>
      <c r="B13903" t="s">
        <v>2655</v>
      </c>
      <c r="C13903">
        <v>140.96515043978687</v>
      </c>
      <c r="D13903" t="s">
        <v>8</v>
      </c>
    </row>
    <row r="13904" spans="1:4">
      <c r="A13904" t="s">
        <v>1472</v>
      </c>
      <c r="B13904" t="s">
        <v>2655</v>
      </c>
      <c r="C13904">
        <v>139.53667176523538</v>
      </c>
      <c r="D13904" t="s">
        <v>8</v>
      </c>
    </row>
    <row r="13905" spans="1:4">
      <c r="A13905" t="s">
        <v>1473</v>
      </c>
      <c r="B13905" t="s">
        <v>2655</v>
      </c>
      <c r="C13905">
        <v>138.48970094893122</v>
      </c>
      <c r="D13905" t="s">
        <v>8</v>
      </c>
    </row>
    <row r="13906" spans="1:4">
      <c r="A13906" t="s">
        <v>1474</v>
      </c>
      <c r="B13906" t="s">
        <v>2655</v>
      </c>
      <c r="C13906">
        <v>136.75965755413841</v>
      </c>
      <c r="D13906" t="s">
        <v>8</v>
      </c>
    </row>
    <row r="13907" spans="1:4">
      <c r="A13907" t="s">
        <v>1475</v>
      </c>
      <c r="B13907" t="s">
        <v>2655</v>
      </c>
      <c r="C13907">
        <v>137.62912890745801</v>
      </c>
      <c r="D13907" t="s">
        <v>8</v>
      </c>
    </row>
    <row r="13908" spans="1:4">
      <c r="A13908" t="s">
        <v>1476</v>
      </c>
      <c r="B13908" t="s">
        <v>2655</v>
      </c>
      <c r="C13908">
        <v>140.8143220436333</v>
      </c>
      <c r="D13908" t="s">
        <v>8</v>
      </c>
    </row>
    <row r="13909" spans="1:4">
      <c r="A13909" t="s">
        <v>1477</v>
      </c>
      <c r="B13909" t="s">
        <v>2655</v>
      </c>
      <c r="C13909">
        <v>141.50637248004836</v>
      </c>
      <c r="D13909" t="s">
        <v>8</v>
      </c>
    </row>
    <row r="13910" spans="1:4">
      <c r="A13910" t="s">
        <v>1478</v>
      </c>
      <c r="B13910" t="s">
        <v>2655</v>
      </c>
      <c r="C13910">
        <v>141.84350433399749</v>
      </c>
      <c r="D13910" t="s">
        <v>8</v>
      </c>
    </row>
    <row r="13911" spans="1:4">
      <c r="A13911" t="s">
        <v>1479</v>
      </c>
      <c r="B13911" t="s">
        <v>2655</v>
      </c>
      <c r="C13911">
        <v>143.64464094171203</v>
      </c>
      <c r="D13911" t="s">
        <v>8</v>
      </c>
    </row>
    <row r="13912" spans="1:4">
      <c r="A13912" t="s">
        <v>1480</v>
      </c>
      <c r="B13912" t="s">
        <v>2655</v>
      </c>
      <c r="C13912">
        <v>144.76256447197994</v>
      </c>
      <c r="D13912" t="s">
        <v>8</v>
      </c>
    </row>
    <row r="13913" spans="1:4">
      <c r="A13913" t="s">
        <v>1481</v>
      </c>
      <c r="B13913" t="s">
        <v>2655</v>
      </c>
      <c r="C13913">
        <v>141.12486763173015</v>
      </c>
      <c r="D13913" t="s">
        <v>8</v>
      </c>
    </row>
    <row r="13914" spans="1:4">
      <c r="A13914" t="s">
        <v>1482</v>
      </c>
      <c r="B13914" t="s">
        <v>2655</v>
      </c>
      <c r="C13914">
        <v>144.23908654790327</v>
      </c>
      <c r="D13914" t="s">
        <v>8</v>
      </c>
    </row>
    <row r="13915" spans="1:4">
      <c r="A13915" t="s">
        <v>1483</v>
      </c>
      <c r="B13915" t="s">
        <v>2655</v>
      </c>
      <c r="C13915">
        <v>142.83722001514136</v>
      </c>
      <c r="D13915" t="s">
        <v>8</v>
      </c>
    </row>
    <row r="13916" spans="1:4">
      <c r="A13916" t="s">
        <v>1484</v>
      </c>
      <c r="B13916" t="s">
        <v>2655</v>
      </c>
      <c r="C13916">
        <v>145.01983574573367</v>
      </c>
      <c r="D13916" t="s">
        <v>8</v>
      </c>
    </row>
    <row r="13917" spans="1:4">
      <c r="A13917" t="s">
        <v>1485</v>
      </c>
      <c r="B13917" t="s">
        <v>2655</v>
      </c>
      <c r="C13917">
        <v>147.27344185657617</v>
      </c>
      <c r="D13917" t="s">
        <v>8</v>
      </c>
    </row>
    <row r="13918" spans="1:4">
      <c r="A13918" t="s">
        <v>1486</v>
      </c>
      <c r="B13918" t="s">
        <v>2655</v>
      </c>
      <c r="C13918">
        <v>146.74186067873092</v>
      </c>
      <c r="D13918" t="s">
        <v>8</v>
      </c>
    </row>
    <row r="13919" spans="1:4">
      <c r="A13919" t="s">
        <v>1487</v>
      </c>
      <c r="B13919" t="s">
        <v>2655</v>
      </c>
      <c r="C13919">
        <v>153.34347930305745</v>
      </c>
      <c r="D13919" t="s">
        <v>8</v>
      </c>
    </row>
    <row r="13920" spans="1:4">
      <c r="A13920" t="s">
        <v>1488</v>
      </c>
      <c r="B13920" t="s">
        <v>2655</v>
      </c>
      <c r="C13920">
        <v>154.51953013471172</v>
      </c>
      <c r="D13920" t="s">
        <v>8</v>
      </c>
    </row>
    <row r="13921" spans="1:4">
      <c r="A13921" t="s">
        <v>1489</v>
      </c>
      <c r="B13921" t="s">
        <v>2655</v>
      </c>
      <c r="C13921">
        <v>155.3837506967522</v>
      </c>
      <c r="D13921" t="s">
        <v>8</v>
      </c>
    </row>
    <row r="13922" spans="1:4">
      <c r="A13922" t="s">
        <v>1490</v>
      </c>
      <c r="B13922" t="s">
        <v>2655</v>
      </c>
      <c r="C13922">
        <v>159.49079876558301</v>
      </c>
      <c r="D13922" t="s">
        <v>8</v>
      </c>
    </row>
    <row r="13923" spans="1:4">
      <c r="A13923" t="s">
        <v>1491</v>
      </c>
      <c r="B13923" t="s">
        <v>2655</v>
      </c>
      <c r="C13923">
        <v>160.2213199178708</v>
      </c>
      <c r="D13923" t="s">
        <v>8</v>
      </c>
    </row>
    <row r="13924" spans="1:4">
      <c r="A13924" t="s">
        <v>1492</v>
      </c>
      <c r="B13924" t="s">
        <v>2655</v>
      </c>
      <c r="C13924">
        <v>160.79154291646728</v>
      </c>
      <c r="D13924" t="s">
        <v>8</v>
      </c>
    </row>
    <row r="13925" spans="1:4">
      <c r="A13925" t="s">
        <v>1493</v>
      </c>
      <c r="B13925" t="s">
        <v>2655</v>
      </c>
      <c r="C13925">
        <v>161.35278273523346</v>
      </c>
      <c r="D13925" t="s">
        <v>8</v>
      </c>
    </row>
    <row r="13926" spans="1:4">
      <c r="A13926" t="s">
        <v>1494</v>
      </c>
      <c r="B13926" t="s">
        <v>2655</v>
      </c>
      <c r="C13926">
        <v>160.42624388697951</v>
      </c>
      <c r="D13926" t="s">
        <v>8</v>
      </c>
    </row>
    <row r="13927" spans="1:4">
      <c r="A13927" t="s">
        <v>1495</v>
      </c>
      <c r="B13927" t="s">
        <v>2655</v>
      </c>
      <c r="C13927">
        <v>161.40628919191931</v>
      </c>
      <c r="D13927" t="s">
        <v>8</v>
      </c>
    </row>
    <row r="13928" spans="1:4">
      <c r="A13928" t="s">
        <v>1496</v>
      </c>
      <c r="B13928" t="s">
        <v>2655</v>
      </c>
      <c r="C13928">
        <v>158.76915357643705</v>
      </c>
      <c r="D13928" t="s">
        <v>8</v>
      </c>
    </row>
    <row r="13929" spans="1:4">
      <c r="A13929" t="s">
        <v>1497</v>
      </c>
      <c r="B13929" t="s">
        <v>2655</v>
      </c>
      <c r="C13929">
        <v>157.21895703114168</v>
      </c>
      <c r="D13929" t="s">
        <v>8</v>
      </c>
    </row>
    <row r="13930" spans="1:4">
      <c r="A13930" t="s">
        <v>1498</v>
      </c>
      <c r="B13930" t="s">
        <v>2655</v>
      </c>
      <c r="C13930">
        <v>156.05187312030009</v>
      </c>
      <c r="D13930" t="s">
        <v>8</v>
      </c>
    </row>
    <row r="13931" spans="1:4">
      <c r="A13931" t="s">
        <v>1499</v>
      </c>
      <c r="B13931" t="s">
        <v>2655</v>
      </c>
      <c r="C13931">
        <v>155.86476870377834</v>
      </c>
      <c r="D13931" t="s">
        <v>8</v>
      </c>
    </row>
    <row r="13932" spans="1:4">
      <c r="A13932" t="s">
        <v>1500</v>
      </c>
      <c r="B13932" t="s">
        <v>2655</v>
      </c>
      <c r="C13932">
        <v>154.82244535077399</v>
      </c>
      <c r="D13932" t="s">
        <v>8</v>
      </c>
    </row>
    <row r="13933" spans="1:4">
      <c r="A13933" t="s">
        <v>1501</v>
      </c>
      <c r="B13933" t="s">
        <v>2655</v>
      </c>
      <c r="C13933">
        <v>155.83806104692667</v>
      </c>
      <c r="D13933" t="s">
        <v>8</v>
      </c>
    </row>
    <row r="13934" spans="1:4">
      <c r="A13934" t="s">
        <v>1502</v>
      </c>
      <c r="B13934" t="s">
        <v>2655</v>
      </c>
      <c r="C13934">
        <v>155.23221126355818</v>
      </c>
      <c r="D13934" t="s">
        <v>8</v>
      </c>
    </row>
    <row r="13935" spans="1:4">
      <c r="A13935" t="s">
        <v>1503</v>
      </c>
      <c r="B13935" t="s">
        <v>2655</v>
      </c>
      <c r="C13935">
        <v>153.90479721433582</v>
      </c>
      <c r="D13935" t="s">
        <v>8</v>
      </c>
    </row>
    <row r="13936" spans="1:4">
      <c r="A13936" t="s">
        <v>1504</v>
      </c>
      <c r="B13936" t="s">
        <v>2655</v>
      </c>
      <c r="C13936">
        <v>154.09187133823937</v>
      </c>
      <c r="D13936" t="s">
        <v>8</v>
      </c>
    </row>
    <row r="13937" spans="1:4">
      <c r="A13937" t="s">
        <v>1505</v>
      </c>
      <c r="B13937" t="s">
        <v>2655</v>
      </c>
      <c r="C13937">
        <v>153.93152640080427</v>
      </c>
      <c r="D13937" t="s">
        <v>8</v>
      </c>
    </row>
    <row r="13938" spans="1:4">
      <c r="A13938" t="s">
        <v>1506</v>
      </c>
      <c r="B13938" t="s">
        <v>2655</v>
      </c>
      <c r="C13938">
        <v>154.11860501535486</v>
      </c>
      <c r="D13938" t="s">
        <v>8</v>
      </c>
    </row>
    <row r="13939" spans="1:4">
      <c r="A13939" t="s">
        <v>1507</v>
      </c>
      <c r="B13939" t="s">
        <v>2655</v>
      </c>
      <c r="C13939">
        <v>153.48605015736311</v>
      </c>
      <c r="D13939" t="s">
        <v>8</v>
      </c>
    </row>
    <row r="13940" spans="1:4">
      <c r="A13940" t="s">
        <v>1508</v>
      </c>
      <c r="B13940" t="s">
        <v>2655</v>
      </c>
      <c r="C13940">
        <v>153.39697721989461</v>
      </c>
      <c r="D13940" t="s">
        <v>8</v>
      </c>
    </row>
    <row r="13941" spans="1:4">
      <c r="A13941" t="s">
        <v>1509</v>
      </c>
      <c r="B13941" t="s">
        <v>2655</v>
      </c>
      <c r="C13941">
        <v>154.18095235744633</v>
      </c>
      <c r="D13941" t="s">
        <v>8</v>
      </c>
    </row>
    <row r="13942" spans="1:4">
      <c r="A13942" t="s">
        <v>1510</v>
      </c>
      <c r="B13942" t="s">
        <v>2655</v>
      </c>
      <c r="C13942">
        <v>154.22554914037627</v>
      </c>
      <c r="D13942" t="s">
        <v>8</v>
      </c>
    </row>
    <row r="13943" spans="1:4">
      <c r="A13943" t="s">
        <v>1511</v>
      </c>
      <c r="B13943" t="s">
        <v>2655</v>
      </c>
      <c r="C13943">
        <v>157.09425390703851</v>
      </c>
      <c r="D13943" t="s">
        <v>8</v>
      </c>
    </row>
    <row r="13944" spans="1:4">
      <c r="A13944" t="s">
        <v>1512</v>
      </c>
      <c r="B13944" t="s">
        <v>2655</v>
      </c>
      <c r="C13944">
        <v>157.25462345062138</v>
      </c>
      <c r="D13944" t="s">
        <v>8</v>
      </c>
    </row>
    <row r="13945" spans="1:4">
      <c r="A13945" t="s">
        <v>1513</v>
      </c>
      <c r="B13945" t="s">
        <v>2655</v>
      </c>
      <c r="C13945">
        <v>158.10098585367689</v>
      </c>
      <c r="D13945" t="s">
        <v>8</v>
      </c>
    </row>
    <row r="13946" spans="1:4">
      <c r="A13946" t="s">
        <v>1514</v>
      </c>
      <c r="B13946" t="s">
        <v>2655</v>
      </c>
      <c r="C13946">
        <v>158.37714140424146</v>
      </c>
      <c r="D13946" t="s">
        <v>8</v>
      </c>
    </row>
    <row r="13947" spans="1:4">
      <c r="A13947" t="s">
        <v>1515</v>
      </c>
      <c r="B13947" t="s">
        <v>2655</v>
      </c>
      <c r="C13947">
        <v>156.85367709901891</v>
      </c>
      <c r="D13947" t="s">
        <v>8</v>
      </c>
    </row>
    <row r="13948" spans="1:4">
      <c r="A13948" t="s">
        <v>1516</v>
      </c>
      <c r="B13948" t="s">
        <v>2655</v>
      </c>
      <c r="C13948">
        <v>157.39714207601045</v>
      </c>
      <c r="D13948" t="s">
        <v>8</v>
      </c>
    </row>
    <row r="13949" spans="1:4">
      <c r="A13949" t="s">
        <v>1517</v>
      </c>
      <c r="B13949" t="s">
        <v>2655</v>
      </c>
      <c r="C13949">
        <v>158.66223733798159</v>
      </c>
      <c r="D13949" t="s">
        <v>8</v>
      </c>
    </row>
    <row r="13950" spans="1:4">
      <c r="A13950" t="s">
        <v>1518</v>
      </c>
      <c r="B13950" t="s">
        <v>2655</v>
      </c>
      <c r="C13950">
        <v>162.1189741067962</v>
      </c>
      <c r="D13950" t="s">
        <v>8</v>
      </c>
    </row>
    <row r="13951" spans="1:4">
      <c r="A13951" t="s">
        <v>1519</v>
      </c>
      <c r="B13951" t="s">
        <v>2655</v>
      </c>
      <c r="C13951">
        <v>168.8008097573273</v>
      </c>
      <c r="D13951" t="s">
        <v>8</v>
      </c>
    </row>
    <row r="13952" spans="1:4">
      <c r="A13952" t="s">
        <v>1520</v>
      </c>
      <c r="B13952" t="s">
        <v>2655</v>
      </c>
      <c r="C13952">
        <v>171.3666287739708</v>
      </c>
      <c r="D13952" t="s">
        <v>8</v>
      </c>
    </row>
    <row r="13953" spans="1:4">
      <c r="A13953" t="s">
        <v>1521</v>
      </c>
      <c r="B13953" t="s">
        <v>2655</v>
      </c>
      <c r="C13953">
        <v>172.72970894599143</v>
      </c>
      <c r="D13953" t="s">
        <v>8</v>
      </c>
    </row>
    <row r="13954" spans="1:4">
      <c r="A13954" t="s">
        <v>1522</v>
      </c>
      <c r="B13954" t="s">
        <v>2655</v>
      </c>
      <c r="C13954">
        <v>177.73663289281734</v>
      </c>
      <c r="D13954" t="s">
        <v>8</v>
      </c>
    </row>
    <row r="13955" spans="1:4">
      <c r="A13955" t="s">
        <v>1523</v>
      </c>
      <c r="B13955" t="s">
        <v>2655</v>
      </c>
      <c r="C13955">
        <v>177.54955638407256</v>
      </c>
      <c r="D13955" t="s">
        <v>8</v>
      </c>
    </row>
    <row r="13956" spans="1:4">
      <c r="A13956" t="s">
        <v>1524</v>
      </c>
      <c r="B13956" t="s">
        <v>2655</v>
      </c>
      <c r="C13956">
        <v>178.14642625199639</v>
      </c>
      <c r="D13956" t="s">
        <v>8</v>
      </c>
    </row>
    <row r="13957" spans="1:4">
      <c r="A13957" t="s">
        <v>1525</v>
      </c>
      <c r="B13957" t="s">
        <v>2655</v>
      </c>
      <c r="C13957">
        <v>177.64756007989976</v>
      </c>
      <c r="D13957" t="s">
        <v>8</v>
      </c>
    </row>
    <row r="13958" spans="1:4">
      <c r="A13958" t="s">
        <v>1526</v>
      </c>
      <c r="B13958" t="s">
        <v>2655</v>
      </c>
      <c r="C13958">
        <v>177.15756787907071</v>
      </c>
      <c r="D13958" t="s">
        <v>8</v>
      </c>
    </row>
    <row r="13959" spans="1:4">
      <c r="A13959" t="s">
        <v>1527</v>
      </c>
      <c r="B13959" t="s">
        <v>2655</v>
      </c>
      <c r="C13959">
        <v>173.50480934461331</v>
      </c>
      <c r="D13959" t="s">
        <v>8</v>
      </c>
    </row>
    <row r="13960" spans="1:4">
      <c r="A13960" t="s">
        <v>1528</v>
      </c>
      <c r="B13960" t="s">
        <v>2655</v>
      </c>
      <c r="C13960">
        <v>168.11479684768759</v>
      </c>
      <c r="D13960" t="s">
        <v>8</v>
      </c>
    </row>
    <row r="13961" spans="1:4">
      <c r="A13961" t="s">
        <v>1529</v>
      </c>
      <c r="B13961" t="s">
        <v>2655</v>
      </c>
      <c r="C13961">
        <v>172.91679443642047</v>
      </c>
      <c r="D13961" t="s">
        <v>8</v>
      </c>
    </row>
    <row r="13962" spans="1:4">
      <c r="A13962" t="s">
        <v>1530</v>
      </c>
      <c r="B13962" t="s">
        <v>2655</v>
      </c>
      <c r="C13962">
        <v>171.39336892142163</v>
      </c>
      <c r="D13962" t="s">
        <v>8</v>
      </c>
    </row>
    <row r="13963" spans="1:4">
      <c r="A13963" t="s">
        <v>1531</v>
      </c>
      <c r="B13963" t="s">
        <v>2655</v>
      </c>
      <c r="C13963">
        <v>172.04371711787141</v>
      </c>
      <c r="D13963" t="s">
        <v>8</v>
      </c>
    </row>
    <row r="13964" spans="1:4">
      <c r="A13964" t="s">
        <v>1532</v>
      </c>
      <c r="B13964" t="s">
        <v>2655</v>
      </c>
      <c r="C13964">
        <v>169.77191218677919</v>
      </c>
      <c r="D13964" t="s">
        <v>8</v>
      </c>
    </row>
    <row r="13965" spans="1:4">
      <c r="A13965" t="s">
        <v>1533</v>
      </c>
      <c r="B13965" t="s">
        <v>2655</v>
      </c>
      <c r="C13965">
        <v>167.22387111524395</v>
      </c>
      <c r="D13965" t="s">
        <v>8</v>
      </c>
    </row>
    <row r="13966" spans="1:4">
      <c r="A13966" t="s">
        <v>1534</v>
      </c>
      <c r="B13966" t="s">
        <v>2655</v>
      </c>
      <c r="C13966">
        <v>165.19263213058065</v>
      </c>
      <c r="D13966" t="s">
        <v>8</v>
      </c>
    </row>
    <row r="13967" spans="1:4">
      <c r="A13967" t="s">
        <v>1535</v>
      </c>
      <c r="B13967" t="s">
        <v>2655</v>
      </c>
      <c r="C13967">
        <v>163.48208850434639</v>
      </c>
      <c r="D13967" t="s">
        <v>8</v>
      </c>
    </row>
    <row r="13968" spans="1:4">
      <c r="A13968" t="s">
        <v>1536</v>
      </c>
      <c r="B13968" t="s">
        <v>2655</v>
      </c>
      <c r="C13968">
        <v>164.81841360136002</v>
      </c>
      <c r="D13968" t="s">
        <v>8</v>
      </c>
    </row>
    <row r="13969" spans="1:4">
      <c r="A13969" t="s">
        <v>1537</v>
      </c>
      <c r="B13969" t="s">
        <v>2655</v>
      </c>
      <c r="C13969">
        <v>168.41764665947173</v>
      </c>
      <c r="D13969" t="s">
        <v>8</v>
      </c>
    </row>
    <row r="13970" spans="1:4">
      <c r="A13970" t="s">
        <v>1538</v>
      </c>
      <c r="B13970" t="s">
        <v>2655</v>
      </c>
      <c r="C13970">
        <v>166.53787750006737</v>
      </c>
      <c r="D13970" t="s">
        <v>8</v>
      </c>
    </row>
    <row r="13971" spans="1:4">
      <c r="A13971" t="s">
        <v>1539</v>
      </c>
      <c r="B13971" t="s">
        <v>2655</v>
      </c>
      <c r="C13971">
        <v>168.15042938099288</v>
      </c>
      <c r="D13971" t="s">
        <v>8</v>
      </c>
    </row>
    <row r="13972" spans="1:4">
      <c r="A13972" t="s">
        <v>1540</v>
      </c>
      <c r="B13972" t="s">
        <v>2655</v>
      </c>
      <c r="C13972">
        <v>169.56699423678</v>
      </c>
      <c r="D13972" t="s">
        <v>8</v>
      </c>
    </row>
    <row r="13973" spans="1:4">
      <c r="A13973" t="s">
        <v>1541</v>
      </c>
      <c r="B13973" t="s">
        <v>2655</v>
      </c>
      <c r="C13973">
        <v>173.26426520399033</v>
      </c>
      <c r="D13973" t="s">
        <v>8</v>
      </c>
    </row>
    <row r="13974" spans="1:4">
      <c r="A13974" t="s">
        <v>1542</v>
      </c>
      <c r="B13974" t="s">
        <v>2655</v>
      </c>
      <c r="C13974">
        <v>174.84119184427161</v>
      </c>
      <c r="D13974" t="s">
        <v>8</v>
      </c>
    </row>
    <row r="13975" spans="1:4">
      <c r="A13975" t="s">
        <v>1543</v>
      </c>
      <c r="B13975" t="s">
        <v>2655</v>
      </c>
      <c r="C13975">
        <v>173.23753295820995</v>
      </c>
      <c r="D13975" t="s">
        <v>8</v>
      </c>
    </row>
    <row r="13976" spans="1:4">
      <c r="A13976" t="s">
        <v>1544</v>
      </c>
      <c r="B13976" t="s">
        <v>2655</v>
      </c>
      <c r="C13976">
        <v>172.09716780447729</v>
      </c>
      <c r="D13976" t="s">
        <v>8</v>
      </c>
    </row>
    <row r="13977" spans="1:4">
      <c r="A13977" t="s">
        <v>1545</v>
      </c>
      <c r="B13977" t="s">
        <v>2655</v>
      </c>
      <c r="C13977">
        <v>170.93898458665092</v>
      </c>
      <c r="D13977" t="s">
        <v>8</v>
      </c>
    </row>
    <row r="13978" spans="1:4">
      <c r="A13978" t="s">
        <v>1546</v>
      </c>
      <c r="B13978" t="s">
        <v>2655</v>
      </c>
      <c r="C13978">
        <v>172.18318300223174</v>
      </c>
      <c r="D13978" t="s">
        <v>8</v>
      </c>
    </row>
    <row r="13979" spans="1:4">
      <c r="A13979" t="s">
        <v>1547</v>
      </c>
      <c r="B13979" t="s">
        <v>2655</v>
      </c>
      <c r="C13979">
        <v>173.64948307918667</v>
      </c>
      <c r="D13979" t="s">
        <v>8</v>
      </c>
    </row>
    <row r="13980" spans="1:4">
      <c r="A13980" t="s">
        <v>1548</v>
      </c>
      <c r="B13980" t="s">
        <v>2655</v>
      </c>
      <c r="C13980">
        <v>171.27120773764034</v>
      </c>
      <c r="D13980" t="s">
        <v>8</v>
      </c>
    </row>
    <row r="13981" spans="1:4">
      <c r="A13981" t="s">
        <v>1549</v>
      </c>
      <c r="B13981" t="s">
        <v>2655</v>
      </c>
      <c r="C13981">
        <v>172.0669512424829</v>
      </c>
      <c r="D13981" t="s">
        <v>8</v>
      </c>
    </row>
    <row r="13982" spans="1:4">
      <c r="A13982" t="s">
        <v>1550</v>
      </c>
      <c r="B13982" t="s">
        <v>2655</v>
      </c>
      <c r="C13982">
        <v>170.24303580568318</v>
      </c>
      <c r="D13982" t="s">
        <v>8</v>
      </c>
    </row>
    <row r="13983" spans="1:4">
      <c r="A13983" t="s">
        <v>1551</v>
      </c>
      <c r="B13983" t="s">
        <v>2655</v>
      </c>
      <c r="C13983">
        <v>168.74094417612244</v>
      </c>
      <c r="D13983" t="s">
        <v>8</v>
      </c>
    </row>
    <row r="13984" spans="1:4">
      <c r="A13984" t="s">
        <v>1552</v>
      </c>
      <c r="B13984" t="s">
        <v>2655</v>
      </c>
      <c r="C13984">
        <v>167.84686736407841</v>
      </c>
      <c r="D13984" t="s">
        <v>8</v>
      </c>
    </row>
    <row r="13985" spans="1:4">
      <c r="A13985" t="s">
        <v>1553</v>
      </c>
      <c r="B13985" t="s">
        <v>2655</v>
      </c>
      <c r="C13985">
        <v>170.14464053140139</v>
      </c>
      <c r="D13985" t="s">
        <v>8</v>
      </c>
    </row>
    <row r="13986" spans="1:4">
      <c r="A13986" t="s">
        <v>1554</v>
      </c>
      <c r="B13986" t="s">
        <v>2655</v>
      </c>
      <c r="C13986">
        <v>167.04215208991042</v>
      </c>
      <c r="D13986" t="s">
        <v>8</v>
      </c>
    </row>
    <row r="13987" spans="1:4">
      <c r="A13987" t="s">
        <v>1555</v>
      </c>
      <c r="B13987" t="s">
        <v>2655</v>
      </c>
      <c r="C13987">
        <v>167.71273262013025</v>
      </c>
      <c r="D13987" t="s">
        <v>8</v>
      </c>
    </row>
    <row r="13988" spans="1:4">
      <c r="A13988" t="s">
        <v>1556</v>
      </c>
      <c r="B13988" t="s">
        <v>2655</v>
      </c>
      <c r="C13988">
        <v>173.07726042904275</v>
      </c>
      <c r="D13988" t="s">
        <v>8</v>
      </c>
    </row>
    <row r="13989" spans="1:4">
      <c r="A13989" t="s">
        <v>1557</v>
      </c>
      <c r="B13989" t="s">
        <v>2655</v>
      </c>
      <c r="C13989">
        <v>158.13705248104537</v>
      </c>
      <c r="D13989" t="s">
        <v>8</v>
      </c>
    </row>
    <row r="13990" spans="1:4">
      <c r="A13990" t="s">
        <v>1558</v>
      </c>
      <c r="B13990" t="s">
        <v>2655</v>
      </c>
      <c r="C13990">
        <v>156.11643893675401</v>
      </c>
      <c r="D13990" t="s">
        <v>8</v>
      </c>
    </row>
    <row r="13991" spans="1:4">
      <c r="A13991" t="s">
        <v>1559</v>
      </c>
      <c r="B13991" t="s">
        <v>2655</v>
      </c>
      <c r="C13991">
        <v>156.4472583134218</v>
      </c>
      <c r="D13991" t="s">
        <v>8</v>
      </c>
    </row>
    <row r="13992" spans="1:4">
      <c r="A13992" t="s">
        <v>1560</v>
      </c>
      <c r="B13992" t="s">
        <v>2655</v>
      </c>
      <c r="C13992">
        <v>159.56758271864777</v>
      </c>
      <c r="D13992" t="s">
        <v>8</v>
      </c>
    </row>
    <row r="13993" spans="1:4">
      <c r="A13993" t="s">
        <v>1561</v>
      </c>
      <c r="B13993" t="s">
        <v>2655</v>
      </c>
      <c r="C13993">
        <v>161.59720958761517</v>
      </c>
      <c r="D13993" t="s">
        <v>8</v>
      </c>
    </row>
    <row r="13994" spans="1:4">
      <c r="A13994" t="s">
        <v>1562</v>
      </c>
      <c r="B13994" t="s">
        <v>2655</v>
      </c>
      <c r="C13994">
        <v>162.39292090055952</v>
      </c>
      <c r="D13994" t="s">
        <v>8</v>
      </c>
    </row>
    <row r="13995" spans="1:4">
      <c r="A13995" t="s">
        <v>1563</v>
      </c>
      <c r="B13995" t="s">
        <v>2655</v>
      </c>
      <c r="C13995">
        <v>161.0160123712067</v>
      </c>
      <c r="D13995" t="s">
        <v>8</v>
      </c>
    </row>
    <row r="13996" spans="1:4">
      <c r="A13996" t="s">
        <v>1564</v>
      </c>
      <c r="B13996" t="s">
        <v>2655</v>
      </c>
      <c r="C13996">
        <v>161.24851884612727</v>
      </c>
      <c r="D13996" t="s">
        <v>8</v>
      </c>
    </row>
    <row r="13997" spans="1:4">
      <c r="A13997" t="s">
        <v>1565</v>
      </c>
      <c r="B13997" t="s">
        <v>2655</v>
      </c>
      <c r="C13997">
        <v>162.53597559567922</v>
      </c>
      <c r="D13997" t="s">
        <v>8</v>
      </c>
    </row>
    <row r="13998" spans="1:4">
      <c r="A13998" t="s">
        <v>1566</v>
      </c>
      <c r="B13998" t="s">
        <v>2655</v>
      </c>
      <c r="C13998">
        <v>161.55246390016944</v>
      </c>
      <c r="D13998" t="s">
        <v>8</v>
      </c>
    </row>
    <row r="13999" spans="1:4">
      <c r="A13999" t="s">
        <v>1567</v>
      </c>
      <c r="B13999" t="s">
        <v>2655</v>
      </c>
      <c r="C13999">
        <v>160.6315470874099</v>
      </c>
      <c r="D13999" t="s">
        <v>8</v>
      </c>
    </row>
    <row r="14000" spans="1:4">
      <c r="A14000" t="s">
        <v>1568</v>
      </c>
      <c r="B14000" t="s">
        <v>2655</v>
      </c>
      <c r="C14000">
        <v>161.96374003064491</v>
      </c>
      <c r="D14000" t="s">
        <v>8</v>
      </c>
    </row>
    <row r="14001" spans="1:4">
      <c r="A14001" t="s">
        <v>1569</v>
      </c>
      <c r="B14001" t="s">
        <v>2655</v>
      </c>
      <c r="C14001">
        <v>168.35646259027271</v>
      </c>
      <c r="D14001" t="s">
        <v>8</v>
      </c>
    </row>
    <row r="14002" spans="1:4">
      <c r="A14002" t="s">
        <v>1570</v>
      </c>
      <c r="B14002" t="s">
        <v>2655</v>
      </c>
      <c r="C14002">
        <v>170.21614991944773</v>
      </c>
      <c r="D14002" t="s">
        <v>8</v>
      </c>
    </row>
    <row r="14003" spans="1:4">
      <c r="A14003" t="s">
        <v>1571</v>
      </c>
      <c r="B14003" t="s">
        <v>2655</v>
      </c>
      <c r="C14003">
        <v>170.58271887274086</v>
      </c>
      <c r="D14003" t="s">
        <v>8</v>
      </c>
    </row>
    <row r="14004" spans="1:4">
      <c r="A14004" t="s">
        <v>1572</v>
      </c>
      <c r="B14004" t="s">
        <v>2655</v>
      </c>
      <c r="C14004">
        <v>169.39360626010497</v>
      </c>
      <c r="D14004" t="s">
        <v>8</v>
      </c>
    </row>
    <row r="14005" spans="1:4">
      <c r="A14005" t="s">
        <v>1573</v>
      </c>
      <c r="B14005" t="s">
        <v>2655</v>
      </c>
      <c r="C14005">
        <v>172.88951794000849</v>
      </c>
      <c r="D14005" t="s">
        <v>8</v>
      </c>
    </row>
    <row r="14006" spans="1:4">
      <c r="A14006" t="s">
        <v>1574</v>
      </c>
      <c r="B14006" t="s">
        <v>2655</v>
      </c>
      <c r="C14006">
        <v>179.91701487079553</v>
      </c>
      <c r="D14006" t="s">
        <v>8</v>
      </c>
    </row>
    <row r="14007" spans="1:4">
      <c r="A14007" t="s">
        <v>1575</v>
      </c>
      <c r="B14007" t="s">
        <v>2655</v>
      </c>
      <c r="C14007">
        <v>180.56968165594441</v>
      </c>
      <c r="D14007" t="s">
        <v>8</v>
      </c>
    </row>
    <row r="14008" spans="1:4">
      <c r="A14008" t="s">
        <v>1576</v>
      </c>
      <c r="B14008" t="s">
        <v>2655</v>
      </c>
      <c r="C14008">
        <v>180.03327331875312</v>
      </c>
      <c r="D14008" t="s">
        <v>8</v>
      </c>
    </row>
    <row r="14009" spans="1:4">
      <c r="A14009" t="s">
        <v>1577</v>
      </c>
      <c r="B14009" t="s">
        <v>2655</v>
      </c>
      <c r="C14009">
        <v>180.00643767578046</v>
      </c>
      <c r="D14009" t="s">
        <v>8</v>
      </c>
    </row>
    <row r="14010" spans="1:4">
      <c r="A14010" t="s">
        <v>1578</v>
      </c>
      <c r="B14010" t="s">
        <v>2655</v>
      </c>
      <c r="C14010">
        <v>180.13162450584048</v>
      </c>
      <c r="D14010" t="s">
        <v>8</v>
      </c>
    </row>
    <row r="14011" spans="1:4">
      <c r="A14011" t="s">
        <v>1579</v>
      </c>
      <c r="B14011" t="s">
        <v>2655</v>
      </c>
      <c r="C14011">
        <v>184.00296783030697</v>
      </c>
      <c r="D14011" t="s">
        <v>8</v>
      </c>
    </row>
    <row r="14012" spans="1:4">
      <c r="A14012" t="s">
        <v>1580</v>
      </c>
      <c r="B14012" t="s">
        <v>2655</v>
      </c>
      <c r="C14012">
        <v>185.41567514035461</v>
      </c>
      <c r="D14012" t="s">
        <v>8</v>
      </c>
    </row>
    <row r="14013" spans="1:4">
      <c r="A14013" t="s">
        <v>1581</v>
      </c>
      <c r="B14013" t="s">
        <v>2655</v>
      </c>
      <c r="C14013">
        <v>184.18181147838601</v>
      </c>
      <c r="D14013" t="s">
        <v>8</v>
      </c>
    </row>
    <row r="14014" spans="1:4">
      <c r="A14014" t="s">
        <v>1582</v>
      </c>
      <c r="B14014" t="s">
        <v>2655</v>
      </c>
      <c r="C14014">
        <v>183.11785146899516</v>
      </c>
      <c r="D14014" t="s">
        <v>8</v>
      </c>
    </row>
    <row r="14015" spans="1:4">
      <c r="A14015" t="s">
        <v>1583</v>
      </c>
      <c r="B14015" t="s">
        <v>2655</v>
      </c>
      <c r="C14015">
        <v>183.88676851354887</v>
      </c>
      <c r="D14015" t="s">
        <v>8</v>
      </c>
    </row>
    <row r="14016" spans="1:4">
      <c r="A14016" t="s">
        <v>1584</v>
      </c>
      <c r="B14016" t="s">
        <v>2655</v>
      </c>
      <c r="C14016">
        <v>184.49474429222764</v>
      </c>
      <c r="D14016" t="s">
        <v>8</v>
      </c>
    </row>
    <row r="14017" spans="1:4">
      <c r="A14017" t="s">
        <v>1585</v>
      </c>
      <c r="B14017" t="s">
        <v>2655</v>
      </c>
      <c r="C14017">
        <v>184.18182990508191</v>
      </c>
      <c r="D14017" t="s">
        <v>8</v>
      </c>
    </row>
    <row r="14018" spans="1:4">
      <c r="A14018" t="s">
        <v>1586</v>
      </c>
      <c r="B14018" t="s">
        <v>2655</v>
      </c>
      <c r="C14018">
        <v>184.18179491746079</v>
      </c>
      <c r="D14018" t="s">
        <v>8</v>
      </c>
    </row>
    <row r="14019" spans="1:4">
      <c r="A14019" t="s">
        <v>1587</v>
      </c>
      <c r="B14019" t="s">
        <v>2655</v>
      </c>
      <c r="C14019">
        <v>184.36958923225919</v>
      </c>
      <c r="D14019" t="s">
        <v>8</v>
      </c>
    </row>
    <row r="14020" spans="1:4">
      <c r="A14020" t="s">
        <v>1588</v>
      </c>
      <c r="B14020" t="s">
        <v>2655</v>
      </c>
      <c r="C14020">
        <v>187.30215907115189</v>
      </c>
      <c r="D14020" t="s">
        <v>8</v>
      </c>
    </row>
    <row r="14021" spans="1:4">
      <c r="A14021" t="s">
        <v>1589</v>
      </c>
      <c r="B14021" t="s">
        <v>2655</v>
      </c>
      <c r="C14021">
        <v>188.52705383760528</v>
      </c>
      <c r="D14021" t="s">
        <v>8</v>
      </c>
    </row>
    <row r="14022" spans="1:4">
      <c r="A14022" t="s">
        <v>1590</v>
      </c>
      <c r="B14022" t="s">
        <v>2655</v>
      </c>
      <c r="C14022">
        <v>187.30217957402971</v>
      </c>
      <c r="D14022" t="s">
        <v>8</v>
      </c>
    </row>
    <row r="14023" spans="1:4">
      <c r="A14023" t="s">
        <v>1591</v>
      </c>
      <c r="B14023" t="s">
        <v>2655</v>
      </c>
      <c r="C14023">
        <v>186.3365557126487</v>
      </c>
      <c r="D14023" t="s">
        <v>8</v>
      </c>
    </row>
    <row r="14024" spans="1:4">
      <c r="A14024" t="s">
        <v>1592</v>
      </c>
      <c r="B14024" t="s">
        <v>2655</v>
      </c>
      <c r="C14024">
        <v>185.65705114437239</v>
      </c>
      <c r="D14024" t="s">
        <v>8</v>
      </c>
    </row>
    <row r="14025" spans="1:4">
      <c r="A14025" t="s">
        <v>1593</v>
      </c>
      <c r="B14025" t="s">
        <v>2655</v>
      </c>
      <c r="C14025">
        <v>184.89707076113791</v>
      </c>
      <c r="D14025" t="s">
        <v>8</v>
      </c>
    </row>
    <row r="14026" spans="1:4">
      <c r="A14026" t="s">
        <v>1594</v>
      </c>
      <c r="B14026" t="s">
        <v>2655</v>
      </c>
      <c r="C14026">
        <v>184.19967097558424</v>
      </c>
      <c r="D14026" t="s">
        <v>8</v>
      </c>
    </row>
    <row r="14027" spans="1:4">
      <c r="A14027" t="s">
        <v>1595</v>
      </c>
      <c r="B14027" t="s">
        <v>2655</v>
      </c>
      <c r="C14027">
        <v>183.58278012103409</v>
      </c>
      <c r="D14027" t="s">
        <v>8</v>
      </c>
    </row>
    <row r="14028" spans="1:4">
      <c r="A14028" t="s">
        <v>1596</v>
      </c>
      <c r="B14028" t="s">
        <v>2655</v>
      </c>
      <c r="C14028">
        <v>183.51126929000512</v>
      </c>
      <c r="D14028" t="s">
        <v>8</v>
      </c>
    </row>
    <row r="14029" spans="1:4">
      <c r="A14029" t="s">
        <v>1597</v>
      </c>
      <c r="B14029" t="s">
        <v>2655</v>
      </c>
      <c r="C14029">
        <v>186.33655735148369</v>
      </c>
      <c r="D14029" t="s">
        <v>8</v>
      </c>
    </row>
    <row r="14030" spans="1:4">
      <c r="A14030" t="s">
        <v>1598</v>
      </c>
      <c r="B14030" t="s">
        <v>2655</v>
      </c>
      <c r="C14030">
        <v>186.10407066651712</v>
      </c>
      <c r="D14030" t="s">
        <v>8</v>
      </c>
    </row>
    <row r="14031" spans="1:4">
      <c r="A14031" t="s">
        <v>1599</v>
      </c>
      <c r="B14031" t="s">
        <v>2655</v>
      </c>
      <c r="C14031">
        <v>190.27950406142119</v>
      </c>
      <c r="D14031" t="s">
        <v>8</v>
      </c>
    </row>
    <row r="14032" spans="1:4">
      <c r="A14032" t="s">
        <v>1600</v>
      </c>
      <c r="B14032" t="s">
        <v>2655</v>
      </c>
      <c r="C14032">
        <v>189.40325262151217</v>
      </c>
      <c r="D14032" t="s">
        <v>8</v>
      </c>
    </row>
    <row r="14033" spans="1:4">
      <c r="A14033" t="s">
        <v>1601</v>
      </c>
      <c r="B14033" t="s">
        <v>2655</v>
      </c>
      <c r="C14033">
        <v>191.03051087518944</v>
      </c>
      <c r="D14033" t="s">
        <v>8</v>
      </c>
    </row>
    <row r="14034" spans="1:4">
      <c r="A14034" t="s">
        <v>1602</v>
      </c>
      <c r="B14034" t="s">
        <v>2655</v>
      </c>
      <c r="C14034">
        <v>191.2630029774802</v>
      </c>
      <c r="D14034" t="s">
        <v>8</v>
      </c>
    </row>
    <row r="14035" spans="1:4">
      <c r="A14035" t="s">
        <v>1603</v>
      </c>
      <c r="B14035" t="s">
        <v>2655</v>
      </c>
      <c r="C14035">
        <v>192.57727152742652</v>
      </c>
      <c r="D14035" t="s">
        <v>8</v>
      </c>
    </row>
    <row r="14036" spans="1:4">
      <c r="A14036" t="s">
        <v>1604</v>
      </c>
      <c r="B14036" t="s">
        <v>2655</v>
      </c>
      <c r="C14036">
        <v>194.36542824530329</v>
      </c>
      <c r="D14036" t="s">
        <v>8</v>
      </c>
    </row>
    <row r="14037" spans="1:4">
      <c r="A14037" t="s">
        <v>1605</v>
      </c>
      <c r="B14037" t="s">
        <v>2655</v>
      </c>
      <c r="C14037">
        <v>190.22584914434597</v>
      </c>
      <c r="D14037" t="s">
        <v>8</v>
      </c>
    </row>
    <row r="14038" spans="1:4">
      <c r="A14038" t="s">
        <v>1606</v>
      </c>
      <c r="B14038" t="s">
        <v>2655</v>
      </c>
      <c r="C14038">
        <v>186.57790574160049</v>
      </c>
      <c r="D14038" t="s">
        <v>8</v>
      </c>
    </row>
    <row r="14039" spans="1:4">
      <c r="A14039" t="s">
        <v>1607</v>
      </c>
      <c r="B14039" t="s">
        <v>2655</v>
      </c>
      <c r="C14039">
        <v>187.8743961268907</v>
      </c>
      <c r="D14039" t="s">
        <v>8</v>
      </c>
    </row>
    <row r="14040" spans="1:4">
      <c r="A14040" t="s">
        <v>1608</v>
      </c>
      <c r="B14040" t="s">
        <v>2655</v>
      </c>
      <c r="C14040">
        <v>189.7787749433935</v>
      </c>
      <c r="D14040" t="s">
        <v>8</v>
      </c>
    </row>
    <row r="14041" spans="1:4">
      <c r="A14041" t="s">
        <v>1609</v>
      </c>
      <c r="B14041" t="s">
        <v>2655</v>
      </c>
      <c r="C14041">
        <v>191.01265097362199</v>
      </c>
      <c r="D14041" t="s">
        <v>8</v>
      </c>
    </row>
    <row r="14042" spans="1:4">
      <c r="A14042" t="s">
        <v>1610</v>
      </c>
      <c r="B14042" t="s">
        <v>2655</v>
      </c>
      <c r="C14042">
        <v>189.8749879973075</v>
      </c>
      <c r="D14042" t="s">
        <v>8</v>
      </c>
    </row>
    <row r="14043" spans="1:4">
      <c r="A14043" t="s">
        <v>1611</v>
      </c>
      <c r="B14043" t="s">
        <v>2655</v>
      </c>
      <c r="C14043">
        <v>197.17649459016741</v>
      </c>
      <c r="D14043" t="s">
        <v>8</v>
      </c>
    </row>
    <row r="14044" spans="1:4">
      <c r="A14044" t="s">
        <v>1612</v>
      </c>
      <c r="B14044" t="s">
        <v>2655</v>
      </c>
      <c r="C14044">
        <v>199.84952708957744</v>
      </c>
      <c r="D14044" t="s">
        <v>8</v>
      </c>
    </row>
    <row r="14045" spans="1:4">
      <c r="A14045" t="s">
        <v>1613</v>
      </c>
      <c r="B14045" t="s">
        <v>2655</v>
      </c>
      <c r="C14045">
        <v>203.6886418388448</v>
      </c>
      <c r="D14045" t="s">
        <v>8</v>
      </c>
    </row>
    <row r="14046" spans="1:4">
      <c r="A14046" t="s">
        <v>1614</v>
      </c>
      <c r="B14046" t="s">
        <v>2655</v>
      </c>
      <c r="C14046">
        <v>204.96238723111301</v>
      </c>
      <c r="D14046" t="s">
        <v>8</v>
      </c>
    </row>
    <row r="14047" spans="1:4">
      <c r="A14047" t="s">
        <v>1615</v>
      </c>
      <c r="B14047" t="s">
        <v>2655</v>
      </c>
      <c r="C14047">
        <v>203.85908329868079</v>
      </c>
      <c r="D14047" t="s">
        <v>8</v>
      </c>
    </row>
    <row r="14048" spans="1:4">
      <c r="A14048" t="s">
        <v>1616</v>
      </c>
      <c r="B14048" t="s">
        <v>2655</v>
      </c>
      <c r="C14048">
        <v>204.46902982541232</v>
      </c>
      <c r="D14048" t="s">
        <v>8</v>
      </c>
    </row>
    <row r="14049" spans="1:4">
      <c r="A14049" t="s">
        <v>1617</v>
      </c>
      <c r="B14049" t="s">
        <v>2655</v>
      </c>
      <c r="C14049">
        <v>205.26733834503489</v>
      </c>
      <c r="D14049" t="s">
        <v>8</v>
      </c>
    </row>
    <row r="14050" spans="1:4">
      <c r="A14050" t="s">
        <v>1618</v>
      </c>
      <c r="B14050" t="s">
        <v>2655</v>
      </c>
      <c r="C14050">
        <v>204.82783936352411</v>
      </c>
      <c r="D14050" t="s">
        <v>8</v>
      </c>
    </row>
    <row r="14051" spans="1:4">
      <c r="A14051" t="s">
        <v>1619</v>
      </c>
      <c r="B14051" t="s">
        <v>2655</v>
      </c>
      <c r="C14051">
        <v>205.2224857640482</v>
      </c>
      <c r="D14051" t="s">
        <v>8</v>
      </c>
    </row>
    <row r="14052" spans="1:4">
      <c r="A14052" t="s">
        <v>1620</v>
      </c>
      <c r="B14052" t="s">
        <v>2655</v>
      </c>
      <c r="C14052">
        <v>205.53642900953847</v>
      </c>
      <c r="D14052" t="s">
        <v>8</v>
      </c>
    </row>
    <row r="14053" spans="1:4">
      <c r="A14053" t="s">
        <v>1621</v>
      </c>
      <c r="B14053" t="s">
        <v>2655</v>
      </c>
      <c r="C14053">
        <v>206.51415432494957</v>
      </c>
      <c r="D14053" t="s">
        <v>8</v>
      </c>
    </row>
    <row r="14054" spans="1:4">
      <c r="A14054" t="s">
        <v>1622</v>
      </c>
      <c r="B14054" t="s">
        <v>2655</v>
      </c>
      <c r="C14054">
        <v>207.75201798315612</v>
      </c>
      <c r="D14054" t="s">
        <v>8</v>
      </c>
    </row>
    <row r="14055" spans="1:4">
      <c r="A14055" t="s">
        <v>1623</v>
      </c>
      <c r="B14055" t="s">
        <v>2655</v>
      </c>
      <c r="C14055">
        <v>208.69386331309587</v>
      </c>
      <c r="D14055" t="s">
        <v>8</v>
      </c>
    </row>
    <row r="14056" spans="1:4">
      <c r="A14056" t="s">
        <v>1624</v>
      </c>
      <c r="B14056" t="s">
        <v>2655</v>
      </c>
      <c r="C14056">
        <v>212.01275663778739</v>
      </c>
      <c r="D14056" t="s">
        <v>8</v>
      </c>
    </row>
    <row r="14057" spans="1:4">
      <c r="A14057" t="s">
        <v>1625</v>
      </c>
      <c r="B14057" t="s">
        <v>2655</v>
      </c>
      <c r="C14057">
        <v>212.40741021692867</v>
      </c>
      <c r="D14057" t="s">
        <v>8</v>
      </c>
    </row>
    <row r="14058" spans="1:4">
      <c r="A14058" t="s">
        <v>1626</v>
      </c>
      <c r="B14058" t="s">
        <v>2655</v>
      </c>
      <c r="C14058">
        <v>209.62671466675019</v>
      </c>
      <c r="D14058" t="s">
        <v>8</v>
      </c>
    </row>
    <row r="14059" spans="1:4">
      <c r="A14059" t="s">
        <v>1627</v>
      </c>
      <c r="B14059" t="s">
        <v>2655</v>
      </c>
      <c r="C14059">
        <v>208.98089618988769</v>
      </c>
      <c r="D14059" t="s">
        <v>8</v>
      </c>
    </row>
    <row r="14060" spans="1:4">
      <c r="A14060" t="s">
        <v>1628</v>
      </c>
      <c r="B14060" t="s">
        <v>2655</v>
      </c>
      <c r="C14060">
        <v>209.4473449694772</v>
      </c>
      <c r="D14060" t="s">
        <v>8</v>
      </c>
    </row>
    <row r="14061" spans="1:4">
      <c r="A14061" t="s">
        <v>1629</v>
      </c>
      <c r="B14061" t="s">
        <v>2655</v>
      </c>
      <c r="C14061">
        <v>209.00779306356441</v>
      </c>
      <c r="D14061" t="s">
        <v>8</v>
      </c>
    </row>
    <row r="14062" spans="1:4">
      <c r="A14062" t="s">
        <v>1630</v>
      </c>
      <c r="B14062" t="s">
        <v>2655</v>
      </c>
      <c r="C14062">
        <v>208.99883332217152</v>
      </c>
      <c r="D14062" t="s">
        <v>8</v>
      </c>
    </row>
    <row r="14063" spans="1:4">
      <c r="A14063" t="s">
        <v>1631</v>
      </c>
      <c r="B14063" t="s">
        <v>2655</v>
      </c>
      <c r="C14063">
        <v>208.93603759744937</v>
      </c>
      <c r="D14063" t="s">
        <v>8</v>
      </c>
    </row>
    <row r="14064" spans="1:4">
      <c r="A14064" t="s">
        <v>1632</v>
      </c>
      <c r="B14064" t="s">
        <v>2655</v>
      </c>
      <c r="C14064">
        <v>207.53676368908219</v>
      </c>
      <c r="D14064" t="s">
        <v>8</v>
      </c>
    </row>
    <row r="14065" spans="1:4">
      <c r="A14065" t="s">
        <v>1633</v>
      </c>
      <c r="B14065" t="s">
        <v>2655</v>
      </c>
      <c r="C14065">
        <v>209.9316765116296</v>
      </c>
      <c r="D14065" t="s">
        <v>8</v>
      </c>
    </row>
    <row r="14066" spans="1:4">
      <c r="A14066" t="s">
        <v>1634</v>
      </c>
      <c r="B14066" t="s">
        <v>2655</v>
      </c>
      <c r="C14066">
        <v>213.35818490022581</v>
      </c>
      <c r="D14066" t="s">
        <v>8</v>
      </c>
    </row>
    <row r="14067" spans="1:4">
      <c r="A14067" t="s">
        <v>1635</v>
      </c>
      <c r="B14067" t="s">
        <v>2655</v>
      </c>
      <c r="C14067">
        <v>213.45683942766621</v>
      </c>
      <c r="D14067" t="s">
        <v>8</v>
      </c>
    </row>
    <row r="14068" spans="1:4">
      <c r="A14068" t="s">
        <v>1636</v>
      </c>
      <c r="B14068" t="s">
        <v>2655</v>
      </c>
      <c r="C14068">
        <v>215.16117071298805</v>
      </c>
      <c r="D14068" t="s">
        <v>8</v>
      </c>
    </row>
    <row r="14069" spans="1:4">
      <c r="A14069" t="s">
        <v>1637</v>
      </c>
      <c r="B14069" t="s">
        <v>2655</v>
      </c>
      <c r="C14069">
        <v>216.8385546338292</v>
      </c>
      <c r="D14069" t="s">
        <v>8</v>
      </c>
    </row>
    <row r="14070" spans="1:4">
      <c r="A14070" t="s">
        <v>1638</v>
      </c>
      <c r="B14070" t="s">
        <v>2655</v>
      </c>
      <c r="C14070">
        <v>217.28703499553137</v>
      </c>
      <c r="D14070" t="s">
        <v>8</v>
      </c>
    </row>
    <row r="14071" spans="1:4">
      <c r="A14071" t="s">
        <v>1639</v>
      </c>
      <c r="B14071" t="s">
        <v>2655</v>
      </c>
      <c r="C14071">
        <v>218.38135032250497</v>
      </c>
      <c r="D14071" t="s">
        <v>8</v>
      </c>
    </row>
    <row r="14072" spans="1:4">
      <c r="A14072" t="s">
        <v>1640</v>
      </c>
      <c r="B14072" t="s">
        <v>2655</v>
      </c>
      <c r="C14072">
        <v>217.9238672149767</v>
      </c>
      <c r="D14072" t="s">
        <v>8</v>
      </c>
    </row>
    <row r="14073" spans="1:4">
      <c r="A14073" t="s">
        <v>1641</v>
      </c>
      <c r="B14073" t="s">
        <v>2655</v>
      </c>
      <c r="C14073">
        <v>218.44413707457517</v>
      </c>
      <c r="D14073" t="s">
        <v>8</v>
      </c>
    </row>
    <row r="14074" spans="1:4">
      <c r="A14074" t="s">
        <v>1642</v>
      </c>
      <c r="B14074" t="s">
        <v>2655</v>
      </c>
      <c r="C14074">
        <v>221.53876823674392</v>
      </c>
      <c r="D14074" t="s">
        <v>8</v>
      </c>
    </row>
    <row r="14075" spans="1:4">
      <c r="A14075" t="s">
        <v>1643</v>
      </c>
      <c r="B14075" t="s">
        <v>2655</v>
      </c>
      <c r="C14075">
        <v>221.86164771549775</v>
      </c>
      <c r="D14075" t="s">
        <v>8</v>
      </c>
    </row>
    <row r="14076" spans="1:4">
      <c r="A14076" t="s">
        <v>1644</v>
      </c>
      <c r="B14076" t="s">
        <v>2655</v>
      </c>
      <c r="C14076">
        <v>222.81248270511239</v>
      </c>
      <c r="D14076" t="s">
        <v>8</v>
      </c>
    </row>
    <row r="14077" spans="1:4">
      <c r="A14077" t="s">
        <v>1645</v>
      </c>
      <c r="B14077" t="s">
        <v>2655</v>
      </c>
      <c r="C14077">
        <v>223.31481409810323</v>
      </c>
      <c r="D14077" t="s">
        <v>8</v>
      </c>
    </row>
    <row r="14078" spans="1:4">
      <c r="A14078" t="s">
        <v>1646</v>
      </c>
      <c r="B14078" t="s">
        <v>2655</v>
      </c>
      <c r="C14078">
        <v>224.92042145329989</v>
      </c>
      <c r="D14078" t="s">
        <v>8</v>
      </c>
    </row>
    <row r="14079" spans="1:4">
      <c r="A14079" t="s">
        <v>1647</v>
      </c>
      <c r="B14079" t="s">
        <v>2655</v>
      </c>
      <c r="C14079">
        <v>226.4632467809972</v>
      </c>
      <c r="D14079" t="s">
        <v>8</v>
      </c>
    </row>
    <row r="14080" spans="1:4">
      <c r="A14080" t="s">
        <v>1648</v>
      </c>
      <c r="B14080" t="s">
        <v>2655</v>
      </c>
      <c r="C14080">
        <v>227.3332991114676</v>
      </c>
      <c r="D14080" t="s">
        <v>8</v>
      </c>
    </row>
    <row r="14081" spans="1:4">
      <c r="A14081" t="s">
        <v>1649</v>
      </c>
      <c r="B14081" t="s">
        <v>2655</v>
      </c>
      <c r="C14081">
        <v>227.8804881104268</v>
      </c>
      <c r="D14081" t="s">
        <v>8</v>
      </c>
    </row>
    <row r="14082" spans="1:4">
      <c r="A14082" t="s">
        <v>1650</v>
      </c>
      <c r="B14082" t="s">
        <v>2655</v>
      </c>
      <c r="C14082">
        <v>228.31104510792889</v>
      </c>
      <c r="D14082" t="s">
        <v>8</v>
      </c>
    </row>
    <row r="14083" spans="1:4">
      <c r="A14083" t="s">
        <v>1651</v>
      </c>
      <c r="B14083" t="s">
        <v>2655</v>
      </c>
      <c r="C14083">
        <v>227.88048652395489</v>
      </c>
      <c r="D14083" t="s">
        <v>8</v>
      </c>
    </row>
    <row r="14084" spans="1:4">
      <c r="A14084" t="s">
        <v>1652</v>
      </c>
      <c r="B14084" t="s">
        <v>2655</v>
      </c>
      <c r="C14084">
        <v>225.88023913018583</v>
      </c>
      <c r="D14084" t="s">
        <v>8</v>
      </c>
    </row>
    <row r="14085" spans="1:4">
      <c r="A14085" t="s">
        <v>1653</v>
      </c>
      <c r="B14085" t="s">
        <v>2655</v>
      </c>
      <c r="C14085">
        <v>229.97049182418075</v>
      </c>
      <c r="D14085" t="s">
        <v>8</v>
      </c>
    </row>
    <row r="14086" spans="1:4">
      <c r="A14086" t="s">
        <v>1654</v>
      </c>
      <c r="B14086" t="s">
        <v>2655</v>
      </c>
      <c r="C14086">
        <v>230.01532985661296</v>
      </c>
      <c r="D14086" t="s">
        <v>8</v>
      </c>
    </row>
    <row r="14087" spans="1:4">
      <c r="A14087" t="s">
        <v>1655</v>
      </c>
      <c r="B14087" t="s">
        <v>2655</v>
      </c>
      <c r="C14087">
        <v>231.23521982664781</v>
      </c>
      <c r="D14087" t="s">
        <v>8</v>
      </c>
    </row>
    <row r="14088" spans="1:4">
      <c r="A14088" t="s">
        <v>1656</v>
      </c>
      <c r="B14088" t="s">
        <v>2655</v>
      </c>
      <c r="C14088">
        <v>234.21324196653748</v>
      </c>
      <c r="D14088" t="s">
        <v>8</v>
      </c>
    </row>
    <row r="14089" spans="1:4">
      <c r="A14089" t="s">
        <v>1657</v>
      </c>
      <c r="B14089" t="s">
        <v>2655</v>
      </c>
      <c r="C14089">
        <v>235.35241120329945</v>
      </c>
      <c r="D14089" t="s">
        <v>8</v>
      </c>
    </row>
    <row r="14090" spans="1:4">
      <c r="A14090" t="s">
        <v>1658</v>
      </c>
      <c r="B14090" t="s">
        <v>2655</v>
      </c>
      <c r="C14090">
        <v>233.45080997844087</v>
      </c>
      <c r="D14090" t="s">
        <v>8</v>
      </c>
    </row>
    <row r="14091" spans="1:4">
      <c r="A14091" t="s">
        <v>1659</v>
      </c>
      <c r="B14091" t="s">
        <v>2655</v>
      </c>
      <c r="C14091">
        <v>232.19502290197909</v>
      </c>
      <c r="D14091" t="s">
        <v>8</v>
      </c>
    </row>
    <row r="14092" spans="1:4">
      <c r="A14092" t="s">
        <v>1660</v>
      </c>
      <c r="B14092" t="s">
        <v>2655</v>
      </c>
      <c r="C14092">
        <v>234.868071039174</v>
      </c>
      <c r="D14092" t="s">
        <v>8</v>
      </c>
    </row>
    <row r="14093" spans="1:4">
      <c r="A14093" t="s">
        <v>1661</v>
      </c>
      <c r="B14093" t="s">
        <v>2655</v>
      </c>
      <c r="C14093">
        <v>236.32115941613932</v>
      </c>
      <c r="D14093" t="s">
        <v>8</v>
      </c>
    </row>
    <row r="14094" spans="1:4">
      <c r="A14094" t="s">
        <v>1662</v>
      </c>
      <c r="B14094" t="s">
        <v>2655</v>
      </c>
      <c r="C14094">
        <v>235.28961625077119</v>
      </c>
      <c r="D14094" t="s">
        <v>8</v>
      </c>
    </row>
    <row r="14095" spans="1:4">
      <c r="A14095" t="s">
        <v>1663</v>
      </c>
      <c r="B14095" t="s">
        <v>2655</v>
      </c>
      <c r="C14095">
        <v>236.17763157924557</v>
      </c>
      <c r="D14095" t="s">
        <v>8</v>
      </c>
    </row>
    <row r="14096" spans="1:4">
      <c r="A14096" t="s">
        <v>1664</v>
      </c>
      <c r="B14096" t="s">
        <v>2655</v>
      </c>
      <c r="C14096">
        <v>235.80993630966907</v>
      </c>
      <c r="D14096" t="s">
        <v>8</v>
      </c>
    </row>
    <row r="14097" spans="1:4">
      <c r="A14097" t="s">
        <v>1665</v>
      </c>
      <c r="B14097" t="s">
        <v>2655</v>
      </c>
      <c r="C14097">
        <v>235.64841375456228</v>
      </c>
      <c r="D14097" t="s">
        <v>8</v>
      </c>
    </row>
    <row r="14098" spans="1:4">
      <c r="A14098" t="s">
        <v>1666</v>
      </c>
      <c r="B14098" t="s">
        <v>2655</v>
      </c>
      <c r="C14098">
        <v>235.89957689752083</v>
      </c>
      <c r="D14098" t="s">
        <v>8</v>
      </c>
    </row>
    <row r="14099" spans="1:4">
      <c r="A14099" t="s">
        <v>1667</v>
      </c>
      <c r="B14099" t="s">
        <v>2655</v>
      </c>
      <c r="C14099">
        <v>235.72017906194927</v>
      </c>
      <c r="D14099" t="s">
        <v>8</v>
      </c>
    </row>
    <row r="14100" spans="1:4">
      <c r="A14100" t="s">
        <v>1668</v>
      </c>
      <c r="B14100" t="s">
        <v>2655</v>
      </c>
      <c r="C14100">
        <v>238.37526965937772</v>
      </c>
      <c r="D14100" t="s">
        <v>8</v>
      </c>
    </row>
    <row r="14101" spans="1:4">
      <c r="A14101" t="s">
        <v>1669</v>
      </c>
      <c r="B14101" t="s">
        <v>2655</v>
      </c>
      <c r="C14101">
        <v>239.55032753010079</v>
      </c>
      <c r="D14101" t="s">
        <v>8</v>
      </c>
    </row>
    <row r="14102" spans="1:4">
      <c r="A14102" t="s">
        <v>1670</v>
      </c>
      <c r="B14102" t="s">
        <v>2655</v>
      </c>
      <c r="C14102">
        <v>237.34377731593457</v>
      </c>
      <c r="D14102" t="s">
        <v>8</v>
      </c>
    </row>
    <row r="14103" spans="1:4">
      <c r="A14103" t="s">
        <v>1671</v>
      </c>
      <c r="B14103" t="s">
        <v>2655</v>
      </c>
      <c r="C14103">
        <v>236.53647181144905</v>
      </c>
      <c r="D14103" t="s">
        <v>8</v>
      </c>
    </row>
    <row r="14104" spans="1:4">
      <c r="A14104" t="s">
        <v>1672</v>
      </c>
      <c r="B14104" t="s">
        <v>2655</v>
      </c>
      <c r="C14104">
        <v>236.34806436515271</v>
      </c>
      <c r="D14104" t="s">
        <v>8</v>
      </c>
    </row>
    <row r="14105" spans="1:4">
      <c r="A14105" t="s">
        <v>1673</v>
      </c>
      <c r="B14105" t="s">
        <v>2655</v>
      </c>
      <c r="C14105">
        <v>234.422961386906</v>
      </c>
      <c r="D14105" t="s">
        <v>8</v>
      </c>
    </row>
    <row r="14106" spans="1:4">
      <c r="A14106" t="s">
        <v>1674</v>
      </c>
      <c r="B14106" t="s">
        <v>2655</v>
      </c>
      <c r="C14106">
        <v>230.22868677596389</v>
      </c>
      <c r="D14106" t="s">
        <v>8</v>
      </c>
    </row>
    <row r="14107" spans="1:4">
      <c r="A14107" t="s">
        <v>1675</v>
      </c>
      <c r="B14107" t="s">
        <v>2655</v>
      </c>
      <c r="C14107">
        <v>224.5942205034651</v>
      </c>
      <c r="D14107" t="s">
        <v>8</v>
      </c>
    </row>
    <row r="14108" spans="1:4">
      <c r="A14108" t="s">
        <v>1676</v>
      </c>
      <c r="B14108" t="s">
        <v>2655</v>
      </c>
      <c r="C14108">
        <v>228.59955639786443</v>
      </c>
      <c r="D14108" t="s">
        <v>8</v>
      </c>
    </row>
    <row r="14109" spans="1:4">
      <c r="A14109" t="s">
        <v>1677</v>
      </c>
      <c r="B14109" t="s">
        <v>2655</v>
      </c>
      <c r="C14109">
        <v>229.71559066635297</v>
      </c>
      <c r="D14109" t="s">
        <v>8</v>
      </c>
    </row>
    <row r="14110" spans="1:4">
      <c r="A14110" t="s">
        <v>1678</v>
      </c>
      <c r="B14110" t="s">
        <v>2655</v>
      </c>
      <c r="C14110">
        <v>228.16748169645351</v>
      </c>
      <c r="D14110" t="s">
        <v>8</v>
      </c>
    </row>
    <row r="14111" spans="1:4">
      <c r="A14111" t="s">
        <v>1679</v>
      </c>
      <c r="B14111" t="s">
        <v>2655</v>
      </c>
      <c r="C14111">
        <v>227.05141484679049</v>
      </c>
      <c r="D14111" t="s">
        <v>8</v>
      </c>
    </row>
    <row r="14112" spans="1:4">
      <c r="A14112" t="s">
        <v>1680</v>
      </c>
      <c r="B14112" t="s">
        <v>2655</v>
      </c>
      <c r="C14112">
        <v>225.47628802757976</v>
      </c>
      <c r="D14112" t="s">
        <v>8</v>
      </c>
    </row>
    <row r="14113" spans="1:4">
      <c r="A14113" t="s">
        <v>1681</v>
      </c>
      <c r="B14113" t="s">
        <v>2655</v>
      </c>
      <c r="C14113">
        <v>225.44027144346347</v>
      </c>
      <c r="D14113" t="s">
        <v>8</v>
      </c>
    </row>
    <row r="14114" spans="1:4">
      <c r="A14114" t="s">
        <v>1682</v>
      </c>
      <c r="B14114" t="s">
        <v>2655</v>
      </c>
      <c r="C14114">
        <v>226.25935112337365</v>
      </c>
      <c r="D14114" t="s">
        <v>8</v>
      </c>
    </row>
    <row r="14115" spans="1:4">
      <c r="A14115" t="s">
        <v>1683</v>
      </c>
      <c r="B14115" t="s">
        <v>2655</v>
      </c>
      <c r="C14115">
        <v>224.65721648863681</v>
      </c>
      <c r="D14115" t="s">
        <v>8</v>
      </c>
    </row>
    <row r="14116" spans="1:4">
      <c r="A14116" t="s">
        <v>1684</v>
      </c>
      <c r="B14116" t="s">
        <v>2655</v>
      </c>
      <c r="C14116">
        <v>222.81211924870584</v>
      </c>
      <c r="D14116" t="s">
        <v>8</v>
      </c>
    </row>
    <row r="14117" spans="1:4">
      <c r="A14117" t="s">
        <v>1685</v>
      </c>
      <c r="B14117" t="s">
        <v>2655</v>
      </c>
      <c r="C14117">
        <v>222.28104400064839</v>
      </c>
      <c r="D14117" t="s">
        <v>8</v>
      </c>
    </row>
    <row r="14118" spans="1:4">
      <c r="A14118" t="s">
        <v>1686</v>
      </c>
      <c r="B14118" t="s">
        <v>2655</v>
      </c>
      <c r="C14118">
        <v>220.67891441250052</v>
      </c>
      <c r="D14118" t="s">
        <v>8</v>
      </c>
    </row>
    <row r="14119" spans="1:4">
      <c r="A14119" t="s">
        <v>1687</v>
      </c>
      <c r="B14119" t="s">
        <v>2655</v>
      </c>
      <c r="C14119">
        <v>220.14787685873509</v>
      </c>
      <c r="D14119" t="s">
        <v>8</v>
      </c>
    </row>
    <row r="14120" spans="1:4">
      <c r="A14120" t="s">
        <v>1688</v>
      </c>
      <c r="B14120" t="s">
        <v>2655</v>
      </c>
      <c r="C14120">
        <v>221.58799838196191</v>
      </c>
      <c r="D14120" t="s">
        <v>8</v>
      </c>
    </row>
    <row r="14121" spans="1:4">
      <c r="A14121" t="s">
        <v>1689</v>
      </c>
      <c r="B14121" t="s">
        <v>2655</v>
      </c>
      <c r="C14121">
        <v>222.60506743224676</v>
      </c>
      <c r="D14121" t="s">
        <v>8</v>
      </c>
    </row>
    <row r="14122" spans="1:4">
      <c r="A14122" t="s">
        <v>1690</v>
      </c>
      <c r="B14122" t="s">
        <v>2655</v>
      </c>
      <c r="C14122">
        <v>222.94709618942869</v>
      </c>
      <c r="D14122" t="s">
        <v>8</v>
      </c>
    </row>
    <row r="14123" spans="1:4">
      <c r="A14123" t="s">
        <v>1691</v>
      </c>
      <c r="B14123" t="s">
        <v>2655</v>
      </c>
      <c r="C14123">
        <v>221.64203616138337</v>
      </c>
      <c r="D14123" t="s">
        <v>8</v>
      </c>
    </row>
    <row r="14124" spans="1:4">
      <c r="A14124" t="s">
        <v>1692</v>
      </c>
      <c r="B14124" t="s">
        <v>2655</v>
      </c>
      <c r="C14124">
        <v>219.98586288392565</v>
      </c>
      <c r="D14124" t="s">
        <v>8</v>
      </c>
    </row>
    <row r="14125" spans="1:4">
      <c r="A14125" t="s">
        <v>1693</v>
      </c>
      <c r="B14125" t="s">
        <v>2655</v>
      </c>
      <c r="C14125">
        <v>220.39089440227403</v>
      </c>
      <c r="D14125" t="s">
        <v>8</v>
      </c>
    </row>
    <row r="14126" spans="1:4">
      <c r="A14126" t="s">
        <v>1694</v>
      </c>
      <c r="B14126" t="s">
        <v>2655</v>
      </c>
      <c r="C14126">
        <v>222.7670590884951</v>
      </c>
      <c r="D14126" t="s">
        <v>8</v>
      </c>
    </row>
    <row r="14127" spans="1:4">
      <c r="A14127" t="s">
        <v>1695</v>
      </c>
      <c r="B14127" t="s">
        <v>2655</v>
      </c>
      <c r="C14127">
        <v>223.69417917546099</v>
      </c>
      <c r="D14127" t="s">
        <v>8</v>
      </c>
    </row>
    <row r="14128" spans="1:4">
      <c r="A14128" t="s">
        <v>1696</v>
      </c>
      <c r="B14128" t="s">
        <v>2655</v>
      </c>
      <c r="C14128">
        <v>221.56998015405085</v>
      </c>
      <c r="D14128" t="s">
        <v>8</v>
      </c>
    </row>
    <row r="14129" spans="1:4">
      <c r="A14129" t="s">
        <v>1697</v>
      </c>
      <c r="B14129" t="s">
        <v>2655</v>
      </c>
      <c r="C14129">
        <v>220.57090694337171</v>
      </c>
      <c r="D14129" t="s">
        <v>8</v>
      </c>
    </row>
    <row r="14130" spans="1:4">
      <c r="A14130" t="s">
        <v>1698</v>
      </c>
      <c r="B14130" t="s">
        <v>2655</v>
      </c>
      <c r="C14130">
        <v>219.05877641611733</v>
      </c>
      <c r="D14130" t="s">
        <v>8</v>
      </c>
    </row>
    <row r="14131" spans="1:4">
      <c r="A14131" t="s">
        <v>1699</v>
      </c>
      <c r="B14131" t="s">
        <v>2655</v>
      </c>
      <c r="C14131">
        <v>220.6699420622277</v>
      </c>
      <c r="D14131" t="s">
        <v>8</v>
      </c>
    </row>
    <row r="14132" spans="1:4">
      <c r="A14132" t="s">
        <v>1700</v>
      </c>
      <c r="B14132" t="s">
        <v>2655</v>
      </c>
      <c r="C14132">
        <v>218.54574267212689</v>
      </c>
      <c r="D14132" t="s">
        <v>8</v>
      </c>
    </row>
    <row r="14133" spans="1:4">
      <c r="A14133" t="s">
        <v>1701</v>
      </c>
      <c r="B14133" t="s">
        <v>2655</v>
      </c>
      <c r="C14133">
        <v>218.1227343613412</v>
      </c>
      <c r="D14133" t="s">
        <v>8</v>
      </c>
    </row>
    <row r="14134" spans="1:4">
      <c r="A14134" t="s">
        <v>1702</v>
      </c>
      <c r="B14134" t="s">
        <v>2655</v>
      </c>
      <c r="C14134">
        <v>213.64037510085703</v>
      </c>
      <c r="D14134" t="s">
        <v>8</v>
      </c>
    </row>
    <row r="14135" spans="1:4">
      <c r="A14135" t="s">
        <v>1703</v>
      </c>
      <c r="B14135" t="s">
        <v>2655</v>
      </c>
      <c r="C14135">
        <v>213.87437739613412</v>
      </c>
      <c r="D14135" t="s">
        <v>8</v>
      </c>
    </row>
    <row r="14136" spans="1:4">
      <c r="A14136" t="s">
        <v>1704</v>
      </c>
      <c r="B14136" t="s">
        <v>2655</v>
      </c>
      <c r="C14136">
        <v>212.30830537739541</v>
      </c>
      <c r="D14136" t="s">
        <v>8</v>
      </c>
    </row>
    <row r="14137" spans="1:4">
      <c r="A14137" t="s">
        <v>1705</v>
      </c>
      <c r="B14137" t="s">
        <v>2655</v>
      </c>
      <c r="C14137">
        <v>206.55684570885501</v>
      </c>
      <c r="D14137" t="s">
        <v>8</v>
      </c>
    </row>
    <row r="14138" spans="1:4">
      <c r="A14138" t="s">
        <v>1706</v>
      </c>
      <c r="B14138" t="s">
        <v>2655</v>
      </c>
      <c r="C14138">
        <v>206.11582001181171</v>
      </c>
      <c r="D14138" t="s">
        <v>8</v>
      </c>
    </row>
    <row r="14139" spans="1:4">
      <c r="A14139" t="s">
        <v>1707</v>
      </c>
      <c r="B14139" t="s">
        <v>2655</v>
      </c>
      <c r="C14139">
        <v>206.57483397483196</v>
      </c>
      <c r="D14139" t="s">
        <v>8</v>
      </c>
    </row>
    <row r="14140" spans="1:4">
      <c r="A14140" t="s">
        <v>1708</v>
      </c>
      <c r="B14140" t="s">
        <v>2655</v>
      </c>
      <c r="C14140">
        <v>204.80171531500781</v>
      </c>
      <c r="D14140" t="s">
        <v>8</v>
      </c>
    </row>
    <row r="14141" spans="1:4">
      <c r="A14141" t="s">
        <v>1709</v>
      </c>
      <c r="B14141" t="s">
        <v>2655</v>
      </c>
      <c r="C14141">
        <v>208.36599129275703</v>
      </c>
      <c r="D14141" t="s">
        <v>8</v>
      </c>
    </row>
    <row r="14142" spans="1:4">
      <c r="A14142" t="s">
        <v>1710</v>
      </c>
      <c r="B14142" t="s">
        <v>2655</v>
      </c>
      <c r="C14142">
        <v>208.56403485070629</v>
      </c>
      <c r="D14142" t="s">
        <v>8</v>
      </c>
    </row>
    <row r="14143" spans="1:4">
      <c r="A14143" t="s">
        <v>1711</v>
      </c>
      <c r="B14143" t="s">
        <v>2655</v>
      </c>
      <c r="C14143">
        <v>208.14092742842041</v>
      </c>
      <c r="D14143" t="s">
        <v>8</v>
      </c>
    </row>
    <row r="14144" spans="1:4">
      <c r="A14144" t="s">
        <v>1712</v>
      </c>
      <c r="B14144" t="s">
        <v>2655</v>
      </c>
      <c r="C14144">
        <v>208.27595740099599</v>
      </c>
      <c r="D14144" t="s">
        <v>8</v>
      </c>
    </row>
    <row r="14145" spans="1:4">
      <c r="A14145" t="s">
        <v>1713</v>
      </c>
      <c r="B14145" t="s">
        <v>2655</v>
      </c>
      <c r="C14145">
        <v>213.10932907704344</v>
      </c>
      <c r="D14145" t="s">
        <v>8</v>
      </c>
    </row>
    <row r="14146" spans="1:4">
      <c r="A14146" t="s">
        <v>1714</v>
      </c>
      <c r="B14146" t="s">
        <v>2655</v>
      </c>
      <c r="C14146">
        <v>219.43684450705291</v>
      </c>
      <c r="D14146" t="s">
        <v>8</v>
      </c>
    </row>
    <row r="14147" spans="1:4">
      <c r="A14147" t="s">
        <v>1715</v>
      </c>
      <c r="B14147" t="s">
        <v>2655</v>
      </c>
      <c r="C14147">
        <v>222.63208805461775</v>
      </c>
      <c r="D14147" t="s">
        <v>8</v>
      </c>
    </row>
    <row r="14148" spans="1:4">
      <c r="A14148" t="s">
        <v>1716</v>
      </c>
      <c r="B14148" t="s">
        <v>2655</v>
      </c>
      <c r="C14148">
        <v>228.38349161581053</v>
      </c>
      <c r="D14148" t="s">
        <v>8</v>
      </c>
    </row>
    <row r="14149" spans="1:4">
      <c r="A14149" t="s">
        <v>1717</v>
      </c>
      <c r="B14149" t="s">
        <v>2655</v>
      </c>
      <c r="C14149">
        <v>231.27272500349781</v>
      </c>
      <c r="D14149" t="s">
        <v>8</v>
      </c>
    </row>
    <row r="14150" spans="1:4">
      <c r="A14150" t="s">
        <v>1718</v>
      </c>
      <c r="B14150" t="s">
        <v>2655</v>
      </c>
      <c r="C14150">
        <v>229.28358707868921</v>
      </c>
      <c r="D14150" t="s">
        <v>8</v>
      </c>
    </row>
    <row r="14151" spans="1:4">
      <c r="A14151" t="s">
        <v>1719</v>
      </c>
      <c r="B14151" t="s">
        <v>2655</v>
      </c>
      <c r="C14151">
        <v>228.83355004384825</v>
      </c>
      <c r="D14151" t="s">
        <v>8</v>
      </c>
    </row>
    <row r="14152" spans="1:4">
      <c r="A14152" t="s">
        <v>1720</v>
      </c>
      <c r="B14152" t="s">
        <v>2655</v>
      </c>
      <c r="C14152">
        <v>231.68681812683911</v>
      </c>
      <c r="D14152" t="s">
        <v>8</v>
      </c>
    </row>
    <row r="14153" spans="1:4">
      <c r="A14153" t="s">
        <v>1721</v>
      </c>
      <c r="B14153" t="s">
        <v>2655</v>
      </c>
      <c r="C14153">
        <v>234.91800137355472</v>
      </c>
      <c r="D14153" t="s">
        <v>8</v>
      </c>
    </row>
    <row r="14154" spans="1:4">
      <c r="A14154" t="s">
        <v>1722</v>
      </c>
      <c r="B14154" t="s">
        <v>2655</v>
      </c>
      <c r="C14154">
        <v>235.37705339661304</v>
      </c>
      <c r="D14154" t="s">
        <v>8</v>
      </c>
    </row>
    <row r="14155" spans="1:4">
      <c r="A14155" t="s">
        <v>1723</v>
      </c>
      <c r="B14155" t="s">
        <v>2655</v>
      </c>
      <c r="C14155">
        <v>233.46890384617075</v>
      </c>
      <c r="D14155" t="s">
        <v>8</v>
      </c>
    </row>
    <row r="14156" spans="1:4">
      <c r="A14156" t="s">
        <v>1724</v>
      </c>
      <c r="B14156" t="s">
        <v>2655</v>
      </c>
      <c r="C14156">
        <v>234.15295920366799</v>
      </c>
      <c r="D14156" t="s">
        <v>8</v>
      </c>
    </row>
    <row r="14157" spans="1:4">
      <c r="A14157" t="s">
        <v>1725</v>
      </c>
      <c r="B14157" t="s">
        <v>2655</v>
      </c>
      <c r="C14157">
        <v>233.81993292091889</v>
      </c>
      <c r="D14157" t="s">
        <v>8</v>
      </c>
    </row>
    <row r="14158" spans="1:4">
      <c r="A14158" t="s">
        <v>1726</v>
      </c>
      <c r="B14158" t="s">
        <v>2655</v>
      </c>
      <c r="C14158">
        <v>235.63805770175091</v>
      </c>
      <c r="D14158" t="s">
        <v>8</v>
      </c>
    </row>
    <row r="14159" spans="1:4">
      <c r="A14159" t="s">
        <v>1727</v>
      </c>
      <c r="B14159" t="s">
        <v>2655</v>
      </c>
      <c r="C14159">
        <v>235.09805076109771</v>
      </c>
      <c r="D14159" t="s">
        <v>8</v>
      </c>
    </row>
    <row r="14160" spans="1:4">
      <c r="A14160" t="s">
        <v>1728</v>
      </c>
      <c r="B14160" t="s">
        <v>2655</v>
      </c>
      <c r="C14160">
        <v>234.60300119857769</v>
      </c>
      <c r="D14160" t="s">
        <v>8</v>
      </c>
    </row>
    <row r="14161" spans="1:4">
      <c r="A14161" t="s">
        <v>1729</v>
      </c>
      <c r="B14161" t="s">
        <v>2655</v>
      </c>
      <c r="C14161">
        <v>236.27713573683772</v>
      </c>
      <c r="D14161" t="s">
        <v>8</v>
      </c>
    </row>
    <row r="14162" spans="1:4">
      <c r="A14162" t="s">
        <v>1730</v>
      </c>
      <c r="B14162" t="s">
        <v>2655</v>
      </c>
      <c r="C14162">
        <v>235.13403393835227</v>
      </c>
      <c r="D14162" t="s">
        <v>8</v>
      </c>
    </row>
    <row r="14163" spans="1:4">
      <c r="A14163" t="s">
        <v>1731</v>
      </c>
      <c r="B14163" t="s">
        <v>2655</v>
      </c>
      <c r="C14163">
        <v>230.5077064085531</v>
      </c>
      <c r="D14163" t="s">
        <v>8</v>
      </c>
    </row>
    <row r="14164" spans="1:4">
      <c r="A14164" t="s">
        <v>1732</v>
      </c>
      <c r="B14164" t="s">
        <v>2655</v>
      </c>
      <c r="C14164">
        <v>229.89561882716677</v>
      </c>
      <c r="D14164" t="s">
        <v>8</v>
      </c>
    </row>
    <row r="14165" spans="1:4">
      <c r="A14165" t="s">
        <v>1733</v>
      </c>
      <c r="B14165" t="s">
        <v>2655</v>
      </c>
      <c r="C14165">
        <v>230.41768383417056</v>
      </c>
      <c r="D14165" t="s">
        <v>8</v>
      </c>
    </row>
    <row r="14166" spans="1:4">
      <c r="A14166" t="s">
        <v>1734</v>
      </c>
      <c r="B14166" t="s">
        <v>2655</v>
      </c>
      <c r="C14166">
        <v>230.93969999082839</v>
      </c>
      <c r="D14166" t="s">
        <v>8</v>
      </c>
    </row>
    <row r="14167" spans="1:4">
      <c r="A14167" t="s">
        <v>1735</v>
      </c>
      <c r="B14167" t="s">
        <v>2655</v>
      </c>
      <c r="C14167">
        <v>235.70106761286388</v>
      </c>
      <c r="D14167" t="s">
        <v>8</v>
      </c>
    </row>
    <row r="14168" spans="1:4">
      <c r="A14168" t="s">
        <v>1736</v>
      </c>
      <c r="B14168" t="s">
        <v>2655</v>
      </c>
      <c r="C14168">
        <v>242.1006270217336</v>
      </c>
      <c r="D14168" t="s">
        <v>8</v>
      </c>
    </row>
    <row r="14169" spans="1:4">
      <c r="A14169" t="s">
        <v>1737</v>
      </c>
      <c r="B14169" t="s">
        <v>2655</v>
      </c>
      <c r="C14169">
        <v>241.61813191929053</v>
      </c>
      <c r="D14169" t="s">
        <v>8</v>
      </c>
    </row>
    <row r="14170" spans="1:4">
      <c r="A14170" t="s">
        <v>1738</v>
      </c>
      <c r="B14170" t="s">
        <v>2655</v>
      </c>
      <c r="C14170">
        <v>232.26154582003204</v>
      </c>
      <c r="D14170" t="s">
        <v>8</v>
      </c>
    </row>
    <row r="14171" spans="1:4">
      <c r="A14171" t="s">
        <v>1739</v>
      </c>
      <c r="B14171" t="s">
        <v>2655</v>
      </c>
      <c r="C14171">
        <v>231.78292373723201</v>
      </c>
      <c r="D14171" t="s">
        <v>8</v>
      </c>
    </row>
    <row r="14172" spans="1:4">
      <c r="A14172" t="s">
        <v>1740</v>
      </c>
      <c r="B14172" t="s">
        <v>2655</v>
      </c>
      <c r="C14172">
        <v>229.29023361734843</v>
      </c>
      <c r="D14172" t="s">
        <v>8</v>
      </c>
    </row>
    <row r="14173" spans="1:4">
      <c r="A14173" t="s">
        <v>1741</v>
      </c>
      <c r="B14173" t="s">
        <v>2655</v>
      </c>
      <c r="C14173">
        <v>227.30331499828759</v>
      </c>
      <c r="D14173" t="s">
        <v>8</v>
      </c>
    </row>
    <row r="14174" spans="1:4">
      <c r="A14174" t="s">
        <v>1742</v>
      </c>
      <c r="B14174" t="s">
        <v>2655</v>
      </c>
      <c r="C14174">
        <v>225.53314620610053</v>
      </c>
      <c r="D14174" t="s">
        <v>8</v>
      </c>
    </row>
    <row r="14175" spans="1:4">
      <c r="A14175" t="s">
        <v>1743</v>
      </c>
      <c r="B14175" t="s">
        <v>2655</v>
      </c>
      <c r="C14175">
        <v>225.44282691749825</v>
      </c>
      <c r="D14175" t="s">
        <v>8</v>
      </c>
    </row>
    <row r="14176" spans="1:4">
      <c r="A14176" t="s">
        <v>1744</v>
      </c>
      <c r="B14176" t="s">
        <v>2655</v>
      </c>
      <c r="C14176">
        <v>227.104637346353</v>
      </c>
      <c r="D14176" t="s">
        <v>8</v>
      </c>
    </row>
    <row r="14177" spans="1:4">
      <c r="A14177" t="s">
        <v>1745</v>
      </c>
      <c r="B14177" t="s">
        <v>2655</v>
      </c>
      <c r="C14177">
        <v>227.21299661664017</v>
      </c>
      <c r="D14177" t="s">
        <v>8</v>
      </c>
    </row>
    <row r="14178" spans="1:4">
      <c r="A14178" t="s">
        <v>1746</v>
      </c>
      <c r="B14178" t="s">
        <v>2655</v>
      </c>
      <c r="C14178">
        <v>223.06756846212485</v>
      </c>
      <c r="D14178" t="s">
        <v>8</v>
      </c>
    </row>
    <row r="14179" spans="1:4">
      <c r="A14179" t="s">
        <v>1747</v>
      </c>
      <c r="B14179" t="s">
        <v>2655</v>
      </c>
      <c r="C14179">
        <v>224.34100663304235</v>
      </c>
      <c r="D14179" t="s">
        <v>8</v>
      </c>
    </row>
    <row r="14180" spans="1:4">
      <c r="A14180" t="s">
        <v>1748</v>
      </c>
      <c r="B14180" t="s">
        <v>2655</v>
      </c>
      <c r="C14180">
        <v>222.73337971232451</v>
      </c>
      <c r="D14180" t="s">
        <v>8</v>
      </c>
    </row>
    <row r="14181" spans="1:4">
      <c r="A14181" t="s">
        <v>1749</v>
      </c>
      <c r="B14181" t="s">
        <v>2655</v>
      </c>
      <c r="C14181">
        <v>224.35002260201097</v>
      </c>
      <c r="D14181" t="s">
        <v>8</v>
      </c>
    </row>
    <row r="14182" spans="1:4">
      <c r="A14182" t="s">
        <v>1750</v>
      </c>
      <c r="B14182" t="s">
        <v>2655</v>
      </c>
      <c r="C14182">
        <v>224.74742744145169</v>
      </c>
      <c r="D14182" t="s">
        <v>8</v>
      </c>
    </row>
    <row r="14183" spans="1:4">
      <c r="A14183" t="s">
        <v>1751</v>
      </c>
      <c r="B14183" t="s">
        <v>2655</v>
      </c>
      <c r="C14183">
        <v>222.3811726366425</v>
      </c>
      <c r="D14183" t="s">
        <v>8</v>
      </c>
    </row>
    <row r="14184" spans="1:4">
      <c r="A14184" t="s">
        <v>1752</v>
      </c>
      <c r="B14184" t="s">
        <v>2655</v>
      </c>
      <c r="C14184">
        <v>223.37460989322267</v>
      </c>
      <c r="D14184" t="s">
        <v>8</v>
      </c>
    </row>
    <row r="14185" spans="1:4">
      <c r="A14185" t="s">
        <v>1753</v>
      </c>
      <c r="B14185" t="s">
        <v>2655</v>
      </c>
      <c r="C14185">
        <v>216.48361568493968</v>
      </c>
      <c r="D14185" t="s">
        <v>8</v>
      </c>
    </row>
    <row r="14186" spans="1:4">
      <c r="A14186" t="s">
        <v>1754</v>
      </c>
      <c r="B14186" t="s">
        <v>2655</v>
      </c>
      <c r="C14186">
        <v>216.52876723548763</v>
      </c>
      <c r="D14186" t="s">
        <v>8</v>
      </c>
    </row>
    <row r="14187" spans="1:4">
      <c r="A14187" t="s">
        <v>1755</v>
      </c>
      <c r="B14187" t="s">
        <v>2655</v>
      </c>
      <c r="C14187">
        <v>215.41794026330919</v>
      </c>
      <c r="D14187" t="s">
        <v>8</v>
      </c>
    </row>
    <row r="14188" spans="1:4">
      <c r="A14188" t="s">
        <v>1756</v>
      </c>
      <c r="B14188" t="s">
        <v>2655</v>
      </c>
      <c r="C14188">
        <v>213.28650090555385</v>
      </c>
      <c r="D14188" t="s">
        <v>8</v>
      </c>
    </row>
    <row r="14189" spans="1:4">
      <c r="A14189" t="s">
        <v>1757</v>
      </c>
      <c r="B14189" t="s">
        <v>2655</v>
      </c>
      <c r="C14189">
        <v>213.8825810398684</v>
      </c>
      <c r="D14189" t="s">
        <v>8</v>
      </c>
    </row>
    <row r="14190" spans="1:4">
      <c r="A14190" t="s">
        <v>1758</v>
      </c>
      <c r="B14190" t="s">
        <v>2655</v>
      </c>
      <c r="C14190">
        <v>213.7290279318058</v>
      </c>
      <c r="D14190" t="s">
        <v>8</v>
      </c>
    </row>
    <row r="14191" spans="1:4">
      <c r="A14191" t="s">
        <v>1759</v>
      </c>
      <c r="B14191" t="s">
        <v>2655</v>
      </c>
      <c r="C14191">
        <v>204.37248758649608</v>
      </c>
      <c r="D14191" t="s">
        <v>8</v>
      </c>
    </row>
    <row r="14192" spans="1:4">
      <c r="A14192" t="s">
        <v>1760</v>
      </c>
      <c r="B14192" t="s">
        <v>2655</v>
      </c>
      <c r="C14192">
        <v>200.04641998697372</v>
      </c>
      <c r="D14192" t="s">
        <v>8</v>
      </c>
    </row>
    <row r="14193" spans="1:4">
      <c r="A14193" t="s">
        <v>1761</v>
      </c>
      <c r="B14193" t="s">
        <v>2655</v>
      </c>
      <c r="C14193">
        <v>199.39615318220697</v>
      </c>
      <c r="D14193" t="s">
        <v>8</v>
      </c>
    </row>
    <row r="14194" spans="1:4">
      <c r="A14194" t="s">
        <v>1762</v>
      </c>
      <c r="B14194" t="s">
        <v>2655</v>
      </c>
      <c r="C14194">
        <v>199.84775936019531</v>
      </c>
      <c r="D14194" t="s">
        <v>8</v>
      </c>
    </row>
    <row r="14195" spans="1:4">
      <c r="A14195" t="s">
        <v>1763</v>
      </c>
      <c r="B14195" t="s">
        <v>2655</v>
      </c>
      <c r="C14195">
        <v>200.62442378934028</v>
      </c>
      <c r="D14195" t="s">
        <v>8</v>
      </c>
    </row>
    <row r="14196" spans="1:4">
      <c r="A14196" t="s">
        <v>1764</v>
      </c>
      <c r="B14196" t="s">
        <v>2655</v>
      </c>
      <c r="C14196">
        <v>202.92745927981088</v>
      </c>
      <c r="D14196" t="s">
        <v>8</v>
      </c>
    </row>
    <row r="14197" spans="1:4">
      <c r="A14197" t="s">
        <v>1765</v>
      </c>
      <c r="B14197" t="s">
        <v>2655</v>
      </c>
      <c r="C14197">
        <v>205.4652843388557</v>
      </c>
      <c r="D14197" t="s">
        <v>8</v>
      </c>
    </row>
    <row r="14198" spans="1:4">
      <c r="A14198" t="s">
        <v>1766</v>
      </c>
      <c r="B14198" t="s">
        <v>2655</v>
      </c>
      <c r="C14198">
        <v>207.33478517727011</v>
      </c>
      <c r="D14198" t="s">
        <v>8</v>
      </c>
    </row>
    <row r="14199" spans="1:4">
      <c r="A14199" t="s">
        <v>1767</v>
      </c>
      <c r="B14199" t="s">
        <v>2655</v>
      </c>
      <c r="C14199">
        <v>211.21832073358163</v>
      </c>
      <c r="D14199" t="s">
        <v>8</v>
      </c>
    </row>
    <row r="14200" spans="1:4">
      <c r="A14200" t="s">
        <v>1768</v>
      </c>
      <c r="B14200" t="s">
        <v>2655</v>
      </c>
      <c r="C14200">
        <v>210.99251384541441</v>
      </c>
      <c r="D14200" t="s">
        <v>8</v>
      </c>
    </row>
    <row r="14201" spans="1:4">
      <c r="A14201" t="s">
        <v>1769</v>
      </c>
      <c r="B14201" t="s">
        <v>2655</v>
      </c>
      <c r="C14201">
        <v>209.78233795183931</v>
      </c>
      <c r="D14201" t="s">
        <v>8</v>
      </c>
    </row>
    <row r="14202" spans="1:4">
      <c r="A14202" t="s">
        <v>1770</v>
      </c>
      <c r="B14202" t="s">
        <v>2655</v>
      </c>
      <c r="C14202">
        <v>212.8168807769315</v>
      </c>
      <c r="D14202" t="s">
        <v>8</v>
      </c>
    </row>
    <row r="14203" spans="1:4">
      <c r="A14203" t="s">
        <v>1771</v>
      </c>
      <c r="B14203" t="s">
        <v>2655</v>
      </c>
      <c r="C14203">
        <v>213.44002946169232</v>
      </c>
      <c r="D14203" t="s">
        <v>8</v>
      </c>
    </row>
    <row r="14204" spans="1:4">
      <c r="A14204" t="s">
        <v>1772</v>
      </c>
      <c r="B14204" t="s">
        <v>2655</v>
      </c>
      <c r="C14204">
        <v>210.12553001098547</v>
      </c>
      <c r="D14204" t="s">
        <v>8</v>
      </c>
    </row>
    <row r="14205" spans="1:4">
      <c r="A14205" t="s">
        <v>1773</v>
      </c>
      <c r="B14205" t="s">
        <v>2655</v>
      </c>
      <c r="C14205">
        <v>210.61320414303304</v>
      </c>
      <c r="D14205" t="s">
        <v>8</v>
      </c>
    </row>
    <row r="14206" spans="1:4">
      <c r="A14206" t="s">
        <v>1774</v>
      </c>
      <c r="B14206" t="s">
        <v>2655</v>
      </c>
      <c r="C14206">
        <v>206.49488816769383</v>
      </c>
      <c r="D14206" t="s">
        <v>8</v>
      </c>
    </row>
    <row r="14207" spans="1:4">
      <c r="A14207" t="s">
        <v>1775</v>
      </c>
      <c r="B14207" t="s">
        <v>2655</v>
      </c>
      <c r="C14207">
        <v>206.55808744607651</v>
      </c>
      <c r="D14207" t="s">
        <v>8</v>
      </c>
    </row>
    <row r="14208" spans="1:4">
      <c r="A14208" t="s">
        <v>1776</v>
      </c>
      <c r="B14208" t="s">
        <v>2655</v>
      </c>
      <c r="C14208">
        <v>207.84958522298072</v>
      </c>
      <c r="D14208" t="s">
        <v>8</v>
      </c>
    </row>
    <row r="14209" spans="1:4">
      <c r="A14209" t="s">
        <v>1777</v>
      </c>
      <c r="B14209" t="s">
        <v>2655</v>
      </c>
      <c r="C14209">
        <v>204.83305147004444</v>
      </c>
      <c r="D14209" t="s">
        <v>8</v>
      </c>
    </row>
    <row r="14210" spans="1:4">
      <c r="A14210" t="s">
        <v>1778</v>
      </c>
      <c r="B14210" t="s">
        <v>2655</v>
      </c>
      <c r="C14210">
        <v>202.57524211034595</v>
      </c>
      <c r="D14210" t="s">
        <v>8</v>
      </c>
    </row>
    <row r="14211" spans="1:4">
      <c r="A14211" t="s">
        <v>1779</v>
      </c>
      <c r="B14211" t="s">
        <v>2655</v>
      </c>
      <c r="C14211">
        <v>199.54968703286241</v>
      </c>
      <c r="D14211" t="s">
        <v>8</v>
      </c>
    </row>
    <row r="14212" spans="1:4">
      <c r="A14212" t="s">
        <v>1780</v>
      </c>
      <c r="B14212" t="s">
        <v>2655</v>
      </c>
      <c r="C14212">
        <v>206.18781914735089</v>
      </c>
      <c r="D14212" t="s">
        <v>8</v>
      </c>
    </row>
    <row r="14213" spans="1:4">
      <c r="A14213" t="s">
        <v>1781</v>
      </c>
      <c r="B14213" t="s">
        <v>2655</v>
      </c>
      <c r="C14213">
        <v>207.09997781245875</v>
      </c>
      <c r="D14213" t="s">
        <v>8</v>
      </c>
    </row>
    <row r="14214" spans="1:4">
      <c r="A14214" t="s">
        <v>1782</v>
      </c>
      <c r="B14214" t="s">
        <v>2655</v>
      </c>
      <c r="C14214">
        <v>199.4954975258411</v>
      </c>
      <c r="D14214" t="s">
        <v>8</v>
      </c>
    </row>
    <row r="14215" spans="1:4">
      <c r="A14215" t="s">
        <v>1783</v>
      </c>
      <c r="B14215" t="s">
        <v>2655</v>
      </c>
      <c r="C14215">
        <v>199.6219424907851</v>
      </c>
      <c r="D14215" t="s">
        <v>8</v>
      </c>
    </row>
    <row r="14216" spans="1:4">
      <c r="A14216" t="s">
        <v>1784</v>
      </c>
      <c r="B14216" t="s">
        <v>2655</v>
      </c>
      <c r="C14216">
        <v>197.4995080948257</v>
      </c>
      <c r="D14216" t="s">
        <v>8</v>
      </c>
    </row>
    <row r="14217" spans="1:4">
      <c r="A14217" t="s">
        <v>1785</v>
      </c>
      <c r="B14217" t="s">
        <v>2655</v>
      </c>
      <c r="C14217">
        <v>196.13581013856745</v>
      </c>
      <c r="D14217" t="s">
        <v>8</v>
      </c>
    </row>
    <row r="14218" spans="1:4">
      <c r="A14218" t="s">
        <v>1786</v>
      </c>
      <c r="B14218" t="s">
        <v>2655</v>
      </c>
      <c r="C14218">
        <v>196.27127842321505</v>
      </c>
      <c r="D14218" t="s">
        <v>8</v>
      </c>
    </row>
    <row r="14219" spans="1:4">
      <c r="A14219" t="s">
        <v>1787</v>
      </c>
      <c r="B14219" t="s">
        <v>2655</v>
      </c>
      <c r="C14219">
        <v>196.69575997396396</v>
      </c>
      <c r="D14219" t="s">
        <v>8</v>
      </c>
    </row>
    <row r="14220" spans="1:4">
      <c r="A14220" t="s">
        <v>11</v>
      </c>
      <c r="B14220" t="s">
        <v>2655</v>
      </c>
      <c r="C14220">
        <v>199.35100887350791</v>
      </c>
      <c r="D14220" t="s">
        <v>8</v>
      </c>
    </row>
    <row r="14221" spans="1:4">
      <c r="A14221" t="s">
        <v>1788</v>
      </c>
      <c r="B14221" t="s">
        <v>2655</v>
      </c>
      <c r="C14221">
        <v>200.96762865682891</v>
      </c>
      <c r="D14221" t="s">
        <v>8</v>
      </c>
    </row>
    <row r="14222" spans="1:4">
      <c r="A14222" t="s">
        <v>1789</v>
      </c>
      <c r="B14222" t="s">
        <v>2655</v>
      </c>
      <c r="C14222">
        <v>198.77299680498945</v>
      </c>
      <c r="D14222" t="s">
        <v>8</v>
      </c>
    </row>
    <row r="14223" spans="1:4">
      <c r="A14223" t="s">
        <v>1790</v>
      </c>
      <c r="B14223" t="s">
        <v>2655</v>
      </c>
      <c r="C14223">
        <v>197.17443040553997</v>
      </c>
      <c r="D14223" t="s">
        <v>8</v>
      </c>
    </row>
    <row r="14224" spans="1:4">
      <c r="A14224" t="s">
        <v>1791</v>
      </c>
      <c r="B14224" t="s">
        <v>2655</v>
      </c>
      <c r="C14224">
        <v>194.6275410671671</v>
      </c>
      <c r="D14224" t="s">
        <v>8</v>
      </c>
    </row>
    <row r="14225" spans="1:4">
      <c r="A14225" t="s">
        <v>1792</v>
      </c>
      <c r="B14225" t="s">
        <v>2655</v>
      </c>
      <c r="C14225">
        <v>194.32049454092061</v>
      </c>
      <c r="D14225" t="s">
        <v>8</v>
      </c>
    </row>
    <row r="14226" spans="1:4">
      <c r="A14226" t="s">
        <v>1793</v>
      </c>
      <c r="B14226" t="s">
        <v>2655</v>
      </c>
      <c r="C14226">
        <v>193.8689217061017</v>
      </c>
      <c r="D14226" t="s">
        <v>8</v>
      </c>
    </row>
    <row r="14227" spans="1:4">
      <c r="A14227" t="s">
        <v>1794</v>
      </c>
      <c r="B14227" t="s">
        <v>2655</v>
      </c>
      <c r="C14227">
        <v>196.14481145771251</v>
      </c>
      <c r="D14227" t="s">
        <v>8</v>
      </c>
    </row>
    <row r="14228" spans="1:4">
      <c r="A14228" t="s">
        <v>1795</v>
      </c>
      <c r="B14228" t="s">
        <v>2655</v>
      </c>
      <c r="C14228">
        <v>196.43388361020217</v>
      </c>
      <c r="D14228" t="s">
        <v>8</v>
      </c>
    </row>
    <row r="14229" spans="1:4">
      <c r="A14229" t="s">
        <v>1796</v>
      </c>
      <c r="B14229" t="s">
        <v>2655</v>
      </c>
      <c r="C14229">
        <v>193.95020004261156</v>
      </c>
      <c r="D14229" t="s">
        <v>8</v>
      </c>
    </row>
    <row r="14230" spans="1:4">
      <c r="A14230" t="s">
        <v>1797</v>
      </c>
      <c r="B14230" t="s">
        <v>2655</v>
      </c>
      <c r="C14230">
        <v>191.01499552559088</v>
      </c>
      <c r="D14230" t="s">
        <v>8</v>
      </c>
    </row>
    <row r="14231" spans="1:4">
      <c r="A14231" t="s">
        <v>1798</v>
      </c>
      <c r="B14231" t="s">
        <v>2655</v>
      </c>
      <c r="C14231">
        <v>189.86540346187437</v>
      </c>
      <c r="D14231" t="s">
        <v>8</v>
      </c>
    </row>
    <row r="14232" spans="1:4">
      <c r="A14232" t="s">
        <v>1799</v>
      </c>
      <c r="B14232" t="s">
        <v>2655</v>
      </c>
      <c r="C14232">
        <v>189.4390756437013</v>
      </c>
      <c r="D14232" t="s">
        <v>8</v>
      </c>
    </row>
    <row r="14233" spans="1:4">
      <c r="A14233" t="s">
        <v>1800</v>
      </c>
      <c r="B14233" t="s">
        <v>2655</v>
      </c>
      <c r="C14233">
        <v>187.71567463534703</v>
      </c>
      <c r="D14233" t="s">
        <v>8</v>
      </c>
    </row>
    <row r="14234" spans="1:4">
      <c r="A14234" t="s">
        <v>1801</v>
      </c>
      <c r="B14234" t="s">
        <v>2655</v>
      </c>
      <c r="C14234">
        <v>187.42543097221065</v>
      </c>
      <c r="D14234" t="s">
        <v>8</v>
      </c>
    </row>
    <row r="14235" spans="1:4">
      <c r="A14235" t="s">
        <v>1802</v>
      </c>
      <c r="B14235" t="s">
        <v>2655</v>
      </c>
      <c r="C14235">
        <v>184.2960709285052</v>
      </c>
      <c r="D14235" t="s">
        <v>8</v>
      </c>
    </row>
    <row r="14236" spans="1:4">
      <c r="A14236" t="s">
        <v>1803</v>
      </c>
      <c r="B14236" t="s">
        <v>2655</v>
      </c>
      <c r="C14236">
        <v>179.47957429583357</v>
      </c>
      <c r="D14236" t="s">
        <v>8</v>
      </c>
    </row>
    <row r="14237" spans="1:4">
      <c r="A14237" t="s">
        <v>1804</v>
      </c>
      <c r="B14237" t="s">
        <v>2655</v>
      </c>
      <c r="C14237">
        <v>173.93746848218365</v>
      </c>
      <c r="D14237" t="s">
        <v>8</v>
      </c>
    </row>
    <row r="14238" spans="1:4">
      <c r="A14238" t="s">
        <v>1805</v>
      </c>
      <c r="B14238" t="s">
        <v>2655</v>
      </c>
      <c r="C14238">
        <v>180.9580919834909</v>
      </c>
      <c r="D14238" t="s">
        <v>8</v>
      </c>
    </row>
    <row r="14239" spans="1:4">
      <c r="A14239" t="s">
        <v>1806</v>
      </c>
      <c r="B14239" t="s">
        <v>2655</v>
      </c>
      <c r="C14239">
        <v>182.48194434888683</v>
      </c>
      <c r="D14239" t="s">
        <v>8</v>
      </c>
    </row>
    <row r="14240" spans="1:4">
      <c r="A14240" t="s">
        <v>1807</v>
      </c>
      <c r="B14240" t="s">
        <v>2655</v>
      </c>
      <c r="C14240">
        <v>205.99291491031275</v>
      </c>
      <c r="D14240" t="s">
        <v>8</v>
      </c>
    </row>
    <row r="14241" spans="1:4">
      <c r="A14241" t="s">
        <v>1808</v>
      </c>
      <c r="B14241" t="s">
        <v>2655</v>
      </c>
      <c r="C14241">
        <v>205.10398755528956</v>
      </c>
      <c r="D14241" t="s">
        <v>8</v>
      </c>
    </row>
    <row r="14242" spans="1:4">
      <c r="A14242" t="s">
        <v>1809</v>
      </c>
      <c r="B14242" t="s">
        <v>2655</v>
      </c>
      <c r="C14242">
        <v>207.88865520778731</v>
      </c>
      <c r="D14242" t="s">
        <v>8</v>
      </c>
    </row>
    <row r="14243" spans="1:4">
      <c r="A14243" t="s">
        <v>1810</v>
      </c>
      <c r="B14243" t="s">
        <v>2655</v>
      </c>
      <c r="C14243">
        <v>204.16970718886984</v>
      </c>
      <c r="D14243" t="s">
        <v>8</v>
      </c>
    </row>
    <row r="14244" spans="1:4">
      <c r="A14244" t="s">
        <v>1811</v>
      </c>
      <c r="B14244" t="s">
        <v>2655</v>
      </c>
      <c r="C14244">
        <v>203.73433852395519</v>
      </c>
      <c r="D14244" t="s">
        <v>8</v>
      </c>
    </row>
    <row r="14245" spans="1:4">
      <c r="A14245" t="s">
        <v>1812</v>
      </c>
      <c r="B14245" t="s">
        <v>2655</v>
      </c>
      <c r="C14245">
        <v>194.02881903699117</v>
      </c>
      <c r="D14245" t="s">
        <v>8</v>
      </c>
    </row>
    <row r="14246" spans="1:4">
      <c r="A14246" t="s">
        <v>1813</v>
      </c>
      <c r="B14246" t="s">
        <v>2655</v>
      </c>
      <c r="C14246">
        <v>198.11963961064745</v>
      </c>
      <c r="D14246" t="s">
        <v>8</v>
      </c>
    </row>
    <row r="14247" spans="1:4">
      <c r="A14247" t="s">
        <v>1814</v>
      </c>
      <c r="B14247" t="s">
        <v>2655</v>
      </c>
      <c r="C14247">
        <v>195.45288532143803</v>
      </c>
      <c r="D14247" t="s">
        <v>8</v>
      </c>
    </row>
    <row r="14248" spans="1:4">
      <c r="A14248" t="s">
        <v>1815</v>
      </c>
      <c r="B14248" t="s">
        <v>2655</v>
      </c>
      <c r="C14248">
        <v>196.40531531301289</v>
      </c>
      <c r="D14248" t="s">
        <v>8</v>
      </c>
    </row>
    <row r="14249" spans="1:4">
      <c r="A14249" t="s">
        <v>1816</v>
      </c>
      <c r="B14249" t="s">
        <v>2655</v>
      </c>
      <c r="C14249">
        <v>191.30762028271337</v>
      </c>
      <c r="D14249" t="s">
        <v>8</v>
      </c>
    </row>
    <row r="14250" spans="1:4">
      <c r="A14250" t="s">
        <v>1817</v>
      </c>
      <c r="B14250" t="s">
        <v>2655</v>
      </c>
      <c r="C14250">
        <v>196.10595199274096</v>
      </c>
      <c r="D14250" t="s">
        <v>8</v>
      </c>
    </row>
    <row r="14251" spans="1:4">
      <c r="A14251" t="s">
        <v>1818</v>
      </c>
      <c r="B14251" t="s">
        <v>2655</v>
      </c>
      <c r="C14251">
        <v>198.37362488571057</v>
      </c>
      <c r="D14251" t="s">
        <v>8</v>
      </c>
    </row>
    <row r="14252" spans="1:4">
      <c r="A14252" t="s">
        <v>1819</v>
      </c>
      <c r="B14252" t="s">
        <v>2655</v>
      </c>
      <c r="C14252">
        <v>200.36914806470031</v>
      </c>
      <c r="D14252" t="s">
        <v>8</v>
      </c>
    </row>
    <row r="14253" spans="1:4">
      <c r="A14253" t="s">
        <v>1820</v>
      </c>
      <c r="B14253" t="s">
        <v>2655</v>
      </c>
      <c r="C14253">
        <v>205.12212873762729</v>
      </c>
      <c r="D14253" t="s">
        <v>8</v>
      </c>
    </row>
    <row r="14254" spans="1:4">
      <c r="A14254" t="s">
        <v>1821</v>
      </c>
      <c r="B14254" t="s">
        <v>2655</v>
      </c>
      <c r="C14254">
        <v>207.22651524705745</v>
      </c>
      <c r="D14254" t="s">
        <v>8</v>
      </c>
    </row>
    <row r="14255" spans="1:4">
      <c r="A14255" t="s">
        <v>1822</v>
      </c>
      <c r="B14255" t="s">
        <v>2655</v>
      </c>
      <c r="C14255">
        <v>203.75246676543119</v>
      </c>
      <c r="D14255" t="s">
        <v>8</v>
      </c>
    </row>
    <row r="14256" spans="1:4">
      <c r="A14256" t="s">
        <v>1823</v>
      </c>
      <c r="B14256" t="s">
        <v>2655</v>
      </c>
      <c r="C14256">
        <v>202.02906671497519</v>
      </c>
      <c r="D14256" t="s">
        <v>8</v>
      </c>
    </row>
    <row r="14257" spans="1:4">
      <c r="A14257" t="s">
        <v>1824</v>
      </c>
      <c r="B14257" t="s">
        <v>2655</v>
      </c>
      <c r="C14257">
        <v>198.38268865312227</v>
      </c>
      <c r="D14257" t="s">
        <v>8</v>
      </c>
    </row>
    <row r="14258" spans="1:4">
      <c r="A14258" t="s">
        <v>1825</v>
      </c>
      <c r="B14258" t="s">
        <v>2655</v>
      </c>
      <c r="C14258">
        <v>199.48925575274811</v>
      </c>
      <c r="D14258" t="s">
        <v>8</v>
      </c>
    </row>
    <row r="14259" spans="1:4">
      <c r="A14259" t="s">
        <v>1826</v>
      </c>
      <c r="B14259" t="s">
        <v>2655</v>
      </c>
      <c r="C14259">
        <v>199.11738586425781</v>
      </c>
      <c r="D14259" t="s">
        <v>8</v>
      </c>
    </row>
    <row r="14260" spans="1:4">
      <c r="A14260" t="s">
        <v>1827</v>
      </c>
      <c r="B14260" t="s">
        <v>2655</v>
      </c>
      <c r="C14260">
        <v>203.69805311390897</v>
      </c>
      <c r="D14260" t="s">
        <v>8</v>
      </c>
    </row>
    <row r="14261" spans="1:4">
      <c r="A14261" t="s">
        <v>1828</v>
      </c>
      <c r="B14261" t="s">
        <v>2655</v>
      </c>
      <c r="C14261">
        <v>202.8998187439945</v>
      </c>
      <c r="D14261" t="s">
        <v>8</v>
      </c>
    </row>
    <row r="14262" spans="1:4">
      <c r="A14262" t="s">
        <v>1829</v>
      </c>
      <c r="B14262" t="s">
        <v>2655</v>
      </c>
      <c r="C14262">
        <v>199.73420022942281</v>
      </c>
      <c r="D14262" t="s">
        <v>8</v>
      </c>
    </row>
    <row r="14263" spans="1:4">
      <c r="A14263" t="s">
        <v>1830</v>
      </c>
      <c r="B14263" t="s">
        <v>2655</v>
      </c>
      <c r="C14263">
        <v>194.22838015280743</v>
      </c>
      <c r="D14263" t="s">
        <v>8</v>
      </c>
    </row>
    <row r="14264" spans="1:4">
      <c r="A14264" t="s">
        <v>1831</v>
      </c>
      <c r="B14264" t="s">
        <v>2655</v>
      </c>
      <c r="C14264">
        <v>194.6637849930047</v>
      </c>
      <c r="D14264" t="s">
        <v>8</v>
      </c>
    </row>
    <row r="14265" spans="1:4">
      <c r="A14265" t="s">
        <v>1832</v>
      </c>
      <c r="B14265" t="s">
        <v>2655</v>
      </c>
      <c r="C14265">
        <v>198.07429641204627</v>
      </c>
      <c r="D14265" t="s">
        <v>8</v>
      </c>
    </row>
    <row r="14266" spans="1:4">
      <c r="A14266" t="s">
        <v>1833</v>
      </c>
      <c r="B14266" t="s">
        <v>2655</v>
      </c>
      <c r="C14266">
        <v>196.91322840692504</v>
      </c>
      <c r="D14266" t="s">
        <v>8</v>
      </c>
    </row>
    <row r="14267" spans="1:4">
      <c r="A14267" t="s">
        <v>1834</v>
      </c>
      <c r="B14267" t="s">
        <v>2655</v>
      </c>
      <c r="C14267">
        <v>208.45104301621984</v>
      </c>
      <c r="D14267" t="s">
        <v>8</v>
      </c>
    </row>
    <row r="14268" spans="1:4">
      <c r="A14268" t="s">
        <v>1835</v>
      </c>
      <c r="B14268" t="s">
        <v>2655</v>
      </c>
      <c r="C14268">
        <v>214.12920204349044</v>
      </c>
      <c r="D14268" t="s">
        <v>8</v>
      </c>
    </row>
    <row r="14269" spans="1:4">
      <c r="A14269" t="s">
        <v>1836</v>
      </c>
      <c r="B14269" t="s">
        <v>2655</v>
      </c>
      <c r="C14269">
        <v>214.02947382955037</v>
      </c>
      <c r="D14269" t="s">
        <v>8</v>
      </c>
    </row>
    <row r="14270" spans="1:4">
      <c r="A14270" t="s">
        <v>1837</v>
      </c>
      <c r="B14270" t="s">
        <v>2655</v>
      </c>
      <c r="C14270">
        <v>213.5305545898666</v>
      </c>
      <c r="D14270" t="s">
        <v>8</v>
      </c>
    </row>
    <row r="14271" spans="1:4">
      <c r="A14271" t="s">
        <v>1838</v>
      </c>
      <c r="B14271" t="s">
        <v>2655</v>
      </c>
      <c r="C14271">
        <v>213.3309829587439</v>
      </c>
      <c r="D14271" t="s">
        <v>8</v>
      </c>
    </row>
    <row r="14272" spans="1:4">
      <c r="A14272" t="s">
        <v>1839</v>
      </c>
      <c r="B14272" t="s">
        <v>2655</v>
      </c>
      <c r="C14272">
        <v>216.05216729066677</v>
      </c>
      <c r="D14272" t="s">
        <v>8</v>
      </c>
    </row>
    <row r="14273" spans="1:4">
      <c r="A14273" t="s">
        <v>1840</v>
      </c>
      <c r="B14273" t="s">
        <v>2655</v>
      </c>
      <c r="C14273">
        <v>218.83683449439695</v>
      </c>
      <c r="D14273" t="s">
        <v>8</v>
      </c>
    </row>
    <row r="14274" spans="1:4">
      <c r="A14274" t="s">
        <v>1841</v>
      </c>
      <c r="B14274" t="s">
        <v>2655</v>
      </c>
      <c r="C14274">
        <v>224.22478252822265</v>
      </c>
      <c r="D14274" t="s">
        <v>8</v>
      </c>
    </row>
    <row r="14275" spans="1:4">
      <c r="A14275" t="s">
        <v>1842</v>
      </c>
      <c r="B14275" t="s">
        <v>2655</v>
      </c>
      <c r="C14275">
        <v>227.6443913071308</v>
      </c>
      <c r="D14275" t="s">
        <v>8</v>
      </c>
    </row>
    <row r="14276" spans="1:4">
      <c r="A14276" t="s">
        <v>1843</v>
      </c>
      <c r="B14276" t="s">
        <v>2655</v>
      </c>
      <c r="C14276">
        <v>231.18191662593892</v>
      </c>
      <c r="D14276" t="s">
        <v>8</v>
      </c>
    </row>
    <row r="14277" spans="1:4">
      <c r="A14277" t="s">
        <v>1844</v>
      </c>
      <c r="B14277" t="s">
        <v>2655</v>
      </c>
      <c r="C14277">
        <v>224.2247843550962</v>
      </c>
      <c r="D14277" t="s">
        <v>8</v>
      </c>
    </row>
    <row r="14278" spans="1:4">
      <c r="A14278" t="s">
        <v>1845</v>
      </c>
      <c r="B14278" t="s">
        <v>2655</v>
      </c>
      <c r="C14278">
        <v>220.34254946516199</v>
      </c>
      <c r="D14278" t="s">
        <v>8</v>
      </c>
    </row>
    <row r="14279" spans="1:4">
      <c r="A14279" t="s">
        <v>1846</v>
      </c>
      <c r="B14279" t="s">
        <v>2655</v>
      </c>
      <c r="C14279">
        <v>219.96160559623996</v>
      </c>
      <c r="D14279" t="s">
        <v>8</v>
      </c>
    </row>
    <row r="14280" spans="1:4">
      <c r="A14280" t="s">
        <v>1847</v>
      </c>
      <c r="B14280" t="s">
        <v>2655</v>
      </c>
      <c r="C14280">
        <v>215.45351878559561</v>
      </c>
      <c r="D14280" t="s">
        <v>8</v>
      </c>
    </row>
    <row r="14281" spans="1:4">
      <c r="A14281" t="s">
        <v>1848</v>
      </c>
      <c r="B14281" t="s">
        <v>2655</v>
      </c>
      <c r="C14281">
        <v>215.53515703925439</v>
      </c>
      <c r="D14281" t="s">
        <v>8</v>
      </c>
    </row>
    <row r="14282" spans="1:4">
      <c r="A14282" t="s">
        <v>1849</v>
      </c>
      <c r="B14282" t="s">
        <v>2655</v>
      </c>
      <c r="C14282">
        <v>213.91156596073819</v>
      </c>
      <c r="D14282" t="s">
        <v>8</v>
      </c>
    </row>
    <row r="14283" spans="1:4">
      <c r="A14283" t="s">
        <v>1850</v>
      </c>
      <c r="B14283" t="s">
        <v>2655</v>
      </c>
      <c r="C14283">
        <v>211.34455658070311</v>
      </c>
      <c r="D14283" t="s">
        <v>8</v>
      </c>
    </row>
    <row r="14284" spans="1:4">
      <c r="A14284" t="s">
        <v>1851</v>
      </c>
      <c r="B14284" t="s">
        <v>2655</v>
      </c>
      <c r="C14284">
        <v>212.69606629954049</v>
      </c>
      <c r="D14284" t="s">
        <v>8</v>
      </c>
    </row>
    <row r="14285" spans="1:4">
      <c r="A14285" t="s">
        <v>1852</v>
      </c>
      <c r="B14285" t="s">
        <v>2655</v>
      </c>
      <c r="C14285">
        <v>216.4150143283988</v>
      </c>
      <c r="D14285" t="s">
        <v>8</v>
      </c>
    </row>
    <row r="14286" spans="1:4">
      <c r="A14286" t="s">
        <v>1853</v>
      </c>
      <c r="B14286" t="s">
        <v>2655</v>
      </c>
      <c r="C14286">
        <v>213.93874647236439</v>
      </c>
      <c r="D14286" t="s">
        <v>8</v>
      </c>
    </row>
    <row r="14287" spans="1:4">
      <c r="A14287" t="s">
        <v>1854</v>
      </c>
      <c r="B14287" t="s">
        <v>2655</v>
      </c>
      <c r="C14287">
        <v>208.31498586265943</v>
      </c>
      <c r="D14287" t="s">
        <v>8</v>
      </c>
    </row>
    <row r="14288" spans="1:4">
      <c r="A14288" t="s">
        <v>1855</v>
      </c>
      <c r="B14288" t="s">
        <v>2655</v>
      </c>
      <c r="C14288">
        <v>206.9725141826795</v>
      </c>
      <c r="D14288" t="s">
        <v>8</v>
      </c>
    </row>
    <row r="14289" spans="1:4">
      <c r="A14289" t="s">
        <v>1856</v>
      </c>
      <c r="B14289" t="s">
        <v>2655</v>
      </c>
      <c r="C14289">
        <v>207.48953809136512</v>
      </c>
      <c r="D14289" t="s">
        <v>8</v>
      </c>
    </row>
    <row r="14290" spans="1:4">
      <c r="A14290" t="s">
        <v>1857</v>
      </c>
      <c r="B14290" t="s">
        <v>2655</v>
      </c>
      <c r="C14290">
        <v>200.38726178412543</v>
      </c>
      <c r="D14290" t="s">
        <v>8</v>
      </c>
    </row>
    <row r="14291" spans="1:4">
      <c r="A14291" t="s">
        <v>1858</v>
      </c>
      <c r="B14291" t="s">
        <v>2655</v>
      </c>
      <c r="C14291">
        <v>200.29658194119369</v>
      </c>
      <c r="D14291" t="s">
        <v>8</v>
      </c>
    </row>
    <row r="14292" spans="1:4">
      <c r="A14292" t="s">
        <v>1859</v>
      </c>
      <c r="B14292" t="s">
        <v>2655</v>
      </c>
      <c r="C14292">
        <v>202.54609622152279</v>
      </c>
      <c r="D14292" t="s">
        <v>8</v>
      </c>
    </row>
    <row r="14293" spans="1:4">
      <c r="A14293" t="s">
        <v>1860</v>
      </c>
      <c r="B14293" t="s">
        <v>2655</v>
      </c>
      <c r="C14293">
        <v>201.04941613651263</v>
      </c>
      <c r="D14293" t="s">
        <v>8</v>
      </c>
    </row>
    <row r="14294" spans="1:4">
      <c r="A14294" t="s">
        <v>1861</v>
      </c>
      <c r="B14294" t="s">
        <v>2655</v>
      </c>
      <c r="C14294">
        <v>196.34956626914237</v>
      </c>
      <c r="D14294" t="s">
        <v>8</v>
      </c>
    </row>
    <row r="14295" spans="1:4">
      <c r="A14295" t="s">
        <v>1862</v>
      </c>
      <c r="B14295" t="s">
        <v>2655</v>
      </c>
      <c r="C14295">
        <v>153.01386943760207</v>
      </c>
      <c r="D14295" t="s">
        <v>8</v>
      </c>
    </row>
    <row r="14296" spans="1:4">
      <c r="A14296" t="s">
        <v>1863</v>
      </c>
      <c r="B14296" t="s">
        <v>2655</v>
      </c>
      <c r="C14296">
        <v>147.02993594382232</v>
      </c>
      <c r="D14296" t="s">
        <v>8</v>
      </c>
    </row>
    <row r="14297" spans="1:4">
      <c r="A14297" t="s">
        <v>1864</v>
      </c>
      <c r="B14297" t="s">
        <v>2655</v>
      </c>
      <c r="C14297">
        <v>141.90217196135484</v>
      </c>
      <c r="D14297" t="s">
        <v>8</v>
      </c>
    </row>
    <row r="14298" spans="1:4">
      <c r="A14298" t="s">
        <v>1865</v>
      </c>
      <c r="B14298" t="s">
        <v>2655</v>
      </c>
      <c r="C14298">
        <v>142.18451350803102</v>
      </c>
      <c r="D14298" t="s">
        <v>8</v>
      </c>
    </row>
    <row r="14299" spans="1:4">
      <c r="A14299" t="s">
        <v>1866</v>
      </c>
      <c r="B14299" t="s">
        <v>2655</v>
      </c>
      <c r="C14299">
        <v>138.5230791659213</v>
      </c>
      <c r="D14299" t="s">
        <v>8</v>
      </c>
    </row>
    <row r="14300" spans="1:4">
      <c r="A14300" t="s">
        <v>1867</v>
      </c>
      <c r="B14300" t="s">
        <v>2655</v>
      </c>
      <c r="C14300">
        <v>142.97690198088972</v>
      </c>
      <c r="D14300" t="s">
        <v>8</v>
      </c>
    </row>
    <row r="14301" spans="1:4">
      <c r="A14301" t="s">
        <v>1868</v>
      </c>
      <c r="B14301" t="s">
        <v>2655</v>
      </c>
      <c r="C14301">
        <v>148.76045210587145</v>
      </c>
      <c r="D14301" t="s">
        <v>8</v>
      </c>
    </row>
    <row r="14302" spans="1:4">
      <c r="A14302" t="s">
        <v>1869</v>
      </c>
      <c r="B14302" t="s">
        <v>2655</v>
      </c>
      <c r="C14302">
        <v>152.28525167405996</v>
      </c>
      <c r="D14302" t="s">
        <v>8</v>
      </c>
    </row>
    <row r="14303" spans="1:4">
      <c r="A14303" t="s">
        <v>1870</v>
      </c>
      <c r="B14303" t="s">
        <v>2655</v>
      </c>
      <c r="C14303">
        <v>151.91179049521998</v>
      </c>
      <c r="D14303" t="s">
        <v>8</v>
      </c>
    </row>
    <row r="14304" spans="1:4">
      <c r="A14304" t="s">
        <v>1871</v>
      </c>
      <c r="B14304" t="s">
        <v>2655</v>
      </c>
      <c r="C14304">
        <v>148.60562860700236</v>
      </c>
      <c r="D14304" t="s">
        <v>8</v>
      </c>
    </row>
    <row r="14305" spans="1:4">
      <c r="A14305" t="s">
        <v>1872</v>
      </c>
      <c r="B14305" t="s">
        <v>2655</v>
      </c>
      <c r="C14305">
        <v>146.69294942789134</v>
      </c>
      <c r="D14305" t="s">
        <v>8</v>
      </c>
    </row>
    <row r="14306" spans="1:4">
      <c r="A14306" t="s">
        <v>1873</v>
      </c>
      <c r="B14306" t="s">
        <v>2655</v>
      </c>
      <c r="C14306">
        <v>148.33238544201069</v>
      </c>
      <c r="D14306" t="s">
        <v>8</v>
      </c>
    </row>
    <row r="14307" spans="1:4">
      <c r="A14307" t="s">
        <v>1874</v>
      </c>
      <c r="B14307" t="s">
        <v>2655</v>
      </c>
      <c r="C14307">
        <v>147.59461103804605</v>
      </c>
      <c r="D14307" t="s">
        <v>8</v>
      </c>
    </row>
    <row r="14308" spans="1:4">
      <c r="A14308" t="s">
        <v>1875</v>
      </c>
      <c r="B14308" t="s">
        <v>2655</v>
      </c>
      <c r="C14308">
        <v>143.86035668440559</v>
      </c>
      <c r="D14308" t="s">
        <v>8</v>
      </c>
    </row>
    <row r="14309" spans="1:4">
      <c r="A14309" t="s">
        <v>1876</v>
      </c>
      <c r="B14309" t="s">
        <v>2655</v>
      </c>
      <c r="C14309">
        <v>145.39053586307304</v>
      </c>
      <c r="D14309" t="s">
        <v>8</v>
      </c>
    </row>
    <row r="14310" spans="1:4">
      <c r="A14310" t="s">
        <v>1877</v>
      </c>
      <c r="B14310" t="s">
        <v>2655</v>
      </c>
      <c r="C14310">
        <v>144.17001232886415</v>
      </c>
      <c r="D14310" t="s">
        <v>8</v>
      </c>
    </row>
    <row r="14311" spans="1:4">
      <c r="A14311" t="s">
        <v>1878</v>
      </c>
      <c r="B14311" t="s">
        <v>2655</v>
      </c>
      <c r="C14311">
        <v>139.09688746854641</v>
      </c>
      <c r="D14311" t="s">
        <v>8</v>
      </c>
    </row>
    <row r="14312" spans="1:4">
      <c r="A14312" t="s">
        <v>1879</v>
      </c>
      <c r="B14312" t="s">
        <v>2655</v>
      </c>
      <c r="C14312">
        <v>134.24234405859778</v>
      </c>
      <c r="D14312" t="s">
        <v>8</v>
      </c>
    </row>
    <row r="14313" spans="1:4">
      <c r="A14313" t="s">
        <v>1880</v>
      </c>
      <c r="B14313" t="s">
        <v>2655</v>
      </c>
      <c r="C14313">
        <v>133.36795570653271</v>
      </c>
      <c r="D14313" t="s">
        <v>8</v>
      </c>
    </row>
    <row r="14314" spans="1:4">
      <c r="A14314" t="s">
        <v>1881</v>
      </c>
      <c r="B14314" t="s">
        <v>2655</v>
      </c>
      <c r="C14314">
        <v>135.95464744897646</v>
      </c>
      <c r="D14314" t="s">
        <v>8</v>
      </c>
    </row>
    <row r="14315" spans="1:4">
      <c r="A14315" t="s">
        <v>1882</v>
      </c>
      <c r="B14315" t="s">
        <v>2655</v>
      </c>
      <c r="C14315">
        <v>133.96000954005385</v>
      </c>
      <c r="D14315" t="s">
        <v>8</v>
      </c>
    </row>
    <row r="14316" spans="1:4">
      <c r="A14316" t="s">
        <v>1883</v>
      </c>
      <c r="B14316" t="s">
        <v>2655</v>
      </c>
      <c r="C14316">
        <v>129.15100814530169</v>
      </c>
      <c r="D14316" t="s">
        <v>8</v>
      </c>
    </row>
    <row r="14317" spans="1:4">
      <c r="A14317" t="s">
        <v>1884</v>
      </c>
      <c r="B14317" t="s">
        <v>2655</v>
      </c>
      <c r="C14317">
        <v>132.70309418527719</v>
      </c>
      <c r="D14317" t="s">
        <v>8</v>
      </c>
    </row>
    <row r="14318" spans="1:4">
      <c r="A14318" t="s">
        <v>1885</v>
      </c>
      <c r="B14318" t="s">
        <v>2655</v>
      </c>
      <c r="C14318">
        <v>131.44620383077461</v>
      </c>
      <c r="D14318" t="s">
        <v>8</v>
      </c>
    </row>
    <row r="14319" spans="1:4">
      <c r="A14319" t="s">
        <v>1886</v>
      </c>
      <c r="B14319" t="s">
        <v>2655</v>
      </c>
      <c r="C14319">
        <v>134.16039157152946</v>
      </c>
      <c r="D14319" t="s">
        <v>8</v>
      </c>
    </row>
    <row r="14320" spans="1:4">
      <c r="A14320" t="s">
        <v>1887</v>
      </c>
      <c r="B14320" t="s">
        <v>2655</v>
      </c>
      <c r="C14320">
        <v>137.53030845740864</v>
      </c>
      <c r="D14320" t="s">
        <v>8</v>
      </c>
    </row>
    <row r="14321" spans="1:4">
      <c r="A14321" t="s">
        <v>1888</v>
      </c>
      <c r="B14321" t="s">
        <v>2655</v>
      </c>
      <c r="C14321">
        <v>138.37736963435944</v>
      </c>
      <c r="D14321" t="s">
        <v>8</v>
      </c>
    </row>
    <row r="14322" spans="1:4">
      <c r="A14322" t="s">
        <v>1889</v>
      </c>
      <c r="B14322" t="s">
        <v>2655</v>
      </c>
      <c r="C14322">
        <v>137.81266106742711</v>
      </c>
      <c r="D14322" t="s">
        <v>8</v>
      </c>
    </row>
    <row r="14323" spans="1:4">
      <c r="A14323" t="s">
        <v>1890</v>
      </c>
      <c r="B14323" t="s">
        <v>2655</v>
      </c>
      <c r="C14323">
        <v>131.60103979642298</v>
      </c>
      <c r="D14323" t="s">
        <v>8</v>
      </c>
    </row>
    <row r="14324" spans="1:4">
      <c r="A14324" t="s">
        <v>1891</v>
      </c>
      <c r="B14324" t="s">
        <v>2655</v>
      </c>
      <c r="C14324">
        <v>130.45341417258695</v>
      </c>
      <c r="D14324" t="s">
        <v>8</v>
      </c>
    </row>
    <row r="14325" spans="1:4">
      <c r="A14325" t="s">
        <v>1892</v>
      </c>
      <c r="B14325" t="s">
        <v>2655</v>
      </c>
      <c r="C14325">
        <v>129.78852088561416</v>
      </c>
      <c r="D14325" t="s">
        <v>8</v>
      </c>
    </row>
    <row r="14326" spans="1:4">
      <c r="A14326" t="s">
        <v>1893</v>
      </c>
      <c r="B14326" t="s">
        <v>2655</v>
      </c>
      <c r="C14326">
        <v>133.0309745116185</v>
      </c>
      <c r="D14326" t="s">
        <v>8</v>
      </c>
    </row>
    <row r="14327" spans="1:4">
      <c r="A14327" t="s">
        <v>1894</v>
      </c>
      <c r="B14327" t="s">
        <v>2655</v>
      </c>
      <c r="C14327">
        <v>133.04920243633777</v>
      </c>
      <c r="D14327" t="s">
        <v>8</v>
      </c>
    </row>
    <row r="14328" spans="1:4">
      <c r="A14328" t="s">
        <v>1895</v>
      </c>
      <c r="B14328" t="s">
        <v>2655</v>
      </c>
      <c r="C14328">
        <v>136.73793315932235</v>
      </c>
      <c r="D14328" t="s">
        <v>8</v>
      </c>
    </row>
    <row r="14329" spans="1:4">
      <c r="A14329" t="s">
        <v>1896</v>
      </c>
      <c r="B14329" t="s">
        <v>2655</v>
      </c>
      <c r="C14329">
        <v>136.64686858469113</v>
      </c>
      <c r="D14329" t="s">
        <v>8</v>
      </c>
    </row>
    <row r="14330" spans="1:4">
      <c r="A14330" t="s">
        <v>1897</v>
      </c>
      <c r="B14330" t="s">
        <v>2655</v>
      </c>
      <c r="C14330">
        <v>135.44461371580394</v>
      </c>
      <c r="D14330" t="s">
        <v>8</v>
      </c>
    </row>
    <row r="14331" spans="1:4">
      <c r="A14331" t="s">
        <v>1898</v>
      </c>
      <c r="B14331" t="s">
        <v>2655</v>
      </c>
      <c r="C14331">
        <v>136.30988037214246</v>
      </c>
      <c r="D14331" t="s">
        <v>8</v>
      </c>
    </row>
    <row r="14332" spans="1:4">
      <c r="A14332" t="s">
        <v>1899</v>
      </c>
      <c r="B14332" t="s">
        <v>2655</v>
      </c>
      <c r="C14332">
        <v>134.18769878978367</v>
      </c>
      <c r="D14332" t="s">
        <v>8</v>
      </c>
    </row>
    <row r="14333" spans="1:4">
      <c r="A14333" t="s">
        <v>1900</v>
      </c>
      <c r="B14333" t="s">
        <v>2655</v>
      </c>
      <c r="C14333">
        <v>133.47726404320167</v>
      </c>
      <c r="D14333" t="s">
        <v>8</v>
      </c>
    </row>
    <row r="14334" spans="1:4">
      <c r="A14334" t="s">
        <v>1901</v>
      </c>
      <c r="B14334" t="s">
        <v>2655</v>
      </c>
      <c r="C14334">
        <v>135.41727511735829</v>
      </c>
      <c r="D14334" t="s">
        <v>8</v>
      </c>
    </row>
    <row r="14335" spans="1:4">
      <c r="A14335" t="s">
        <v>1902</v>
      </c>
      <c r="B14335" t="s">
        <v>2655</v>
      </c>
      <c r="C14335">
        <v>139.15154472222437</v>
      </c>
      <c r="D14335" t="s">
        <v>8</v>
      </c>
    </row>
    <row r="14336" spans="1:4">
      <c r="A14336" t="s">
        <v>1903</v>
      </c>
      <c r="B14336" t="s">
        <v>2655</v>
      </c>
      <c r="C14336">
        <v>139.84371578385185</v>
      </c>
      <c r="D14336" t="s">
        <v>8</v>
      </c>
    </row>
    <row r="14337" spans="1:4">
      <c r="A14337" t="s">
        <v>1904</v>
      </c>
      <c r="B14337" t="s">
        <v>2655</v>
      </c>
      <c r="C14337">
        <v>142.63990684549142</v>
      </c>
      <c r="D14337" t="s">
        <v>8</v>
      </c>
    </row>
    <row r="14338" spans="1:4">
      <c r="A14338" t="s">
        <v>1905</v>
      </c>
      <c r="B14338" t="s">
        <v>2655</v>
      </c>
      <c r="C14338">
        <v>144.58898741693309</v>
      </c>
      <c r="D14338" t="s">
        <v>8</v>
      </c>
    </row>
    <row r="14339" spans="1:4">
      <c r="A14339" t="s">
        <v>1906</v>
      </c>
      <c r="B14339" t="s">
        <v>2655</v>
      </c>
      <c r="C14339">
        <v>146.44703268563194</v>
      </c>
      <c r="D14339" t="s">
        <v>8</v>
      </c>
    </row>
    <row r="14340" spans="1:4">
      <c r="A14340" t="s">
        <v>1907</v>
      </c>
      <c r="B14340" t="s">
        <v>2655</v>
      </c>
      <c r="C14340">
        <v>144.3430709158626</v>
      </c>
      <c r="D14340" t="s">
        <v>8</v>
      </c>
    </row>
    <row r="14341" spans="1:4">
      <c r="A14341" t="s">
        <v>1908</v>
      </c>
      <c r="B14341" t="s">
        <v>2655</v>
      </c>
      <c r="C14341">
        <v>139.00584030529728</v>
      </c>
      <c r="D14341" t="s">
        <v>8</v>
      </c>
    </row>
    <row r="14342" spans="1:4">
      <c r="A14342" t="s">
        <v>1909</v>
      </c>
      <c r="B14342" t="s">
        <v>2655</v>
      </c>
      <c r="C14342">
        <v>141.93858334543617</v>
      </c>
      <c r="D14342" t="s">
        <v>8</v>
      </c>
    </row>
    <row r="14343" spans="1:4">
      <c r="A14343" t="s">
        <v>1910</v>
      </c>
      <c r="B14343" t="s">
        <v>2655</v>
      </c>
      <c r="C14343">
        <v>145.78214344430771</v>
      </c>
      <c r="D14343" t="s">
        <v>8</v>
      </c>
    </row>
    <row r="14344" spans="1:4">
      <c r="A14344" t="s">
        <v>1911</v>
      </c>
      <c r="B14344" t="s">
        <v>2655</v>
      </c>
      <c r="C14344">
        <v>149.40711513869829</v>
      </c>
      <c r="D14344" t="s">
        <v>8</v>
      </c>
    </row>
    <row r="14345" spans="1:4">
      <c r="A14345" t="s">
        <v>1912</v>
      </c>
      <c r="B14345" t="s">
        <v>2655</v>
      </c>
      <c r="C14345">
        <v>154.02489074101658</v>
      </c>
      <c r="D14345" t="s">
        <v>8</v>
      </c>
    </row>
    <row r="14346" spans="1:4">
      <c r="A14346" t="s">
        <v>1913</v>
      </c>
      <c r="B14346" t="s">
        <v>2655</v>
      </c>
      <c r="C14346">
        <v>151.4928407742004</v>
      </c>
      <c r="D14346" t="s">
        <v>8</v>
      </c>
    </row>
    <row r="14347" spans="1:4">
      <c r="A14347" t="s">
        <v>1914</v>
      </c>
      <c r="B14347" t="s">
        <v>2655</v>
      </c>
      <c r="C14347">
        <v>154.51668422326395</v>
      </c>
      <c r="D14347" t="s">
        <v>8</v>
      </c>
    </row>
    <row r="14348" spans="1:4">
      <c r="A14348" t="s">
        <v>1915</v>
      </c>
      <c r="B14348" t="s">
        <v>2655</v>
      </c>
      <c r="C14348">
        <v>153.4692797770839</v>
      </c>
      <c r="D14348" t="s">
        <v>8</v>
      </c>
    </row>
    <row r="14349" spans="1:4">
      <c r="A14349" t="s">
        <v>1916</v>
      </c>
      <c r="B14349" t="s">
        <v>2655</v>
      </c>
      <c r="C14349">
        <v>152.01200309747259</v>
      </c>
      <c r="D14349" t="s">
        <v>8</v>
      </c>
    </row>
    <row r="14350" spans="1:4">
      <c r="A14350" t="s">
        <v>1917</v>
      </c>
      <c r="B14350" t="s">
        <v>2655</v>
      </c>
      <c r="C14350">
        <v>155.73716732625783</v>
      </c>
      <c r="D14350" t="s">
        <v>8</v>
      </c>
    </row>
    <row r="14351" spans="1:4">
      <c r="A14351" t="s">
        <v>1918</v>
      </c>
      <c r="B14351" t="s">
        <v>2655</v>
      </c>
      <c r="C14351">
        <v>151.26514871469217</v>
      </c>
      <c r="D14351" t="s">
        <v>8</v>
      </c>
    </row>
    <row r="14352" spans="1:4">
      <c r="A14352" t="s">
        <v>1919</v>
      </c>
      <c r="B14352" t="s">
        <v>2655</v>
      </c>
      <c r="C14352">
        <v>157.50412062431576</v>
      </c>
      <c r="D14352" t="s">
        <v>8</v>
      </c>
    </row>
    <row r="14353" spans="1:4">
      <c r="A14353" t="s">
        <v>1920</v>
      </c>
      <c r="B14353" t="s">
        <v>2655</v>
      </c>
      <c r="C14353">
        <v>157.55874628176005</v>
      </c>
      <c r="D14353" t="s">
        <v>8</v>
      </c>
    </row>
    <row r="14354" spans="1:4">
      <c r="A14354" t="s">
        <v>1921</v>
      </c>
      <c r="B14354" t="s">
        <v>2655</v>
      </c>
      <c r="C14354">
        <v>157.10335514433663</v>
      </c>
      <c r="D14354" t="s">
        <v>8</v>
      </c>
    </row>
    <row r="14355" spans="1:4">
      <c r="A14355" t="s">
        <v>1922</v>
      </c>
      <c r="B14355" t="s">
        <v>2655</v>
      </c>
      <c r="C14355">
        <v>158.62439797758688</v>
      </c>
      <c r="D14355" t="s">
        <v>8</v>
      </c>
    </row>
    <row r="14356" spans="1:4">
      <c r="A14356" t="s">
        <v>1923</v>
      </c>
      <c r="B14356" t="s">
        <v>2655</v>
      </c>
      <c r="C14356">
        <v>168.53622500021118</v>
      </c>
      <c r="D14356" t="s">
        <v>8</v>
      </c>
    </row>
    <row r="14357" spans="1:4">
      <c r="A14357" t="s">
        <v>1924</v>
      </c>
      <c r="B14357" t="s">
        <v>2655</v>
      </c>
      <c r="C14357">
        <v>163.12882124172697</v>
      </c>
      <c r="D14357" t="s">
        <v>8</v>
      </c>
    </row>
    <row r="14358" spans="1:4">
      <c r="A14358" t="s">
        <v>1925</v>
      </c>
      <c r="B14358" t="s">
        <v>2655</v>
      </c>
      <c r="C14358">
        <v>160.51679652340758</v>
      </c>
      <c r="D14358" t="s">
        <v>8</v>
      </c>
    </row>
    <row r="14359" spans="1:4">
      <c r="A14359" t="s">
        <v>1926</v>
      </c>
      <c r="B14359" t="s">
        <v>2655</v>
      </c>
      <c r="C14359">
        <v>157.56561440048571</v>
      </c>
      <c r="D14359" t="s">
        <v>8</v>
      </c>
    </row>
    <row r="14360" spans="1:4">
      <c r="A14360" t="s">
        <v>1927</v>
      </c>
      <c r="B14360" t="s">
        <v>2655</v>
      </c>
      <c r="C14360">
        <v>152.12158273258115</v>
      </c>
      <c r="D14360" t="s">
        <v>8</v>
      </c>
    </row>
    <row r="14361" spans="1:4">
      <c r="A14361" t="s">
        <v>1928</v>
      </c>
      <c r="B14361" t="s">
        <v>2655</v>
      </c>
      <c r="C14361">
        <v>149.22544647612861</v>
      </c>
      <c r="D14361" t="s">
        <v>8</v>
      </c>
    </row>
    <row r="14362" spans="1:4">
      <c r="A14362" t="s">
        <v>1929</v>
      </c>
      <c r="B14362" t="s">
        <v>2655</v>
      </c>
      <c r="C14362">
        <v>150.80182956512036</v>
      </c>
      <c r="D14362" t="s">
        <v>8</v>
      </c>
    </row>
    <row r="14363" spans="1:4">
      <c r="A14363" t="s">
        <v>1930</v>
      </c>
      <c r="B14363" t="s">
        <v>2655</v>
      </c>
      <c r="C14363">
        <v>153.56053755601951</v>
      </c>
      <c r="D14363" t="s">
        <v>8</v>
      </c>
    </row>
    <row r="14364" spans="1:4">
      <c r="A14364" t="s">
        <v>1931</v>
      </c>
      <c r="B14364" t="s">
        <v>2655</v>
      </c>
      <c r="C14364">
        <v>154.08292952163251</v>
      </c>
      <c r="D14364" t="s">
        <v>8</v>
      </c>
    </row>
    <row r="14365" spans="1:4">
      <c r="A14365" t="s">
        <v>1932</v>
      </c>
      <c r="B14365" t="s">
        <v>2655</v>
      </c>
      <c r="C14365">
        <v>147.05330650636023</v>
      </c>
      <c r="D14365" t="s">
        <v>8</v>
      </c>
    </row>
    <row r="14366" spans="1:4">
      <c r="A14366" t="s">
        <v>1933</v>
      </c>
      <c r="B14366" t="s">
        <v>2655</v>
      </c>
      <c r="C14366">
        <v>147.63987314502626</v>
      </c>
      <c r="D14366" t="s">
        <v>8</v>
      </c>
    </row>
    <row r="14367" spans="1:4">
      <c r="A14367" t="s">
        <v>1934</v>
      </c>
      <c r="B14367" t="s">
        <v>2655</v>
      </c>
      <c r="C14367">
        <v>147.8414955581261</v>
      </c>
      <c r="D14367" t="s">
        <v>8</v>
      </c>
    </row>
    <row r="14368" spans="1:4">
      <c r="A14368" t="s">
        <v>1935</v>
      </c>
      <c r="B14368" t="s">
        <v>2655</v>
      </c>
      <c r="C14368">
        <v>151.13175506155935</v>
      </c>
      <c r="D14368" t="s">
        <v>8</v>
      </c>
    </row>
    <row r="14369" spans="1:4">
      <c r="A14369" t="s">
        <v>1936</v>
      </c>
      <c r="B14369" t="s">
        <v>2655</v>
      </c>
      <c r="C14369">
        <v>152.45153756993332</v>
      </c>
      <c r="D14369" t="s">
        <v>8</v>
      </c>
    </row>
    <row r="14370" spans="1:4">
      <c r="A14370" t="s">
        <v>1937</v>
      </c>
      <c r="B14370" t="s">
        <v>2655</v>
      </c>
      <c r="C14370">
        <v>151.03093034064696</v>
      </c>
      <c r="D14370" t="s">
        <v>8</v>
      </c>
    </row>
    <row r="14371" spans="1:4">
      <c r="A14371" t="s">
        <v>1938</v>
      </c>
      <c r="B14371" t="s">
        <v>2655</v>
      </c>
      <c r="C14371">
        <v>157.38232564917732</v>
      </c>
      <c r="D14371" t="s">
        <v>8</v>
      </c>
    </row>
    <row r="14372" spans="1:4">
      <c r="A14372" t="s">
        <v>1939</v>
      </c>
      <c r="B14372" t="s">
        <v>2655</v>
      </c>
      <c r="C14372">
        <v>157.83143072064033</v>
      </c>
      <c r="D14372" t="s">
        <v>8</v>
      </c>
    </row>
    <row r="14373" spans="1:4">
      <c r="A14373" t="s">
        <v>1940</v>
      </c>
      <c r="B14373" t="s">
        <v>2655</v>
      </c>
      <c r="C14373">
        <v>159.99435082022728</v>
      </c>
      <c r="D14373" t="s">
        <v>8</v>
      </c>
    </row>
    <row r="14374" spans="1:4">
      <c r="A14374" t="s">
        <v>1941</v>
      </c>
      <c r="B14374" t="s">
        <v>2655</v>
      </c>
      <c r="C14374">
        <v>161.42413481019338</v>
      </c>
      <c r="D14374" t="s">
        <v>8</v>
      </c>
    </row>
    <row r="14375" spans="1:4">
      <c r="A14375" t="s">
        <v>1942</v>
      </c>
      <c r="B14375" t="s">
        <v>2655</v>
      </c>
      <c r="C14375">
        <v>157.40980301898949</v>
      </c>
      <c r="D14375" t="s">
        <v>8</v>
      </c>
    </row>
    <row r="14376" spans="1:4">
      <c r="A14376" t="s">
        <v>1943</v>
      </c>
      <c r="B14376" t="s">
        <v>2655</v>
      </c>
      <c r="C14376">
        <v>154.77947065925792</v>
      </c>
      <c r="D14376" t="s">
        <v>8</v>
      </c>
    </row>
    <row r="14377" spans="1:4">
      <c r="A14377" t="s">
        <v>1944</v>
      </c>
      <c r="B14377" t="s">
        <v>2655</v>
      </c>
      <c r="C14377">
        <v>154.88027658937034</v>
      </c>
      <c r="D14377" t="s">
        <v>8</v>
      </c>
    </row>
    <row r="14378" spans="1:4">
      <c r="A14378" t="s">
        <v>1945</v>
      </c>
      <c r="B14378" t="s">
        <v>2655</v>
      </c>
      <c r="C14378">
        <v>151.80999080924346</v>
      </c>
      <c r="D14378" t="s">
        <v>8</v>
      </c>
    </row>
    <row r="14379" spans="1:4">
      <c r="A14379" t="s">
        <v>1946</v>
      </c>
      <c r="B14379" t="s">
        <v>2655</v>
      </c>
      <c r="C14379">
        <v>151.30591228355422</v>
      </c>
      <c r="D14379" t="s">
        <v>8</v>
      </c>
    </row>
    <row r="14380" spans="1:4">
      <c r="A14380" t="s">
        <v>1947</v>
      </c>
      <c r="B14380" t="s">
        <v>2655</v>
      </c>
      <c r="C14380">
        <v>150.07778247162446</v>
      </c>
      <c r="D14380" t="s">
        <v>8</v>
      </c>
    </row>
    <row r="14381" spans="1:4">
      <c r="A14381" t="s">
        <v>1948</v>
      </c>
      <c r="B14381" t="s">
        <v>2655</v>
      </c>
      <c r="C14381">
        <v>150.14196197544933</v>
      </c>
      <c r="D14381" t="s">
        <v>8</v>
      </c>
    </row>
    <row r="14382" spans="1:4">
      <c r="A14382" t="s">
        <v>1949</v>
      </c>
      <c r="B14382" t="s">
        <v>2655</v>
      </c>
      <c r="C14382">
        <v>145.20196250298685</v>
      </c>
      <c r="D14382" t="s">
        <v>8</v>
      </c>
    </row>
    <row r="14383" spans="1:4">
      <c r="A14383" t="s">
        <v>1950</v>
      </c>
      <c r="B14383" t="s">
        <v>2655</v>
      </c>
      <c r="C14383">
        <v>140.02372419542073</v>
      </c>
      <c r="D14383" t="s">
        <v>8</v>
      </c>
    </row>
    <row r="14384" spans="1:4">
      <c r="A14384" t="s">
        <v>1951</v>
      </c>
      <c r="B14384" t="s">
        <v>2655</v>
      </c>
      <c r="C14384">
        <v>139.77625853958307</v>
      </c>
      <c r="D14384" t="s">
        <v>8</v>
      </c>
    </row>
    <row r="14385" spans="1:4">
      <c r="A14385" t="s">
        <v>1952</v>
      </c>
      <c r="B14385" t="s">
        <v>2655</v>
      </c>
      <c r="C14385">
        <v>139.54714335301855</v>
      </c>
      <c r="D14385" t="s">
        <v>8</v>
      </c>
    </row>
    <row r="14386" spans="1:4">
      <c r="A14386" t="s">
        <v>1953</v>
      </c>
      <c r="B14386" t="s">
        <v>2655</v>
      </c>
      <c r="C14386">
        <v>143.84554054400053</v>
      </c>
      <c r="D14386" t="s">
        <v>8</v>
      </c>
    </row>
    <row r="14387" spans="1:4">
      <c r="A14387" t="s">
        <v>1954</v>
      </c>
      <c r="B14387" t="s">
        <v>2655</v>
      </c>
      <c r="C14387">
        <v>141.82924151178929</v>
      </c>
      <c r="D14387" t="s">
        <v>8</v>
      </c>
    </row>
    <row r="14388" spans="1:4">
      <c r="A14388" t="s">
        <v>1955</v>
      </c>
      <c r="B14388" t="s">
        <v>2655</v>
      </c>
      <c r="C14388">
        <v>139.51963739115195</v>
      </c>
      <c r="D14388" t="s">
        <v>8</v>
      </c>
    </row>
    <row r="14389" spans="1:4">
      <c r="A14389" t="s">
        <v>1956</v>
      </c>
      <c r="B14389" t="s">
        <v>2655</v>
      </c>
      <c r="C14389">
        <v>139.87708010987845</v>
      </c>
      <c r="D14389" t="s">
        <v>8</v>
      </c>
    </row>
    <row r="14390" spans="1:4">
      <c r="A14390" t="s">
        <v>1957</v>
      </c>
      <c r="B14390" t="s">
        <v>2655</v>
      </c>
      <c r="C14390">
        <v>145.07366117634049</v>
      </c>
      <c r="D14390" t="s">
        <v>8</v>
      </c>
    </row>
    <row r="14391" spans="1:4">
      <c r="A14391" t="s">
        <v>1958</v>
      </c>
      <c r="B14391" t="s">
        <v>2655</v>
      </c>
      <c r="C14391">
        <v>144.39547818709596</v>
      </c>
      <c r="D14391" t="s">
        <v>8</v>
      </c>
    </row>
    <row r="14392" spans="1:4">
      <c r="A14392" t="s">
        <v>1959</v>
      </c>
      <c r="B14392" t="s">
        <v>2655</v>
      </c>
      <c r="C14392">
        <v>145.72438590599293</v>
      </c>
      <c r="D14392" t="s">
        <v>8</v>
      </c>
    </row>
    <row r="14393" spans="1:4">
      <c r="A14393" t="s">
        <v>1960</v>
      </c>
      <c r="B14393" t="s">
        <v>2655</v>
      </c>
      <c r="C14393">
        <v>141.6184422626726</v>
      </c>
      <c r="D14393" t="s">
        <v>8</v>
      </c>
    </row>
    <row r="14394" spans="1:4">
      <c r="A14394" t="s">
        <v>1961</v>
      </c>
      <c r="B14394" t="s">
        <v>2655</v>
      </c>
      <c r="C14394">
        <v>141.03187453283692</v>
      </c>
      <c r="D14394" t="s">
        <v>8</v>
      </c>
    </row>
    <row r="14395" spans="1:4">
      <c r="A14395" t="s">
        <v>1962</v>
      </c>
      <c r="B14395" t="s">
        <v>2655</v>
      </c>
      <c r="C14395">
        <v>144.55126201819846</v>
      </c>
      <c r="D14395" t="s">
        <v>8</v>
      </c>
    </row>
    <row r="14396" spans="1:4">
      <c r="A14396" t="s">
        <v>1963</v>
      </c>
      <c r="B14396" t="s">
        <v>2655</v>
      </c>
      <c r="C14396">
        <v>143.89138585157127</v>
      </c>
      <c r="D14396" t="s">
        <v>8</v>
      </c>
    </row>
    <row r="14397" spans="1:4">
      <c r="A14397" t="s">
        <v>1964</v>
      </c>
      <c r="B14397" t="s">
        <v>2655</v>
      </c>
      <c r="C14397">
        <v>143.02986951217264</v>
      </c>
      <c r="D14397" t="s">
        <v>8</v>
      </c>
    </row>
    <row r="14398" spans="1:4">
      <c r="A14398" t="s">
        <v>1965</v>
      </c>
      <c r="B14398" t="s">
        <v>2655</v>
      </c>
      <c r="C14398">
        <v>142.2324985247196</v>
      </c>
      <c r="D14398" t="s">
        <v>8</v>
      </c>
    </row>
    <row r="14399" spans="1:4">
      <c r="A14399" t="s">
        <v>1966</v>
      </c>
      <c r="B14399" t="s">
        <v>2655</v>
      </c>
      <c r="C14399">
        <v>138.39233684699539</v>
      </c>
      <c r="D14399" t="s">
        <v>8</v>
      </c>
    </row>
    <row r="14400" spans="1:4">
      <c r="A14400" t="s">
        <v>1967</v>
      </c>
      <c r="B14400" t="s">
        <v>2655</v>
      </c>
      <c r="C14400">
        <v>147.67655311415419</v>
      </c>
      <c r="D14400" t="s">
        <v>8</v>
      </c>
    </row>
    <row r="14401" spans="1:4">
      <c r="A14401" t="s">
        <v>1968</v>
      </c>
      <c r="B14401" t="s">
        <v>2655</v>
      </c>
      <c r="C14401">
        <v>144.9820204316481</v>
      </c>
      <c r="D14401" t="s">
        <v>8</v>
      </c>
    </row>
    <row r="14402" spans="1:4">
      <c r="A14402" t="s">
        <v>1969</v>
      </c>
      <c r="B14402" t="s">
        <v>2655</v>
      </c>
      <c r="C14402">
        <v>145.8710288003754</v>
      </c>
      <c r="D14402" t="s">
        <v>8</v>
      </c>
    </row>
    <row r="14403" spans="1:4">
      <c r="A14403" t="s">
        <v>1970</v>
      </c>
      <c r="B14403" t="s">
        <v>2655</v>
      </c>
      <c r="C14403">
        <v>145.96266190731265</v>
      </c>
      <c r="D14403" t="s">
        <v>8</v>
      </c>
    </row>
    <row r="14404" spans="1:4">
      <c r="A14404" t="s">
        <v>1971</v>
      </c>
      <c r="B14404" t="s">
        <v>2655</v>
      </c>
      <c r="C14404">
        <v>149.29877381617715</v>
      </c>
      <c r="D14404" t="s">
        <v>8</v>
      </c>
    </row>
    <row r="14405" spans="1:4">
      <c r="A14405" t="s">
        <v>1972</v>
      </c>
      <c r="B14405" t="s">
        <v>2655</v>
      </c>
      <c r="C14405">
        <v>152.4240473529488</v>
      </c>
      <c r="D14405" t="s">
        <v>8</v>
      </c>
    </row>
    <row r="14406" spans="1:4">
      <c r="A14406" t="s">
        <v>1973</v>
      </c>
      <c r="B14406" t="s">
        <v>2655</v>
      </c>
      <c r="C14406">
        <v>156.49333044449946</v>
      </c>
      <c r="D14406" t="s">
        <v>8</v>
      </c>
    </row>
    <row r="14407" spans="1:4">
      <c r="A14407" t="s">
        <v>1974</v>
      </c>
      <c r="B14407" t="s">
        <v>2655</v>
      </c>
      <c r="C14407">
        <v>156.08089465080715</v>
      </c>
      <c r="D14407" t="s">
        <v>8</v>
      </c>
    </row>
    <row r="14408" spans="1:4">
      <c r="A14408" t="s">
        <v>1975</v>
      </c>
      <c r="B14408" t="s">
        <v>2655</v>
      </c>
      <c r="C14408">
        <v>153.91793539127931</v>
      </c>
      <c r="D14408" t="s">
        <v>8</v>
      </c>
    </row>
    <row r="14409" spans="1:4">
      <c r="A14409" t="s">
        <v>1976</v>
      </c>
      <c r="B14409" t="s">
        <v>2655</v>
      </c>
      <c r="C14409">
        <v>153.38635862041605</v>
      </c>
      <c r="D14409" t="s">
        <v>8</v>
      </c>
    </row>
    <row r="14410" spans="1:4">
      <c r="A14410" t="s">
        <v>1977</v>
      </c>
      <c r="B14410" t="s">
        <v>2655</v>
      </c>
      <c r="C14410">
        <v>153.03810411675411</v>
      </c>
      <c r="D14410" t="s">
        <v>8</v>
      </c>
    </row>
    <row r="14411" spans="1:4">
      <c r="A14411" t="s">
        <v>1978</v>
      </c>
      <c r="B14411" t="s">
        <v>2655</v>
      </c>
      <c r="C14411">
        <v>152.03910711765684</v>
      </c>
      <c r="D14411" t="s">
        <v>8</v>
      </c>
    </row>
    <row r="14412" spans="1:4">
      <c r="A14412" t="s">
        <v>1979</v>
      </c>
      <c r="B14412" t="s">
        <v>2655</v>
      </c>
      <c r="C14412">
        <v>147.36492740747332</v>
      </c>
      <c r="D14412" t="s">
        <v>8</v>
      </c>
    </row>
    <row r="14413" spans="1:4">
      <c r="A14413" t="s">
        <v>1980</v>
      </c>
      <c r="B14413" t="s">
        <v>2655</v>
      </c>
      <c r="C14413">
        <v>149.16128122779958</v>
      </c>
      <c r="D14413" t="s">
        <v>8</v>
      </c>
    </row>
    <row r="14414" spans="1:4">
      <c r="A14414" t="s">
        <v>1981</v>
      </c>
      <c r="B14414" t="s">
        <v>2655</v>
      </c>
      <c r="C14414">
        <v>147.93317021040068</v>
      </c>
      <c r="D14414" t="s">
        <v>8</v>
      </c>
    </row>
    <row r="14415" spans="1:4">
      <c r="A14415" t="s">
        <v>1982</v>
      </c>
      <c r="B14415" t="s">
        <v>2655</v>
      </c>
      <c r="C14415">
        <v>150.91182591782666</v>
      </c>
      <c r="D14415" t="s">
        <v>8</v>
      </c>
    </row>
    <row r="14416" spans="1:4">
      <c r="A14416" t="s">
        <v>1983</v>
      </c>
      <c r="B14416" t="s">
        <v>2655</v>
      </c>
      <c r="C14416">
        <v>148.09812571611184</v>
      </c>
      <c r="D14416" t="s">
        <v>8</v>
      </c>
    </row>
    <row r="14417" spans="1:4">
      <c r="A14417" t="s">
        <v>1984</v>
      </c>
      <c r="B14417" t="s">
        <v>2655</v>
      </c>
      <c r="C14417">
        <v>150.81098614502702</v>
      </c>
      <c r="D14417" t="s">
        <v>8</v>
      </c>
    </row>
    <row r="14418" spans="1:4">
      <c r="A14418" t="s">
        <v>1985</v>
      </c>
      <c r="B14418" t="s">
        <v>2655</v>
      </c>
      <c r="C14418">
        <v>160.23265789147075</v>
      </c>
      <c r="D14418" t="s">
        <v>8</v>
      </c>
    </row>
    <row r="14419" spans="1:4">
      <c r="A14419" t="s">
        <v>1986</v>
      </c>
      <c r="B14419" t="s">
        <v>2655</v>
      </c>
      <c r="C14419">
        <v>162.03818443467395</v>
      </c>
      <c r="D14419" t="s">
        <v>8</v>
      </c>
    </row>
    <row r="14420" spans="1:4">
      <c r="A14420" t="s">
        <v>1987</v>
      </c>
      <c r="B14420" t="s">
        <v>2655</v>
      </c>
      <c r="C14420">
        <v>166.43004068316898</v>
      </c>
      <c r="D14420" t="s">
        <v>8</v>
      </c>
    </row>
    <row r="14421" spans="1:4">
      <c r="A14421" t="s">
        <v>1988</v>
      </c>
      <c r="B14421" t="s">
        <v>2655</v>
      </c>
      <c r="C14421">
        <v>146.16810094648656</v>
      </c>
      <c r="D14421" t="s">
        <v>8</v>
      </c>
    </row>
    <row r="14422" spans="1:4">
      <c r="A14422" t="s">
        <v>1989</v>
      </c>
      <c r="B14422" t="s">
        <v>2655</v>
      </c>
      <c r="C14422">
        <v>149.57121026859502</v>
      </c>
      <c r="D14422" t="s">
        <v>8</v>
      </c>
    </row>
    <row r="14423" spans="1:4">
      <c r="A14423" t="s">
        <v>1990</v>
      </c>
      <c r="B14423" t="s">
        <v>2655</v>
      </c>
      <c r="C14423">
        <v>151.89527708796996</v>
      </c>
      <c r="D14423" t="s">
        <v>8</v>
      </c>
    </row>
    <row r="14424" spans="1:4">
      <c r="A14424" t="s">
        <v>1991</v>
      </c>
      <c r="B14424" t="s">
        <v>2655</v>
      </c>
      <c r="C14424">
        <v>149.34065380146987</v>
      </c>
      <c r="D14424" t="s">
        <v>8</v>
      </c>
    </row>
    <row r="14425" spans="1:4">
      <c r="A14425" t="s">
        <v>1992</v>
      </c>
      <c r="B14425" t="s">
        <v>2655</v>
      </c>
      <c r="C14425">
        <v>147.47770626656211</v>
      </c>
      <c r="D14425" t="s">
        <v>8</v>
      </c>
    </row>
    <row r="14426" spans="1:4">
      <c r="A14426" t="s">
        <v>1993</v>
      </c>
      <c r="B14426" t="s">
        <v>2655</v>
      </c>
      <c r="C14426">
        <v>151.37882337770219</v>
      </c>
      <c r="D14426" t="s">
        <v>8</v>
      </c>
    </row>
    <row r="14427" spans="1:4">
      <c r="A14427" t="s">
        <v>1994</v>
      </c>
      <c r="B14427" t="s">
        <v>2655</v>
      </c>
      <c r="C14427">
        <v>151.21282668249052</v>
      </c>
      <c r="D14427" t="s">
        <v>8</v>
      </c>
    </row>
    <row r="14428" spans="1:4">
      <c r="A14428" t="s">
        <v>1995</v>
      </c>
      <c r="B14428" t="s">
        <v>2655</v>
      </c>
      <c r="C14428">
        <v>153.91502941858744</v>
      </c>
      <c r="D14428" t="s">
        <v>8</v>
      </c>
    </row>
    <row r="14429" spans="1:4">
      <c r="A14429" t="s">
        <v>1996</v>
      </c>
      <c r="B14429" t="s">
        <v>2655</v>
      </c>
      <c r="C14429">
        <v>153.98881357430025</v>
      </c>
      <c r="D14429" t="s">
        <v>8</v>
      </c>
    </row>
    <row r="14430" spans="1:4">
      <c r="A14430" t="s">
        <v>1997</v>
      </c>
      <c r="B14430" t="s">
        <v>2655</v>
      </c>
      <c r="C14430">
        <v>154.22858942810905</v>
      </c>
      <c r="D14430" t="s">
        <v>8</v>
      </c>
    </row>
    <row r="14431" spans="1:4">
      <c r="A14431" t="s">
        <v>1998</v>
      </c>
      <c r="B14431" t="s">
        <v>2655</v>
      </c>
      <c r="C14431">
        <v>154.41303549715815</v>
      </c>
      <c r="D14431" t="s">
        <v>8</v>
      </c>
    </row>
    <row r="14432" spans="1:4">
      <c r="A14432" t="s">
        <v>1999</v>
      </c>
      <c r="B14432" t="s">
        <v>2655</v>
      </c>
      <c r="C14432">
        <v>152.04285306406359</v>
      </c>
      <c r="D14432" t="s">
        <v>8</v>
      </c>
    </row>
    <row r="14433" spans="1:4">
      <c r="A14433" t="s">
        <v>2000</v>
      </c>
      <c r="B14433" t="s">
        <v>2655</v>
      </c>
      <c r="C14433">
        <v>150.22599182375939</v>
      </c>
      <c r="D14433" t="s">
        <v>8</v>
      </c>
    </row>
    <row r="14434" spans="1:4">
      <c r="A14434" t="s">
        <v>2001</v>
      </c>
      <c r="B14434" t="s">
        <v>2655</v>
      </c>
      <c r="C14434">
        <v>144.49879408450525</v>
      </c>
      <c r="D14434" t="s">
        <v>8</v>
      </c>
    </row>
    <row r="14435" spans="1:4">
      <c r="A14435" t="s">
        <v>2002</v>
      </c>
      <c r="B14435" t="s">
        <v>2655</v>
      </c>
      <c r="C14435">
        <v>143.58580567460407</v>
      </c>
      <c r="D14435" t="s">
        <v>8</v>
      </c>
    </row>
    <row r="14436" spans="1:4">
      <c r="A14436" t="s">
        <v>2003</v>
      </c>
      <c r="B14436" t="s">
        <v>2655</v>
      </c>
      <c r="C14436">
        <v>143.18918083930194</v>
      </c>
      <c r="D14436" t="s">
        <v>8</v>
      </c>
    </row>
    <row r="14437" spans="1:4">
      <c r="A14437" t="s">
        <v>2004</v>
      </c>
      <c r="B14437" t="s">
        <v>2655</v>
      </c>
      <c r="C14437">
        <v>142.69119025522409</v>
      </c>
      <c r="D14437" t="s">
        <v>8</v>
      </c>
    </row>
    <row r="14438" spans="1:4">
      <c r="A14438" t="s">
        <v>2005</v>
      </c>
      <c r="B14438" t="s">
        <v>2655</v>
      </c>
      <c r="C14438">
        <v>138.9652892116101</v>
      </c>
      <c r="D14438" t="s">
        <v>8</v>
      </c>
    </row>
    <row r="14439" spans="1:4">
      <c r="A14439" t="s">
        <v>2006</v>
      </c>
      <c r="B14439" t="s">
        <v>2655</v>
      </c>
      <c r="C14439">
        <v>142.1194100618612</v>
      </c>
      <c r="D14439" t="s">
        <v>8</v>
      </c>
    </row>
    <row r="14440" spans="1:4">
      <c r="A14440" t="s">
        <v>2007</v>
      </c>
      <c r="B14440" t="s">
        <v>2655</v>
      </c>
      <c r="C14440">
        <v>142.62663901309557</v>
      </c>
      <c r="D14440" t="s">
        <v>8</v>
      </c>
    </row>
    <row r="14441" spans="1:4">
      <c r="A14441" t="s">
        <v>2008</v>
      </c>
      <c r="B14441" t="s">
        <v>2655</v>
      </c>
      <c r="C14441">
        <v>138.33814529633375</v>
      </c>
      <c r="D14441" t="s">
        <v>8</v>
      </c>
    </row>
    <row r="14442" spans="1:4">
      <c r="A14442" t="s">
        <v>2009</v>
      </c>
      <c r="B14442" t="s">
        <v>2655</v>
      </c>
      <c r="C14442">
        <v>136.18011268430004</v>
      </c>
      <c r="D14442" t="s">
        <v>8</v>
      </c>
    </row>
    <row r="14443" spans="1:4">
      <c r="A14443" t="s">
        <v>2010</v>
      </c>
      <c r="B14443" t="s">
        <v>2655</v>
      </c>
      <c r="C14443">
        <v>135.57135554383001</v>
      </c>
      <c r="D14443" t="s">
        <v>8</v>
      </c>
    </row>
    <row r="14444" spans="1:4">
      <c r="A14444" t="s">
        <v>2011</v>
      </c>
      <c r="B14444" t="s">
        <v>2655</v>
      </c>
      <c r="C14444">
        <v>132.76773705177925</v>
      </c>
      <c r="D14444" t="s">
        <v>8</v>
      </c>
    </row>
    <row r="14445" spans="1:4">
      <c r="A14445" t="s">
        <v>2012</v>
      </c>
      <c r="B14445" t="s">
        <v>2655</v>
      </c>
      <c r="C14445">
        <v>132.97984590209151</v>
      </c>
      <c r="D14445" t="s">
        <v>8</v>
      </c>
    </row>
    <row r="14446" spans="1:4">
      <c r="A14446" t="s">
        <v>2013</v>
      </c>
      <c r="B14446" t="s">
        <v>2655</v>
      </c>
      <c r="C14446">
        <v>130.69268416161466</v>
      </c>
      <c r="D14446" t="s">
        <v>8</v>
      </c>
    </row>
    <row r="14447" spans="1:4">
      <c r="A14447" t="s">
        <v>2014</v>
      </c>
      <c r="B14447" t="s">
        <v>2655</v>
      </c>
      <c r="C14447">
        <v>132.13137099781011</v>
      </c>
      <c r="D14447" t="s">
        <v>8</v>
      </c>
    </row>
    <row r="14448" spans="1:4">
      <c r="A14448" t="s">
        <v>2015</v>
      </c>
      <c r="B14448" t="s">
        <v>2655</v>
      </c>
      <c r="C14448">
        <v>134.90734196106854</v>
      </c>
      <c r="D14448" t="s">
        <v>8</v>
      </c>
    </row>
    <row r="14449" spans="1:4">
      <c r="A14449" t="s">
        <v>2016</v>
      </c>
      <c r="B14449" t="s">
        <v>2655</v>
      </c>
      <c r="C14449">
        <v>135.77427528311426</v>
      </c>
      <c r="D14449" t="s">
        <v>8</v>
      </c>
    </row>
    <row r="14450" spans="1:4">
      <c r="A14450" t="s">
        <v>2017</v>
      </c>
      <c r="B14450" t="s">
        <v>2655</v>
      </c>
      <c r="C14450">
        <v>138.02458534189157</v>
      </c>
      <c r="D14450" t="s">
        <v>8</v>
      </c>
    </row>
    <row r="14451" spans="1:4">
      <c r="A14451" t="s">
        <v>2018</v>
      </c>
      <c r="B14451" t="s">
        <v>2655</v>
      </c>
      <c r="C14451">
        <v>137.4896721002728</v>
      </c>
      <c r="D14451" t="s">
        <v>8</v>
      </c>
    </row>
    <row r="14452" spans="1:4">
      <c r="A14452" t="s">
        <v>2019</v>
      </c>
      <c r="B14452" t="s">
        <v>2655</v>
      </c>
      <c r="C14452">
        <v>140.7729096582369</v>
      </c>
      <c r="D14452" t="s">
        <v>8</v>
      </c>
    </row>
    <row r="14453" spans="1:4">
      <c r="A14453" t="s">
        <v>2020</v>
      </c>
      <c r="B14453" t="s">
        <v>2655</v>
      </c>
      <c r="C14453">
        <v>142.32229221603998</v>
      </c>
      <c r="D14453" t="s">
        <v>8</v>
      </c>
    </row>
    <row r="14454" spans="1:4">
      <c r="A14454" t="s">
        <v>2021</v>
      </c>
      <c r="B14454" t="s">
        <v>2655</v>
      </c>
      <c r="C14454">
        <v>142.49750082114195</v>
      </c>
      <c r="D14454" t="s">
        <v>8</v>
      </c>
    </row>
    <row r="14455" spans="1:4">
      <c r="A14455" t="s">
        <v>2022</v>
      </c>
      <c r="B14455" t="s">
        <v>2655</v>
      </c>
      <c r="C14455">
        <v>148.53825982990563</v>
      </c>
      <c r="D14455" t="s">
        <v>8</v>
      </c>
    </row>
    <row r="14456" spans="1:4">
      <c r="A14456" t="s">
        <v>2023</v>
      </c>
      <c r="B14456" t="s">
        <v>2655</v>
      </c>
      <c r="C14456">
        <v>147.9019412729161</v>
      </c>
      <c r="D14456" t="s">
        <v>8</v>
      </c>
    </row>
    <row r="14457" spans="1:4">
      <c r="A14457" t="s">
        <v>2024</v>
      </c>
      <c r="B14457" t="s">
        <v>2655</v>
      </c>
      <c r="C14457">
        <v>145.29194138408533</v>
      </c>
      <c r="D14457" t="s">
        <v>8</v>
      </c>
    </row>
    <row r="14458" spans="1:4">
      <c r="A14458" t="s">
        <v>2025</v>
      </c>
      <c r="B14458" t="s">
        <v>2655</v>
      </c>
      <c r="C14458">
        <v>146.63843005231777</v>
      </c>
      <c r="D14458" t="s">
        <v>8</v>
      </c>
    </row>
    <row r="14459" spans="1:4">
      <c r="A14459" t="s">
        <v>2026</v>
      </c>
      <c r="B14459" t="s">
        <v>2655</v>
      </c>
      <c r="C14459">
        <v>147.79125104972826</v>
      </c>
      <c r="D14459" t="s">
        <v>8</v>
      </c>
    </row>
    <row r="14460" spans="1:4">
      <c r="A14460" t="s">
        <v>2027</v>
      </c>
      <c r="B14460" t="s">
        <v>2655</v>
      </c>
      <c r="C14460">
        <v>152.10740161692416</v>
      </c>
      <c r="D14460" t="s">
        <v>8</v>
      </c>
    </row>
    <row r="14461" spans="1:4">
      <c r="A14461" t="s">
        <v>2028</v>
      </c>
      <c r="B14461" t="s">
        <v>2655</v>
      </c>
      <c r="C14461">
        <v>152.80832627936044</v>
      </c>
      <c r="D14461" t="s">
        <v>8</v>
      </c>
    </row>
    <row r="14462" spans="1:4">
      <c r="A14462" t="s">
        <v>2029</v>
      </c>
      <c r="B14462" t="s">
        <v>2655</v>
      </c>
      <c r="C14462">
        <v>152.34721715972771</v>
      </c>
      <c r="D14462" t="s">
        <v>8</v>
      </c>
    </row>
    <row r="14463" spans="1:4">
      <c r="A14463" t="s">
        <v>2030</v>
      </c>
      <c r="B14463" t="s">
        <v>2655</v>
      </c>
      <c r="C14463">
        <v>148.12328146712505</v>
      </c>
      <c r="D14463" t="s">
        <v>8</v>
      </c>
    </row>
    <row r="14464" spans="1:4">
      <c r="A14464" t="s">
        <v>2031</v>
      </c>
      <c r="B14464" t="s">
        <v>2655</v>
      </c>
      <c r="C14464">
        <v>150.09685746658585</v>
      </c>
      <c r="D14464" t="s">
        <v>8</v>
      </c>
    </row>
    <row r="14465" spans="1:4">
      <c r="A14465" t="s">
        <v>2032</v>
      </c>
      <c r="B14465" t="s">
        <v>2655</v>
      </c>
      <c r="C14465">
        <v>152.62387353650433</v>
      </c>
      <c r="D14465" t="s">
        <v>8</v>
      </c>
    </row>
    <row r="14466" spans="1:4">
      <c r="A14466" t="s">
        <v>2033</v>
      </c>
      <c r="B14466" t="s">
        <v>2655</v>
      </c>
      <c r="C14466">
        <v>156.61724024448924</v>
      </c>
      <c r="D14466" t="s">
        <v>8</v>
      </c>
    </row>
    <row r="14467" spans="1:4">
      <c r="A14467" t="s">
        <v>2034</v>
      </c>
      <c r="B14467" t="s">
        <v>2655</v>
      </c>
      <c r="C14467">
        <v>151.44337463378906</v>
      </c>
      <c r="D14467" t="s">
        <v>8</v>
      </c>
    </row>
    <row r="14468" spans="1:4">
      <c r="A14468" t="s">
        <v>2035</v>
      </c>
      <c r="B14468" t="s">
        <v>2655</v>
      </c>
      <c r="C14468">
        <v>154.10870823635307</v>
      </c>
      <c r="D14468" t="s">
        <v>8</v>
      </c>
    </row>
    <row r="14469" spans="1:4">
      <c r="A14469" t="s">
        <v>2036</v>
      </c>
      <c r="B14469" t="s">
        <v>2655</v>
      </c>
      <c r="C14469">
        <v>157.07836504268948</v>
      </c>
      <c r="D14469" t="s">
        <v>8</v>
      </c>
    </row>
    <row r="14470" spans="1:4">
      <c r="A14470" t="s">
        <v>2037</v>
      </c>
      <c r="B14470" t="s">
        <v>2655</v>
      </c>
      <c r="C14470">
        <v>156.40509642800652</v>
      </c>
      <c r="D14470" t="s">
        <v>8</v>
      </c>
    </row>
    <row r="14471" spans="1:4">
      <c r="A14471" t="s">
        <v>10</v>
      </c>
      <c r="B14471" t="s">
        <v>2655</v>
      </c>
      <c r="C14471">
        <v>158.83063322738707</v>
      </c>
      <c r="D14471" t="s">
        <v>8</v>
      </c>
    </row>
    <row r="14472" spans="1:4">
      <c r="A14472" t="s">
        <v>2038</v>
      </c>
      <c r="B14472" t="s">
        <v>2655</v>
      </c>
      <c r="C14472">
        <v>163.86613404260629</v>
      </c>
      <c r="D14472" t="s">
        <v>8</v>
      </c>
    </row>
    <row r="14473" spans="1:4">
      <c r="A14473" t="s">
        <v>2039</v>
      </c>
      <c r="B14473" t="s">
        <v>2655</v>
      </c>
      <c r="C14473">
        <v>167.57359831779951</v>
      </c>
      <c r="D14473" t="s">
        <v>8</v>
      </c>
    </row>
    <row r="14474" spans="1:4">
      <c r="A14474" t="s">
        <v>2040</v>
      </c>
      <c r="B14474" t="s">
        <v>2655</v>
      </c>
      <c r="C14474">
        <v>165.1481044509282</v>
      </c>
      <c r="D14474" t="s">
        <v>8</v>
      </c>
    </row>
    <row r="14475" spans="1:4">
      <c r="A14475" t="s">
        <v>2041</v>
      </c>
      <c r="B14475" t="s">
        <v>2655</v>
      </c>
      <c r="C14475">
        <v>161.74495594875074</v>
      </c>
      <c r="D14475" t="s">
        <v>8</v>
      </c>
    </row>
    <row r="14476" spans="1:4">
      <c r="A14476" t="s">
        <v>2042</v>
      </c>
      <c r="B14476" t="s">
        <v>2655</v>
      </c>
      <c r="C14476">
        <v>161.80032761760668</v>
      </c>
      <c r="D14476" t="s">
        <v>8</v>
      </c>
    </row>
    <row r="14477" spans="1:4">
      <c r="A14477" t="s">
        <v>2043</v>
      </c>
      <c r="B14477" t="s">
        <v>2655</v>
      </c>
      <c r="C14477">
        <v>160.44460400245245</v>
      </c>
      <c r="D14477" t="s">
        <v>8</v>
      </c>
    </row>
    <row r="14478" spans="1:4">
      <c r="A14478" t="s">
        <v>2044</v>
      </c>
      <c r="B14478" t="s">
        <v>2655</v>
      </c>
      <c r="C14478">
        <v>160.49070486695302</v>
      </c>
      <c r="D14478" t="s">
        <v>8</v>
      </c>
    </row>
    <row r="14479" spans="1:4">
      <c r="A14479" t="s">
        <v>2045</v>
      </c>
      <c r="B14479" t="s">
        <v>2655</v>
      </c>
      <c r="C14479">
        <v>157.88995021280911</v>
      </c>
      <c r="D14479" t="s">
        <v>8</v>
      </c>
    </row>
    <row r="14480" spans="1:4">
      <c r="A14480" t="s">
        <v>2046</v>
      </c>
      <c r="B14480" t="s">
        <v>2655</v>
      </c>
      <c r="C14480">
        <v>160.01113758616745</v>
      </c>
      <c r="D14480" t="s">
        <v>8</v>
      </c>
    </row>
    <row r="14481" spans="1:4">
      <c r="A14481" t="s">
        <v>2047</v>
      </c>
      <c r="B14481" t="s">
        <v>2655</v>
      </c>
      <c r="C14481">
        <v>160.53185673456281</v>
      </c>
      <c r="D14481" t="s">
        <v>8</v>
      </c>
    </row>
    <row r="14482" spans="1:4">
      <c r="A14482" t="s">
        <v>2048</v>
      </c>
      <c r="B14482" t="s">
        <v>2655</v>
      </c>
      <c r="C14482">
        <v>163.60366347328713</v>
      </c>
      <c r="D14482" t="s">
        <v>8</v>
      </c>
    </row>
    <row r="14483" spans="1:4">
      <c r="A14483" t="s">
        <v>2049</v>
      </c>
      <c r="B14483" t="s">
        <v>2655</v>
      </c>
      <c r="C14483">
        <v>164.5317011783622</v>
      </c>
      <c r="D14483" t="s">
        <v>8</v>
      </c>
    </row>
    <row r="14484" spans="1:4">
      <c r="A14484" t="s">
        <v>2050</v>
      </c>
      <c r="B14484" t="s">
        <v>2655</v>
      </c>
      <c r="C14484">
        <v>161.03299158161653</v>
      </c>
      <c r="D14484" t="s">
        <v>8</v>
      </c>
    </row>
    <row r="14485" spans="1:4">
      <c r="A14485" t="s">
        <v>2051</v>
      </c>
      <c r="B14485" t="s">
        <v>2655</v>
      </c>
      <c r="C14485">
        <v>158.68510372185293</v>
      </c>
      <c r="D14485" t="s">
        <v>8</v>
      </c>
    </row>
    <row r="14486" spans="1:4">
      <c r="A14486" t="s">
        <v>2052</v>
      </c>
      <c r="B14486" t="s">
        <v>2655</v>
      </c>
      <c r="C14486">
        <v>157.11671726462805</v>
      </c>
      <c r="D14486" t="s">
        <v>8</v>
      </c>
    </row>
    <row r="14487" spans="1:4">
      <c r="A14487" t="s">
        <v>2053</v>
      </c>
      <c r="B14487" t="s">
        <v>2655</v>
      </c>
      <c r="C14487">
        <v>153.96137341861177</v>
      </c>
      <c r="D14487" t="s">
        <v>8</v>
      </c>
    </row>
    <row r="14488" spans="1:4">
      <c r="A14488" t="s">
        <v>2054</v>
      </c>
      <c r="B14488" t="s">
        <v>2655</v>
      </c>
      <c r="C14488">
        <v>155.38124803622699</v>
      </c>
      <c r="D14488" t="s">
        <v>8</v>
      </c>
    </row>
    <row r="14489" spans="1:4">
      <c r="A14489" t="s">
        <v>2055</v>
      </c>
      <c r="B14489" t="s">
        <v>2655</v>
      </c>
      <c r="C14489">
        <v>157.64570023052465</v>
      </c>
      <c r="D14489" t="s">
        <v>8</v>
      </c>
    </row>
    <row r="14490" spans="1:4">
      <c r="A14490" t="s">
        <v>2056</v>
      </c>
      <c r="B14490" t="s">
        <v>2655</v>
      </c>
      <c r="C14490">
        <v>160.24416535103816</v>
      </c>
      <c r="D14490" t="s">
        <v>8</v>
      </c>
    </row>
    <row r="14491" spans="1:4">
      <c r="A14491" t="s">
        <v>2057</v>
      </c>
      <c r="B14491" t="s">
        <v>2655</v>
      </c>
      <c r="C14491">
        <v>156.28143335232372</v>
      </c>
      <c r="D14491" t="s">
        <v>8</v>
      </c>
    </row>
    <row r="14492" spans="1:4">
      <c r="A14492" t="s">
        <v>2058</v>
      </c>
      <c r="B14492" t="s">
        <v>2655</v>
      </c>
      <c r="C14492">
        <v>154.04489407026364</v>
      </c>
      <c r="D14492" t="s">
        <v>8</v>
      </c>
    </row>
    <row r="14493" spans="1:4">
      <c r="A14493" t="s">
        <v>2059</v>
      </c>
      <c r="B14493" t="s">
        <v>2655</v>
      </c>
      <c r="C14493">
        <v>154.24903217948275</v>
      </c>
      <c r="D14493" t="s">
        <v>8</v>
      </c>
    </row>
    <row r="14494" spans="1:4">
      <c r="A14494" t="s">
        <v>2060</v>
      </c>
      <c r="B14494" t="s">
        <v>2655</v>
      </c>
      <c r="C14494">
        <v>154.75950358020555</v>
      </c>
      <c r="D14494" t="s">
        <v>8</v>
      </c>
    </row>
    <row r="14495" spans="1:4">
      <c r="A14495" t="s">
        <v>2061</v>
      </c>
      <c r="B14495" t="s">
        <v>2655</v>
      </c>
      <c r="C14495">
        <v>154.62955746018406</v>
      </c>
      <c r="D14495" t="s">
        <v>8</v>
      </c>
    </row>
    <row r="14496" spans="1:4">
      <c r="A14496" t="s">
        <v>2062</v>
      </c>
      <c r="B14496" t="s">
        <v>2655</v>
      </c>
      <c r="C14496">
        <v>151.94751647095981</v>
      </c>
      <c r="D14496" t="s">
        <v>8</v>
      </c>
    </row>
    <row r="14497" spans="1:4">
      <c r="A14497" t="s">
        <v>2063</v>
      </c>
      <c r="B14497" t="s">
        <v>2655</v>
      </c>
      <c r="C14497">
        <v>152.84770813576563</v>
      </c>
      <c r="D14497" t="s">
        <v>8</v>
      </c>
    </row>
    <row r="14498" spans="1:4">
      <c r="A14498" t="s">
        <v>2064</v>
      </c>
      <c r="B14498" t="s">
        <v>2655</v>
      </c>
      <c r="C14498">
        <v>150.22136477179632</v>
      </c>
      <c r="D14498" t="s">
        <v>8</v>
      </c>
    </row>
    <row r="14499" spans="1:4">
      <c r="A14499" t="s">
        <v>2065</v>
      </c>
      <c r="B14499" t="s">
        <v>2655</v>
      </c>
      <c r="C14499">
        <v>149.16341582224192</v>
      </c>
      <c r="D14499" t="s">
        <v>8</v>
      </c>
    </row>
    <row r="14500" spans="1:4">
      <c r="A14500" t="s">
        <v>2066</v>
      </c>
      <c r="B14500" t="s">
        <v>2655</v>
      </c>
      <c r="C14500">
        <v>148.78293526688677</v>
      </c>
      <c r="D14500" t="s">
        <v>8</v>
      </c>
    </row>
    <row r="14501" spans="1:4">
      <c r="A14501" t="s">
        <v>2067</v>
      </c>
      <c r="B14501" t="s">
        <v>2655</v>
      </c>
      <c r="C14501">
        <v>148.35602151391791</v>
      </c>
      <c r="D14501" t="s">
        <v>8</v>
      </c>
    </row>
    <row r="14502" spans="1:4">
      <c r="A14502" t="s">
        <v>2068</v>
      </c>
      <c r="B14502" t="s">
        <v>2655</v>
      </c>
      <c r="C14502">
        <v>151.49279661769862</v>
      </c>
      <c r="D14502" t="s">
        <v>8</v>
      </c>
    </row>
    <row r="14503" spans="1:4">
      <c r="A14503" t="s">
        <v>2069</v>
      </c>
      <c r="B14503" t="s">
        <v>2655</v>
      </c>
      <c r="C14503">
        <v>151.6969562060001</v>
      </c>
      <c r="D14503" t="s">
        <v>8</v>
      </c>
    </row>
    <row r="14504" spans="1:4">
      <c r="A14504" t="s">
        <v>2070</v>
      </c>
      <c r="B14504" t="s">
        <v>2655</v>
      </c>
      <c r="C14504">
        <v>151.6134483293898</v>
      </c>
      <c r="D14504" t="s">
        <v>8</v>
      </c>
    </row>
    <row r="14505" spans="1:4">
      <c r="A14505" t="s">
        <v>2071</v>
      </c>
      <c r="B14505" t="s">
        <v>2655</v>
      </c>
      <c r="C14505">
        <v>152.91268504788411</v>
      </c>
      <c r="D14505" t="s">
        <v>8</v>
      </c>
    </row>
    <row r="14506" spans="1:4">
      <c r="A14506" t="s">
        <v>2072</v>
      </c>
      <c r="B14506" t="s">
        <v>2655</v>
      </c>
      <c r="C14506">
        <v>151.37216067683258</v>
      </c>
      <c r="D14506" t="s">
        <v>8</v>
      </c>
    </row>
    <row r="14507" spans="1:4">
      <c r="A14507" t="s">
        <v>2073</v>
      </c>
      <c r="B14507" t="s">
        <v>2655</v>
      </c>
      <c r="C14507">
        <v>147.78064803123871</v>
      </c>
      <c r="D14507" t="s">
        <v>8</v>
      </c>
    </row>
    <row r="14508" spans="1:4">
      <c r="A14508" t="s">
        <v>2074</v>
      </c>
      <c r="B14508" t="s">
        <v>2655</v>
      </c>
      <c r="C14508">
        <v>145.30276968599799</v>
      </c>
      <c r="D14508" t="s">
        <v>8</v>
      </c>
    </row>
    <row r="14509" spans="1:4">
      <c r="A14509" t="s">
        <v>2075</v>
      </c>
      <c r="B14509" t="s">
        <v>2655</v>
      </c>
      <c r="C14509">
        <v>148.52306200549671</v>
      </c>
      <c r="D14509" t="s">
        <v>8</v>
      </c>
    </row>
    <row r="14510" spans="1:4">
      <c r="A14510" t="s">
        <v>2076</v>
      </c>
      <c r="B14510" t="s">
        <v>2655</v>
      </c>
      <c r="C14510">
        <v>149.65527307252117</v>
      </c>
      <c r="D14510" t="s">
        <v>8</v>
      </c>
    </row>
    <row r="14511" spans="1:4">
      <c r="A14511" t="s">
        <v>2077</v>
      </c>
      <c r="B14511" t="s">
        <v>2655</v>
      </c>
      <c r="C14511">
        <v>149.41399108676725</v>
      </c>
      <c r="D14511" t="s">
        <v>8</v>
      </c>
    </row>
    <row r="14512" spans="1:4">
      <c r="A14512" t="s">
        <v>2078</v>
      </c>
      <c r="B14512" t="s">
        <v>2655</v>
      </c>
      <c r="C14512">
        <v>149.7944883342449</v>
      </c>
      <c r="D14512" t="s">
        <v>8</v>
      </c>
    </row>
    <row r="14513" spans="1:4">
      <c r="A14513" t="s">
        <v>2079</v>
      </c>
      <c r="B14513" t="s">
        <v>2655</v>
      </c>
      <c r="C14513">
        <v>153.89643532618226</v>
      </c>
      <c r="D14513" t="s">
        <v>8</v>
      </c>
    </row>
    <row r="14514" spans="1:4">
      <c r="A14514" t="s">
        <v>2080</v>
      </c>
      <c r="B14514" t="s">
        <v>2655</v>
      </c>
      <c r="C14514">
        <v>155.87314255053337</v>
      </c>
      <c r="D14514" t="s">
        <v>8</v>
      </c>
    </row>
    <row r="14515" spans="1:4">
      <c r="A14515" t="s">
        <v>2081</v>
      </c>
      <c r="B14515" t="s">
        <v>2655</v>
      </c>
      <c r="C14515">
        <v>155.0007831896726</v>
      </c>
      <c r="D14515" t="s">
        <v>8</v>
      </c>
    </row>
    <row r="14516" spans="1:4">
      <c r="A14516" t="s">
        <v>2082</v>
      </c>
      <c r="B14516" t="s">
        <v>2655</v>
      </c>
      <c r="C14516">
        <v>154.97292668491832</v>
      </c>
      <c r="D14516" t="s">
        <v>8</v>
      </c>
    </row>
    <row r="14517" spans="1:4">
      <c r="A14517" t="s">
        <v>2083</v>
      </c>
      <c r="B14517" t="s">
        <v>2655</v>
      </c>
      <c r="C14517">
        <v>153.90568276265952</v>
      </c>
      <c r="D14517" t="s">
        <v>8</v>
      </c>
    </row>
    <row r="14518" spans="1:4">
      <c r="A14518" t="s">
        <v>2084</v>
      </c>
      <c r="B14518" t="s">
        <v>2655</v>
      </c>
      <c r="C14518">
        <v>157.4693458545953</v>
      </c>
      <c r="D14518" t="s">
        <v>8</v>
      </c>
    </row>
    <row r="14519" spans="1:4">
      <c r="A14519" t="s">
        <v>2085</v>
      </c>
      <c r="B14519" t="s">
        <v>2655</v>
      </c>
      <c r="C14519">
        <v>158.91708620077975</v>
      </c>
      <c r="D14519" t="s">
        <v>8</v>
      </c>
    </row>
    <row r="14520" spans="1:4">
      <c r="A14520" t="s">
        <v>2086</v>
      </c>
      <c r="B14520" t="s">
        <v>2655</v>
      </c>
      <c r="C14520">
        <v>158.4809058452276</v>
      </c>
      <c r="D14520" t="s">
        <v>8</v>
      </c>
    </row>
    <row r="14521" spans="1:4">
      <c r="A14521" t="s">
        <v>2087</v>
      </c>
      <c r="B14521" t="s">
        <v>2655</v>
      </c>
      <c r="C14521">
        <v>153.07046564336147</v>
      </c>
      <c r="D14521" t="s">
        <v>8</v>
      </c>
    </row>
    <row r="14522" spans="1:4">
      <c r="A14522" t="s">
        <v>2088</v>
      </c>
      <c r="B14522" t="s">
        <v>2655</v>
      </c>
      <c r="C14522">
        <v>153.56231353978876</v>
      </c>
      <c r="D14522" t="s">
        <v>8</v>
      </c>
    </row>
    <row r="14523" spans="1:4">
      <c r="A14523" t="s">
        <v>2089</v>
      </c>
      <c r="B14523" t="s">
        <v>2655</v>
      </c>
      <c r="C14523">
        <v>151.34428152991495</v>
      </c>
      <c r="D14523" t="s">
        <v>8</v>
      </c>
    </row>
    <row r="14524" spans="1:4">
      <c r="A14524" t="s">
        <v>2090</v>
      </c>
      <c r="B14524" t="s">
        <v>2655</v>
      </c>
      <c r="C14524">
        <v>151.29787893174031</v>
      </c>
      <c r="D14524" t="s">
        <v>8</v>
      </c>
    </row>
    <row r="14525" spans="1:4">
      <c r="A14525" t="s">
        <v>2091</v>
      </c>
      <c r="B14525" t="s">
        <v>2655</v>
      </c>
      <c r="C14525">
        <v>151.13088158228467</v>
      </c>
      <c r="D14525" t="s">
        <v>8</v>
      </c>
    </row>
    <row r="14526" spans="1:4">
      <c r="A14526" t="s">
        <v>2092</v>
      </c>
      <c r="B14526" t="s">
        <v>2655</v>
      </c>
      <c r="C14526">
        <v>150.79675684170138</v>
      </c>
      <c r="D14526" t="s">
        <v>8</v>
      </c>
    </row>
    <row r="14527" spans="1:4">
      <c r="A14527" t="s">
        <v>2093</v>
      </c>
      <c r="B14527" t="s">
        <v>2655</v>
      </c>
      <c r="C14527">
        <v>152.68995676763498</v>
      </c>
      <c r="D14527" t="s">
        <v>8</v>
      </c>
    </row>
    <row r="14528" spans="1:4">
      <c r="A14528" t="s">
        <v>2094</v>
      </c>
      <c r="B14528" t="s">
        <v>2655</v>
      </c>
      <c r="C14528">
        <v>152.38369483571978</v>
      </c>
      <c r="D14528" t="s">
        <v>8</v>
      </c>
    </row>
    <row r="14529" spans="1:4">
      <c r="A14529" t="s">
        <v>2095</v>
      </c>
      <c r="B14529" t="s">
        <v>2655</v>
      </c>
      <c r="C14529">
        <v>152.30017027580129</v>
      </c>
      <c r="D14529" t="s">
        <v>8</v>
      </c>
    </row>
    <row r="14530" spans="1:4">
      <c r="A14530" t="s">
        <v>2096</v>
      </c>
      <c r="B14530" t="s">
        <v>2655</v>
      </c>
      <c r="C14530">
        <v>147.19598295025725</v>
      </c>
      <c r="D14530" t="s">
        <v>8</v>
      </c>
    </row>
    <row r="14531" spans="1:4">
      <c r="A14531" t="s">
        <v>2097</v>
      </c>
      <c r="B14531" t="s">
        <v>2655</v>
      </c>
      <c r="C14531">
        <v>147.18670154344173</v>
      </c>
      <c r="D14531" t="s">
        <v>8</v>
      </c>
    </row>
    <row r="14532" spans="1:4">
      <c r="A14532" t="s">
        <v>2098</v>
      </c>
      <c r="B14532" t="s">
        <v>2655</v>
      </c>
      <c r="C14532">
        <v>148.17041198783534</v>
      </c>
      <c r="D14532" t="s">
        <v>8</v>
      </c>
    </row>
    <row r="14533" spans="1:4">
      <c r="A14533" t="s">
        <v>2099</v>
      </c>
      <c r="B14533" t="s">
        <v>2655</v>
      </c>
      <c r="C14533">
        <v>147.32589167094622</v>
      </c>
      <c r="D14533" t="s">
        <v>8</v>
      </c>
    </row>
    <row r="14534" spans="1:4">
      <c r="A14534" t="s">
        <v>2100</v>
      </c>
      <c r="B14534" t="s">
        <v>2655</v>
      </c>
      <c r="C14534">
        <v>145.51621299266344</v>
      </c>
      <c r="D14534" t="s">
        <v>8</v>
      </c>
    </row>
    <row r="14535" spans="1:4">
      <c r="A14535" t="s">
        <v>2101</v>
      </c>
      <c r="B14535" t="s">
        <v>2655</v>
      </c>
      <c r="C14535">
        <v>147.20523996851458</v>
      </c>
      <c r="D14535" t="s">
        <v>8</v>
      </c>
    </row>
    <row r="14536" spans="1:4">
      <c r="A14536" t="s">
        <v>2102</v>
      </c>
      <c r="B14536" t="s">
        <v>2655</v>
      </c>
      <c r="C14536">
        <v>143.38173152894208</v>
      </c>
      <c r="D14536" t="s">
        <v>8</v>
      </c>
    </row>
    <row r="14537" spans="1:4">
      <c r="A14537" t="s">
        <v>2103</v>
      </c>
      <c r="B14537" t="s">
        <v>2655</v>
      </c>
      <c r="C14537">
        <v>146.41643137783157</v>
      </c>
      <c r="D14537" t="s">
        <v>8</v>
      </c>
    </row>
    <row r="14538" spans="1:4">
      <c r="A14538" t="s">
        <v>2104</v>
      </c>
      <c r="B14538" t="s">
        <v>2655</v>
      </c>
      <c r="C14538">
        <v>146.43496987294591</v>
      </c>
      <c r="D14538" t="s">
        <v>8</v>
      </c>
    </row>
    <row r="14539" spans="1:4">
      <c r="A14539" t="s">
        <v>2105</v>
      </c>
      <c r="B14539" t="s">
        <v>2655</v>
      </c>
      <c r="C14539">
        <v>146.49996770313396</v>
      </c>
      <c r="D14539" t="s">
        <v>8</v>
      </c>
    </row>
    <row r="14540" spans="1:4">
      <c r="A14540" t="s">
        <v>2106</v>
      </c>
      <c r="B14540" t="s">
        <v>2655</v>
      </c>
      <c r="C14540">
        <v>147.83629735222365</v>
      </c>
      <c r="D14540" t="s">
        <v>8</v>
      </c>
    </row>
    <row r="14541" spans="1:4">
      <c r="A14541" t="s">
        <v>2107</v>
      </c>
      <c r="B14541" t="s">
        <v>2655</v>
      </c>
      <c r="C14541">
        <v>147.84559446657715</v>
      </c>
      <c r="D14541" t="s">
        <v>8</v>
      </c>
    </row>
    <row r="14542" spans="1:4">
      <c r="A14542" t="s">
        <v>2108</v>
      </c>
      <c r="B14542" t="s">
        <v>2655</v>
      </c>
      <c r="C14542">
        <v>147.83631657578434</v>
      </c>
      <c r="D14542" t="s">
        <v>8</v>
      </c>
    </row>
    <row r="14543" spans="1:4">
      <c r="A14543" t="s">
        <v>2109</v>
      </c>
      <c r="B14543" t="s">
        <v>2655</v>
      </c>
      <c r="C14543">
        <v>149.21910878806432</v>
      </c>
      <c r="D14543" t="s">
        <v>8</v>
      </c>
    </row>
    <row r="14544" spans="1:4">
      <c r="A14544" t="s">
        <v>2110</v>
      </c>
      <c r="B14544" t="s">
        <v>2655</v>
      </c>
      <c r="C14544">
        <v>150.2856142512627</v>
      </c>
      <c r="D14544" t="s">
        <v>8</v>
      </c>
    </row>
    <row r="14545" spans="1:4">
      <c r="A14545" t="s">
        <v>2111</v>
      </c>
      <c r="B14545" t="s">
        <v>2655</v>
      </c>
      <c r="C14545">
        <v>152.14488109518894</v>
      </c>
      <c r="D14545" t="s">
        <v>8</v>
      </c>
    </row>
    <row r="14546" spans="1:4">
      <c r="A14546" t="s">
        <v>2112</v>
      </c>
      <c r="B14546" t="s">
        <v>2655</v>
      </c>
      <c r="C14546">
        <v>151.00501858833206</v>
      </c>
      <c r="D14546" t="s">
        <v>8</v>
      </c>
    </row>
    <row r="14547" spans="1:4">
      <c r="A14547" t="s">
        <v>2113</v>
      </c>
      <c r="B14547" t="s">
        <v>2655</v>
      </c>
      <c r="C14547">
        <v>145.07211479803715</v>
      </c>
      <c r="D14547" t="s">
        <v>8</v>
      </c>
    </row>
    <row r="14548" spans="1:4">
      <c r="A14548" t="s">
        <v>2114</v>
      </c>
      <c r="B14548" t="s">
        <v>2655</v>
      </c>
      <c r="C14548">
        <v>142.70825826173331</v>
      </c>
      <c r="D14548" t="s">
        <v>8</v>
      </c>
    </row>
    <row r="14549" spans="1:4">
      <c r="A14549" t="s">
        <v>2115</v>
      </c>
      <c r="B14549" t="s">
        <v>2655</v>
      </c>
      <c r="C14549">
        <v>141.3908697965125</v>
      </c>
      <c r="D14549" t="s">
        <v>8</v>
      </c>
    </row>
    <row r="14550" spans="1:4">
      <c r="A14550" t="s">
        <v>2116</v>
      </c>
      <c r="B14550" t="s">
        <v>2655</v>
      </c>
      <c r="C14550">
        <v>136.30815124284419</v>
      </c>
      <c r="D14550" t="s">
        <v>8</v>
      </c>
    </row>
    <row r="14551" spans="1:4">
      <c r="A14551" t="s">
        <v>2117</v>
      </c>
      <c r="B14551" t="s">
        <v>2655</v>
      </c>
      <c r="C14551">
        <v>132.86051590197272</v>
      </c>
      <c r="D14551" t="s">
        <v>8</v>
      </c>
    </row>
    <row r="14552" spans="1:4">
      <c r="A14552" t="s">
        <v>2118</v>
      </c>
      <c r="B14552" t="s">
        <v>2655</v>
      </c>
      <c r="C14552">
        <v>131.25346837845896</v>
      </c>
      <c r="D14552" t="s">
        <v>8</v>
      </c>
    </row>
    <row r="14553" spans="1:4">
      <c r="A14553" t="s">
        <v>2119</v>
      </c>
      <c r="B14553" t="s">
        <v>2655</v>
      </c>
      <c r="C14553">
        <v>129.76790184211541</v>
      </c>
      <c r="D14553" t="s">
        <v>8</v>
      </c>
    </row>
    <row r="14554" spans="1:4">
      <c r="A14554" t="s">
        <v>2120</v>
      </c>
      <c r="B14554" t="s">
        <v>2655</v>
      </c>
      <c r="C14554">
        <v>126.37631742815871</v>
      </c>
      <c r="D14554" t="s">
        <v>8</v>
      </c>
    </row>
    <row r="14555" spans="1:4">
      <c r="A14555" t="s">
        <v>2121</v>
      </c>
      <c r="B14555" t="s">
        <v>2655</v>
      </c>
      <c r="C14555">
        <v>123.35846364454601</v>
      </c>
      <c r="D14555" t="s">
        <v>8</v>
      </c>
    </row>
    <row r="14556" spans="1:4">
      <c r="A14556" t="s">
        <v>2122</v>
      </c>
      <c r="B14556" t="s">
        <v>2655</v>
      </c>
      <c r="C14556">
        <v>124.52635577035537</v>
      </c>
      <c r="D14556" t="s">
        <v>8</v>
      </c>
    </row>
    <row r="14557" spans="1:4">
      <c r="A14557" t="s">
        <v>2123</v>
      </c>
      <c r="B14557" t="s">
        <v>2655</v>
      </c>
      <c r="C14557">
        <v>123.80692774250332</v>
      </c>
      <c r="D14557" t="s">
        <v>8</v>
      </c>
    </row>
    <row r="14558" spans="1:4">
      <c r="A14558" t="s">
        <v>2124</v>
      </c>
      <c r="B14558" t="s">
        <v>2655</v>
      </c>
      <c r="C14558">
        <v>124.22737634638752</v>
      </c>
      <c r="D14558" t="s">
        <v>8</v>
      </c>
    </row>
    <row r="14559" spans="1:4">
      <c r="A14559" t="s">
        <v>2125</v>
      </c>
      <c r="B14559" t="s">
        <v>2655</v>
      </c>
      <c r="C14559">
        <v>123.62006525023074</v>
      </c>
      <c r="D14559" t="s">
        <v>8</v>
      </c>
    </row>
    <row r="14560" spans="1:4">
      <c r="A14560" t="s">
        <v>2126</v>
      </c>
      <c r="B14560" t="s">
        <v>2655</v>
      </c>
      <c r="C14560">
        <v>124.04986630764256</v>
      </c>
      <c r="D14560" t="s">
        <v>8</v>
      </c>
    </row>
    <row r="14561" spans="1:4">
      <c r="A14561" t="s">
        <v>2127</v>
      </c>
      <c r="B14561" t="s">
        <v>2655</v>
      </c>
      <c r="C14561">
        <v>122.0223909677908</v>
      </c>
      <c r="D14561" t="s">
        <v>8</v>
      </c>
    </row>
    <row r="14562" spans="1:4">
      <c r="A14562" t="s">
        <v>2128</v>
      </c>
      <c r="B14562" t="s">
        <v>2655</v>
      </c>
      <c r="C14562">
        <v>119.02320239882935</v>
      </c>
      <c r="D14562" t="s">
        <v>8</v>
      </c>
    </row>
    <row r="14563" spans="1:4">
      <c r="A14563" t="s">
        <v>2129</v>
      </c>
      <c r="B14563" t="s">
        <v>2655</v>
      </c>
      <c r="C14563">
        <v>120.90117793223276</v>
      </c>
      <c r="D14563" t="s">
        <v>8</v>
      </c>
    </row>
    <row r="14564" spans="1:4">
      <c r="A14564" t="s">
        <v>2130</v>
      </c>
      <c r="B14564" t="s">
        <v>2655</v>
      </c>
      <c r="C14564">
        <v>125.69428093874794</v>
      </c>
      <c r="D14564" t="s">
        <v>8</v>
      </c>
    </row>
    <row r="14565" spans="1:4">
      <c r="A14565" t="s">
        <v>2131</v>
      </c>
      <c r="B14565" t="s">
        <v>2655</v>
      </c>
      <c r="C14565">
        <v>129.01112280009255</v>
      </c>
      <c r="D14565" t="s">
        <v>8</v>
      </c>
    </row>
    <row r="14566" spans="1:4">
      <c r="A14566" t="s">
        <v>2132</v>
      </c>
      <c r="B14566" t="s">
        <v>2655</v>
      </c>
      <c r="C14566">
        <v>128.99241139691105</v>
      </c>
      <c r="D14566" t="s">
        <v>8</v>
      </c>
    </row>
    <row r="14567" spans="1:4">
      <c r="A14567" t="s">
        <v>2133</v>
      </c>
      <c r="B14567" t="s">
        <v>2655</v>
      </c>
      <c r="C14567">
        <v>124.53569145855262</v>
      </c>
      <c r="D14567" t="s">
        <v>8</v>
      </c>
    </row>
    <row r="14568" spans="1:4">
      <c r="A14568" t="s">
        <v>2134</v>
      </c>
      <c r="B14568" t="s">
        <v>2655</v>
      </c>
      <c r="C14568">
        <v>125.18037790280836</v>
      </c>
      <c r="D14568" t="s">
        <v>8</v>
      </c>
    </row>
    <row r="14569" spans="1:4">
      <c r="A14569" t="s">
        <v>2135</v>
      </c>
      <c r="B14569" t="s">
        <v>2655</v>
      </c>
      <c r="C14569">
        <v>124.97484012616228</v>
      </c>
      <c r="D14569" t="s">
        <v>8</v>
      </c>
    </row>
    <row r="14570" spans="1:4">
      <c r="A14570" t="s">
        <v>2136</v>
      </c>
      <c r="B14570" t="s">
        <v>2655</v>
      </c>
      <c r="C14570">
        <v>123.71350083888989</v>
      </c>
      <c r="D14570" t="s">
        <v>8</v>
      </c>
    </row>
    <row r="14571" spans="1:4">
      <c r="A14571" t="s">
        <v>2137</v>
      </c>
      <c r="B14571" t="s">
        <v>2655</v>
      </c>
      <c r="C14571">
        <v>126.56317638787336</v>
      </c>
      <c r="D14571" t="s">
        <v>8</v>
      </c>
    </row>
    <row r="14572" spans="1:4">
      <c r="A14572" t="s">
        <v>2138</v>
      </c>
      <c r="B14572" t="s">
        <v>2655</v>
      </c>
      <c r="C14572">
        <v>125.98390900072084</v>
      </c>
      <c r="D14572" t="s">
        <v>8</v>
      </c>
    </row>
    <row r="14573" spans="1:4">
      <c r="A14573" t="s">
        <v>2139</v>
      </c>
      <c r="B14573" t="s">
        <v>2655</v>
      </c>
      <c r="C14573">
        <v>124.619805377731</v>
      </c>
      <c r="D14573" t="s">
        <v>8</v>
      </c>
    </row>
    <row r="14574" spans="1:4">
      <c r="A14574" t="s">
        <v>2140</v>
      </c>
      <c r="B14574" t="s">
        <v>2655</v>
      </c>
      <c r="C14574">
        <v>125.255135694394</v>
      </c>
      <c r="D14574" t="s">
        <v>8</v>
      </c>
    </row>
    <row r="14575" spans="1:4">
      <c r="A14575" t="s">
        <v>2141</v>
      </c>
      <c r="B14575" t="s">
        <v>2655</v>
      </c>
      <c r="C14575">
        <v>125.0589300904256</v>
      </c>
      <c r="D14575" t="s">
        <v>8</v>
      </c>
    </row>
    <row r="14576" spans="1:4">
      <c r="A14576" t="s">
        <v>2142</v>
      </c>
      <c r="B14576" t="s">
        <v>2655</v>
      </c>
      <c r="C14576">
        <v>126.4323651769265</v>
      </c>
      <c r="D14576" t="s">
        <v>8</v>
      </c>
    </row>
    <row r="14577" spans="1:4">
      <c r="A14577" t="s">
        <v>2143</v>
      </c>
      <c r="B14577" t="s">
        <v>2655</v>
      </c>
      <c r="C14577">
        <v>125.65691600298231</v>
      </c>
      <c r="D14577" t="s">
        <v>8</v>
      </c>
    </row>
    <row r="14578" spans="1:4">
      <c r="A14578" t="s">
        <v>2144</v>
      </c>
      <c r="B14578" t="s">
        <v>2655</v>
      </c>
      <c r="C14578">
        <v>124.23672175797128</v>
      </c>
      <c r="D14578" t="s">
        <v>8</v>
      </c>
    </row>
    <row r="14579" spans="1:4">
      <c r="A14579" t="s">
        <v>2145</v>
      </c>
      <c r="B14579" t="s">
        <v>2655</v>
      </c>
      <c r="C14579">
        <v>123.5359748430832</v>
      </c>
      <c r="D14579" t="s">
        <v>8</v>
      </c>
    </row>
    <row r="14580" spans="1:4">
      <c r="A14580" t="s">
        <v>2146</v>
      </c>
      <c r="B14580" t="s">
        <v>2655</v>
      </c>
      <c r="C14580">
        <v>123.19960789100816</v>
      </c>
      <c r="D14580" t="s">
        <v>8</v>
      </c>
    </row>
    <row r="14581" spans="1:4">
      <c r="A14581" t="s">
        <v>2147</v>
      </c>
      <c r="B14581" t="s">
        <v>2655</v>
      </c>
      <c r="C14581">
        <v>125.47936337433332</v>
      </c>
      <c r="D14581" t="s">
        <v>8</v>
      </c>
    </row>
    <row r="14582" spans="1:4">
      <c r="A14582" t="s">
        <v>2148</v>
      </c>
      <c r="B14582" t="s">
        <v>2655</v>
      </c>
      <c r="C14582">
        <v>126.516475398732</v>
      </c>
      <c r="D14582" t="s">
        <v>8</v>
      </c>
    </row>
    <row r="14583" spans="1:4">
      <c r="A14583" t="s">
        <v>2149</v>
      </c>
      <c r="B14583" t="s">
        <v>2655</v>
      </c>
      <c r="C14583">
        <v>125.4793722447348</v>
      </c>
      <c r="D14583" t="s">
        <v>8</v>
      </c>
    </row>
    <row r="14584" spans="1:4">
      <c r="A14584" t="s">
        <v>2150</v>
      </c>
      <c r="B14584" t="s">
        <v>2655</v>
      </c>
      <c r="C14584">
        <v>123.96576601415234</v>
      </c>
      <c r="D14584" t="s">
        <v>8</v>
      </c>
    </row>
    <row r="14585" spans="1:4">
      <c r="A14585" t="s">
        <v>2151</v>
      </c>
      <c r="B14585" t="s">
        <v>2655</v>
      </c>
      <c r="C14585">
        <v>122.23727314965136</v>
      </c>
      <c r="D14585" t="s">
        <v>8</v>
      </c>
    </row>
    <row r="14586" spans="1:4">
      <c r="A14586" t="s">
        <v>2152</v>
      </c>
      <c r="B14586" t="s">
        <v>2655</v>
      </c>
      <c r="C14586">
        <v>123.30241381163506</v>
      </c>
      <c r="D14586" t="s">
        <v>8</v>
      </c>
    </row>
    <row r="14587" spans="1:4">
      <c r="A14587" t="s">
        <v>2153</v>
      </c>
      <c r="B14587" t="s">
        <v>2655</v>
      </c>
      <c r="C14587">
        <v>124.1993335890417</v>
      </c>
      <c r="D14587" t="s">
        <v>8</v>
      </c>
    </row>
    <row r="14588" spans="1:4">
      <c r="A14588" t="s">
        <v>2154</v>
      </c>
      <c r="B14588" t="s">
        <v>2655</v>
      </c>
      <c r="C14588">
        <v>126.40433077044167</v>
      </c>
      <c r="D14588" t="s">
        <v>8</v>
      </c>
    </row>
    <row r="14589" spans="1:4">
      <c r="A14589" t="s">
        <v>2155</v>
      </c>
      <c r="B14589" t="s">
        <v>2655</v>
      </c>
      <c r="C14589">
        <v>127.40407068831416</v>
      </c>
      <c r="D14589" t="s">
        <v>8</v>
      </c>
    </row>
    <row r="14590" spans="1:4">
      <c r="A14590" t="s">
        <v>2156</v>
      </c>
      <c r="B14590" t="s">
        <v>2655</v>
      </c>
      <c r="C14590">
        <v>126.69399522060942</v>
      </c>
      <c r="D14590" t="s">
        <v>8</v>
      </c>
    </row>
    <row r="14591" spans="1:4">
      <c r="A14591" t="s">
        <v>2157</v>
      </c>
      <c r="B14591" t="s">
        <v>2655</v>
      </c>
      <c r="C14591">
        <v>126.90888843998792</v>
      </c>
      <c r="D14591" t="s">
        <v>8</v>
      </c>
    </row>
    <row r="14592" spans="1:4">
      <c r="A14592" t="s">
        <v>2158</v>
      </c>
      <c r="B14592" t="s">
        <v>2655</v>
      </c>
      <c r="C14592">
        <v>126.63793839988016</v>
      </c>
      <c r="D14592" t="s">
        <v>8</v>
      </c>
    </row>
    <row r="14593" spans="1:4">
      <c r="A14593" t="s">
        <v>2159</v>
      </c>
      <c r="B14593" t="s">
        <v>2655</v>
      </c>
      <c r="C14593">
        <v>129.19795518235017</v>
      </c>
      <c r="D14593" t="s">
        <v>8</v>
      </c>
    </row>
    <row r="14594" spans="1:4">
      <c r="A14594" t="s">
        <v>2160</v>
      </c>
      <c r="B14594" t="s">
        <v>2655</v>
      </c>
      <c r="C14594">
        <v>127.75912447306584</v>
      </c>
      <c r="D14594" t="s">
        <v>8</v>
      </c>
    </row>
    <row r="14595" spans="1:4">
      <c r="A14595" t="s">
        <v>2161</v>
      </c>
      <c r="B14595" t="s">
        <v>2655</v>
      </c>
      <c r="C14595">
        <v>127.89924919420652</v>
      </c>
      <c r="D14595" t="s">
        <v>8</v>
      </c>
    </row>
    <row r="14596" spans="1:4">
      <c r="A14596" t="s">
        <v>2162</v>
      </c>
      <c r="B14596" t="s">
        <v>2655</v>
      </c>
      <c r="C14596">
        <v>127.57223100234066</v>
      </c>
      <c r="D14596" t="s">
        <v>8</v>
      </c>
    </row>
    <row r="14597" spans="1:4">
      <c r="A14597" t="s">
        <v>2163</v>
      </c>
      <c r="B14597" t="s">
        <v>2655</v>
      </c>
      <c r="C14597">
        <v>125.28315912600212</v>
      </c>
      <c r="D14597" t="s">
        <v>8</v>
      </c>
    </row>
    <row r="14598" spans="1:4">
      <c r="A14598" t="s">
        <v>2164</v>
      </c>
      <c r="B14598" t="s">
        <v>2655</v>
      </c>
      <c r="C14598">
        <v>125.23643279947819</v>
      </c>
      <c r="D14598" t="s">
        <v>8</v>
      </c>
    </row>
    <row r="14599" spans="1:4">
      <c r="A14599" t="s">
        <v>2165</v>
      </c>
      <c r="B14599" t="s">
        <v>2655</v>
      </c>
      <c r="C14599">
        <v>125.77835099795232</v>
      </c>
      <c r="D14599" t="s">
        <v>8</v>
      </c>
    </row>
    <row r="14600" spans="1:4">
      <c r="A14600" t="s">
        <v>2166</v>
      </c>
      <c r="B14600" t="s">
        <v>2655</v>
      </c>
      <c r="C14600">
        <v>124.9187920177732</v>
      </c>
      <c r="D14600" t="s">
        <v>8</v>
      </c>
    </row>
    <row r="14601" spans="1:4">
      <c r="A14601" t="s">
        <v>2167</v>
      </c>
      <c r="B14601" t="s">
        <v>2655</v>
      </c>
      <c r="C14601">
        <v>122.59233035734523</v>
      </c>
      <c r="D14601" t="s">
        <v>8</v>
      </c>
    </row>
    <row r="14602" spans="1:4">
      <c r="A14602" t="s">
        <v>2168</v>
      </c>
      <c r="B14602" t="s">
        <v>2655</v>
      </c>
      <c r="C14602">
        <v>123.39583828824256</v>
      </c>
      <c r="D14602" t="s">
        <v>8</v>
      </c>
    </row>
    <row r="14603" spans="1:4">
      <c r="A14603" t="s">
        <v>2169</v>
      </c>
      <c r="B14603" t="s">
        <v>2655</v>
      </c>
      <c r="C14603">
        <v>123.80693307476707</v>
      </c>
      <c r="D14603" t="s">
        <v>8</v>
      </c>
    </row>
    <row r="14604" spans="1:4">
      <c r="A14604" t="s">
        <v>2170</v>
      </c>
      <c r="B14604" t="s">
        <v>2655</v>
      </c>
      <c r="C14604">
        <v>123.04079812440358</v>
      </c>
      <c r="D14604" t="s">
        <v>8</v>
      </c>
    </row>
    <row r="14605" spans="1:4">
      <c r="A14605" t="s">
        <v>2171</v>
      </c>
      <c r="B14605" t="s">
        <v>2655</v>
      </c>
      <c r="C14605">
        <v>123.16224828291894</v>
      </c>
      <c r="D14605" t="s">
        <v>8</v>
      </c>
    </row>
    <row r="14606" spans="1:4">
      <c r="A14606" t="s">
        <v>2172</v>
      </c>
      <c r="B14606" t="s">
        <v>2655</v>
      </c>
      <c r="C14606">
        <v>121.86221125685668</v>
      </c>
      <c r="D14606" t="s">
        <v>8</v>
      </c>
    </row>
    <row r="14607" spans="1:4">
      <c r="A14607" t="s">
        <v>2173</v>
      </c>
      <c r="B14607" t="s">
        <v>2655</v>
      </c>
      <c r="C14607">
        <v>127.450238600055</v>
      </c>
      <c r="D14607" t="s">
        <v>8</v>
      </c>
    </row>
    <row r="14608" spans="1:4">
      <c r="A14608" t="s">
        <v>2174</v>
      </c>
      <c r="B14608" t="s">
        <v>2655</v>
      </c>
      <c r="C14608">
        <v>125.1886504612249</v>
      </c>
      <c r="D14608" t="s">
        <v>8</v>
      </c>
    </row>
    <row r="14609" spans="1:4">
      <c r="A14609" t="s">
        <v>2175</v>
      </c>
      <c r="B14609" t="s">
        <v>2655</v>
      </c>
      <c r="C14609">
        <v>124.78343110301977</v>
      </c>
      <c r="D14609" t="s">
        <v>8</v>
      </c>
    </row>
    <row r="14610" spans="1:4">
      <c r="A14610" t="s">
        <v>2176</v>
      </c>
      <c r="B14610" t="s">
        <v>2655</v>
      </c>
      <c r="C14610">
        <v>124.15206150668688</v>
      </c>
      <c r="D14610" t="s">
        <v>8</v>
      </c>
    </row>
    <row r="14611" spans="1:4">
      <c r="A14611" t="s">
        <v>2177</v>
      </c>
      <c r="B14611" t="s">
        <v>2655</v>
      </c>
      <c r="C14611">
        <v>118.7996410679911</v>
      </c>
      <c r="D14611" t="s">
        <v>8</v>
      </c>
    </row>
    <row r="14612" spans="1:4">
      <c r="A14612" t="s">
        <v>2178</v>
      </c>
      <c r="B14612" t="s">
        <v>2655</v>
      </c>
      <c r="C14612">
        <v>118.15884976220664</v>
      </c>
      <c r="D14612" t="s">
        <v>8</v>
      </c>
    </row>
    <row r="14613" spans="1:4">
      <c r="A14613" t="s">
        <v>2179</v>
      </c>
      <c r="B14613" t="s">
        <v>2655</v>
      </c>
      <c r="C14613">
        <v>117.26364112839045</v>
      </c>
      <c r="D14613" t="s">
        <v>8</v>
      </c>
    </row>
    <row r="14614" spans="1:4">
      <c r="A14614" t="s">
        <v>2180</v>
      </c>
      <c r="B14614" t="s">
        <v>2655</v>
      </c>
      <c r="C14614">
        <v>116.94323044227436</v>
      </c>
      <c r="D14614" t="s">
        <v>8</v>
      </c>
    </row>
    <row r="14615" spans="1:4">
      <c r="A14615" t="s">
        <v>2181</v>
      </c>
      <c r="B14615" t="s">
        <v>2655</v>
      </c>
      <c r="C14615">
        <v>116.59457646520779</v>
      </c>
      <c r="D14615" t="s">
        <v>8</v>
      </c>
    </row>
    <row r="14616" spans="1:4">
      <c r="A14616" t="s">
        <v>2182</v>
      </c>
      <c r="B14616" t="s">
        <v>2655</v>
      </c>
      <c r="C14616">
        <v>120.29793352778512</v>
      </c>
      <c r="D14616" t="s">
        <v>8</v>
      </c>
    </row>
    <row r="14617" spans="1:4">
      <c r="A14617" t="s">
        <v>2183</v>
      </c>
      <c r="B14617" t="s">
        <v>2655</v>
      </c>
      <c r="C14617">
        <v>120.00580943846722</v>
      </c>
      <c r="D14617" t="s">
        <v>8</v>
      </c>
    </row>
    <row r="14618" spans="1:4">
      <c r="A14618" t="s">
        <v>2184</v>
      </c>
      <c r="B14618" t="s">
        <v>2655</v>
      </c>
      <c r="C14618">
        <v>120.3356276799623</v>
      </c>
      <c r="D14618" t="s">
        <v>8</v>
      </c>
    </row>
    <row r="14619" spans="1:4">
      <c r="A14619" t="s">
        <v>2185</v>
      </c>
      <c r="B14619" t="s">
        <v>2655</v>
      </c>
      <c r="C14619">
        <v>120.33563044575008</v>
      </c>
      <c r="D14619" t="s">
        <v>8</v>
      </c>
    </row>
    <row r="14620" spans="1:4">
      <c r="A14620" t="s">
        <v>2186</v>
      </c>
      <c r="B14620" t="s">
        <v>2655</v>
      </c>
      <c r="C14620">
        <v>120.11889553715844</v>
      </c>
      <c r="D14620" t="s">
        <v>8</v>
      </c>
    </row>
    <row r="14621" spans="1:4">
      <c r="A14621" t="s">
        <v>2187</v>
      </c>
      <c r="B14621" t="s">
        <v>2655</v>
      </c>
      <c r="C14621">
        <v>118.23423340570396</v>
      </c>
      <c r="D14621" t="s">
        <v>8</v>
      </c>
    </row>
    <row r="14622" spans="1:4">
      <c r="A14622" t="s">
        <v>2188</v>
      </c>
      <c r="B14622" t="s">
        <v>2655</v>
      </c>
      <c r="C14622">
        <v>117.678263157123</v>
      </c>
      <c r="D14622" t="s">
        <v>8</v>
      </c>
    </row>
    <row r="14623" spans="1:4">
      <c r="A14623" t="s">
        <v>2189</v>
      </c>
      <c r="B14623" t="s">
        <v>2655</v>
      </c>
      <c r="C14623">
        <v>117.53690184752524</v>
      </c>
      <c r="D14623" t="s">
        <v>8</v>
      </c>
    </row>
    <row r="14624" spans="1:4">
      <c r="A14624" t="s">
        <v>2190</v>
      </c>
      <c r="B14624" t="s">
        <v>2655</v>
      </c>
      <c r="C14624">
        <v>117.42382695010774</v>
      </c>
      <c r="D14624" t="s">
        <v>8</v>
      </c>
    </row>
    <row r="14625" spans="1:4">
      <c r="A14625" t="s">
        <v>2191</v>
      </c>
      <c r="B14625" t="s">
        <v>2655</v>
      </c>
      <c r="C14625">
        <v>116.35899694843934</v>
      </c>
      <c r="D14625" t="s">
        <v>8</v>
      </c>
    </row>
    <row r="14626" spans="1:4">
      <c r="A14626" t="s">
        <v>2192</v>
      </c>
      <c r="B14626" t="s">
        <v>2655</v>
      </c>
      <c r="C14626">
        <v>116.5474692035192</v>
      </c>
      <c r="D14626" t="s">
        <v>8</v>
      </c>
    </row>
    <row r="14627" spans="1:4">
      <c r="A14627" t="s">
        <v>2193</v>
      </c>
      <c r="B14627" t="s">
        <v>2655</v>
      </c>
      <c r="C14627">
        <v>117.7536453562991</v>
      </c>
      <c r="D14627" t="s">
        <v>8</v>
      </c>
    </row>
    <row r="14628" spans="1:4">
      <c r="A14628" t="s">
        <v>2194</v>
      </c>
      <c r="B14628" t="s">
        <v>2655</v>
      </c>
      <c r="C14628">
        <v>117.8855700226644</v>
      </c>
      <c r="D14628" t="s">
        <v>8</v>
      </c>
    </row>
    <row r="14629" spans="1:4">
      <c r="A14629" t="s">
        <v>2195</v>
      </c>
      <c r="B14629" t="s">
        <v>2655</v>
      </c>
      <c r="C14629">
        <v>115.83127851178752</v>
      </c>
      <c r="D14629" t="s">
        <v>8</v>
      </c>
    </row>
    <row r="14630" spans="1:4">
      <c r="A14630" t="s">
        <v>2196</v>
      </c>
      <c r="B14630" t="s">
        <v>2655</v>
      </c>
      <c r="C14630">
        <v>113.82412340171484</v>
      </c>
      <c r="D14630" t="s">
        <v>8</v>
      </c>
    </row>
    <row r="14631" spans="1:4">
      <c r="A14631" t="s">
        <v>2197</v>
      </c>
      <c r="B14631" t="s">
        <v>2655</v>
      </c>
      <c r="C14631">
        <v>114.53088035492276</v>
      </c>
      <c r="D14631" t="s">
        <v>8</v>
      </c>
    </row>
    <row r="14632" spans="1:4">
      <c r="A14632" t="s">
        <v>2198</v>
      </c>
      <c r="B14632" t="s">
        <v>2655</v>
      </c>
      <c r="C14632">
        <v>113.40007291456112</v>
      </c>
      <c r="D14632" t="s">
        <v>8</v>
      </c>
    </row>
    <row r="14633" spans="1:4">
      <c r="A14633" t="s">
        <v>2199</v>
      </c>
      <c r="B14633" t="s">
        <v>2655</v>
      </c>
      <c r="C14633">
        <v>110.60135129305804</v>
      </c>
      <c r="D14633" t="s">
        <v>8</v>
      </c>
    </row>
    <row r="14634" spans="1:4">
      <c r="A14634" t="s">
        <v>2200</v>
      </c>
      <c r="B14634" t="s">
        <v>2655</v>
      </c>
      <c r="C14634">
        <v>106.24778893001108</v>
      </c>
      <c r="D14634" t="s">
        <v>8</v>
      </c>
    </row>
    <row r="14635" spans="1:4">
      <c r="A14635" t="s">
        <v>2201</v>
      </c>
      <c r="B14635" t="s">
        <v>2655</v>
      </c>
      <c r="C14635">
        <v>105.90855296472074</v>
      </c>
      <c r="D14635" t="s">
        <v>8</v>
      </c>
    </row>
    <row r="14636" spans="1:4">
      <c r="A14636" t="s">
        <v>2202</v>
      </c>
      <c r="B14636" t="s">
        <v>2655</v>
      </c>
      <c r="C14636">
        <v>104.25946839422728</v>
      </c>
      <c r="D14636" t="s">
        <v>8</v>
      </c>
    </row>
    <row r="14637" spans="1:4">
      <c r="A14637" t="s">
        <v>2203</v>
      </c>
      <c r="B14637" t="s">
        <v>2655</v>
      </c>
      <c r="C14637">
        <v>104.10871005475494</v>
      </c>
      <c r="D14637" t="s">
        <v>8</v>
      </c>
    </row>
    <row r="14638" spans="1:4">
      <c r="A14638" t="s">
        <v>2204</v>
      </c>
      <c r="B14638" t="s">
        <v>2655</v>
      </c>
      <c r="C14638">
        <v>105.2112309102952</v>
      </c>
      <c r="D14638" t="s">
        <v>8</v>
      </c>
    </row>
    <row r="14639" spans="1:4">
      <c r="A14639" t="s">
        <v>2205</v>
      </c>
      <c r="B14639" t="s">
        <v>2655</v>
      </c>
      <c r="C14639">
        <v>104.0238904767523</v>
      </c>
      <c r="D14639" t="s">
        <v>8</v>
      </c>
    </row>
    <row r="14640" spans="1:4">
      <c r="A14640" t="s">
        <v>2206</v>
      </c>
      <c r="B14640" t="s">
        <v>2655</v>
      </c>
      <c r="C14640">
        <v>102.32768187302092</v>
      </c>
      <c r="D14640" t="s">
        <v>8</v>
      </c>
    </row>
    <row r="14641" spans="1:4">
      <c r="A14641" t="s">
        <v>2207</v>
      </c>
      <c r="B14641" t="s">
        <v>2655</v>
      </c>
      <c r="C14641">
        <v>102.14865341005812</v>
      </c>
      <c r="D14641" t="s">
        <v>8</v>
      </c>
    </row>
    <row r="14642" spans="1:4">
      <c r="A14642" t="s">
        <v>2208</v>
      </c>
      <c r="B14642" t="s">
        <v>2655</v>
      </c>
      <c r="C14642">
        <v>100.54669084653098</v>
      </c>
      <c r="D14642" t="s">
        <v>8</v>
      </c>
    </row>
    <row r="14643" spans="1:4">
      <c r="A14643" t="s">
        <v>2209</v>
      </c>
      <c r="B14643" t="s">
        <v>2655</v>
      </c>
      <c r="C14643">
        <v>100.14150198953224</v>
      </c>
      <c r="D14643" t="s">
        <v>8</v>
      </c>
    </row>
    <row r="14644" spans="1:4">
      <c r="A14644" t="s">
        <v>2210</v>
      </c>
      <c r="B14644" t="s">
        <v>2655</v>
      </c>
      <c r="C14644">
        <v>100.0001359265716</v>
      </c>
      <c r="D14644" t="s">
        <v>8</v>
      </c>
    </row>
    <row r="14645" spans="1:4">
      <c r="A14645" t="s">
        <v>2211</v>
      </c>
      <c r="B14645" t="s">
        <v>2655</v>
      </c>
      <c r="C14645">
        <v>104.7494807041104</v>
      </c>
      <c r="D14645" t="s">
        <v>8</v>
      </c>
    </row>
    <row r="14646" spans="1:4">
      <c r="A14646" t="s">
        <v>2212</v>
      </c>
      <c r="B14646" t="s">
        <v>2655</v>
      </c>
      <c r="C14646">
        <v>104.0427354112217</v>
      </c>
      <c r="D14646" t="s">
        <v>8</v>
      </c>
    </row>
    <row r="14647" spans="1:4">
      <c r="A14647" t="s">
        <v>2213</v>
      </c>
      <c r="B14647" t="s">
        <v>2655</v>
      </c>
      <c r="C14647">
        <v>106.48337253382238</v>
      </c>
      <c r="D14647" t="s">
        <v>8</v>
      </c>
    </row>
    <row r="14648" spans="1:4">
      <c r="A14648" t="s">
        <v>2214</v>
      </c>
      <c r="B14648" t="s">
        <v>2655</v>
      </c>
      <c r="C14648">
        <v>105.75777658136811</v>
      </c>
      <c r="D14648" t="s">
        <v>8</v>
      </c>
    </row>
    <row r="14649" spans="1:4">
      <c r="A14649" t="s">
        <v>2215</v>
      </c>
      <c r="B14649" t="s">
        <v>2655</v>
      </c>
      <c r="C14649">
        <v>106.28548919603668</v>
      </c>
      <c r="D14649" t="s">
        <v>8</v>
      </c>
    </row>
    <row r="14650" spans="1:4">
      <c r="A14650" t="s">
        <v>2216</v>
      </c>
      <c r="B14650" t="s">
        <v>2655</v>
      </c>
      <c r="C14650">
        <v>106.65298079303609</v>
      </c>
      <c r="D14650" t="s">
        <v>8</v>
      </c>
    </row>
    <row r="14651" spans="1:4">
      <c r="A14651" t="s">
        <v>2217</v>
      </c>
      <c r="B14651" t="s">
        <v>2655</v>
      </c>
      <c r="C14651">
        <v>105.51275956307894</v>
      </c>
      <c r="D14651" t="s">
        <v>8</v>
      </c>
    </row>
    <row r="14652" spans="1:4">
      <c r="A14652" t="s">
        <v>2218</v>
      </c>
      <c r="B14652" t="s">
        <v>2655</v>
      </c>
      <c r="C14652">
        <v>104.5044829115358</v>
      </c>
      <c r="D14652" t="s">
        <v>8</v>
      </c>
    </row>
    <row r="14653" spans="1:4">
      <c r="A14653" t="s">
        <v>2219</v>
      </c>
      <c r="B14653" t="s">
        <v>2655</v>
      </c>
      <c r="C14653">
        <v>103.88253849748531</v>
      </c>
      <c r="D14653" t="s">
        <v>8</v>
      </c>
    </row>
    <row r="14654" spans="1:4">
      <c r="A14654" t="s">
        <v>2220</v>
      </c>
      <c r="B14654" t="s">
        <v>2655</v>
      </c>
      <c r="C14654">
        <v>102.19576583226764</v>
      </c>
      <c r="D14654" t="s">
        <v>8</v>
      </c>
    </row>
    <row r="14655" spans="1:4">
      <c r="A14655" t="s">
        <v>2221</v>
      </c>
      <c r="B14655" t="s">
        <v>2655</v>
      </c>
      <c r="C14655">
        <v>102.93079089130484</v>
      </c>
      <c r="D14655" t="s">
        <v>8</v>
      </c>
    </row>
    <row r="14656" spans="1:4">
      <c r="A14656" t="s">
        <v>2222</v>
      </c>
      <c r="B14656" t="s">
        <v>2655</v>
      </c>
      <c r="C14656">
        <v>104.67409232942693</v>
      </c>
      <c r="D14656" t="s">
        <v>8</v>
      </c>
    </row>
    <row r="14657" spans="1:4">
      <c r="A14657" t="s">
        <v>2223</v>
      </c>
      <c r="B14657" t="s">
        <v>2655</v>
      </c>
      <c r="C14657">
        <v>105.45624407941489</v>
      </c>
      <c r="D14657" t="s">
        <v>8</v>
      </c>
    </row>
    <row r="14658" spans="1:4">
      <c r="A14658" t="s">
        <v>2224</v>
      </c>
      <c r="B14658" t="s">
        <v>2655</v>
      </c>
      <c r="C14658">
        <v>104.69294264242107</v>
      </c>
      <c r="D14658" t="s">
        <v>8</v>
      </c>
    </row>
    <row r="14659" spans="1:4">
      <c r="A14659" t="s">
        <v>2225</v>
      </c>
      <c r="B14659" t="s">
        <v>2655</v>
      </c>
      <c r="C14659">
        <v>102.80828632291704</v>
      </c>
      <c r="D14659" t="s">
        <v>8</v>
      </c>
    </row>
    <row r="14660" spans="1:4">
      <c r="A14660" t="s">
        <v>2226</v>
      </c>
      <c r="B14660" t="s">
        <v>2655</v>
      </c>
      <c r="C14660">
        <v>104.86255789555348</v>
      </c>
      <c r="D14660" t="s">
        <v>8</v>
      </c>
    </row>
    <row r="14661" spans="1:4">
      <c r="A14661" t="s">
        <v>2227</v>
      </c>
      <c r="B14661" t="s">
        <v>2655</v>
      </c>
      <c r="C14661">
        <v>104.67409819279314</v>
      </c>
      <c r="D14661" t="s">
        <v>8</v>
      </c>
    </row>
    <row r="14662" spans="1:4">
      <c r="A14662" t="s">
        <v>2228</v>
      </c>
      <c r="B14662" t="s">
        <v>2655</v>
      </c>
      <c r="C14662">
        <v>105.38083853066939</v>
      </c>
      <c r="D14662" t="s">
        <v>8</v>
      </c>
    </row>
    <row r="14663" spans="1:4">
      <c r="A14663" t="s">
        <v>2229</v>
      </c>
      <c r="B14663" t="s">
        <v>2655</v>
      </c>
      <c r="C14663">
        <v>107.62358845544192</v>
      </c>
      <c r="D14663" t="s">
        <v>8</v>
      </c>
    </row>
    <row r="14664" spans="1:4">
      <c r="A14664" t="s">
        <v>2230</v>
      </c>
      <c r="B14664" t="s">
        <v>2655</v>
      </c>
      <c r="C14664">
        <v>106.89799806937268</v>
      </c>
      <c r="D14664" t="s">
        <v>8</v>
      </c>
    </row>
    <row r="14665" spans="1:4">
      <c r="A14665" t="s">
        <v>2231</v>
      </c>
      <c r="B14665" t="s">
        <v>2655</v>
      </c>
      <c r="C14665">
        <v>106.17238869783171</v>
      </c>
      <c r="D14665" t="s">
        <v>8</v>
      </c>
    </row>
    <row r="14666" spans="1:4">
      <c r="A14666" t="s">
        <v>2232</v>
      </c>
      <c r="B14666" t="s">
        <v>2655</v>
      </c>
      <c r="C14666">
        <v>105.48450488387589</v>
      </c>
      <c r="D14666" t="s">
        <v>8</v>
      </c>
    </row>
    <row r="14667" spans="1:4">
      <c r="A14667" t="s">
        <v>2233</v>
      </c>
      <c r="B14667" t="s">
        <v>2655</v>
      </c>
      <c r="C14667">
        <v>103.94850127428676</v>
      </c>
      <c r="D14667" t="s">
        <v>8</v>
      </c>
    </row>
    <row r="14668" spans="1:4">
      <c r="A14668" t="s">
        <v>2234</v>
      </c>
      <c r="B14668" t="s">
        <v>2655</v>
      </c>
      <c r="C14668">
        <v>102.36538227683388</v>
      </c>
      <c r="D14668" t="s">
        <v>8</v>
      </c>
    </row>
    <row r="14669" spans="1:4">
      <c r="A14669" t="s">
        <v>2235</v>
      </c>
      <c r="B14669" t="s">
        <v>2655</v>
      </c>
      <c r="C14669">
        <v>102.55385594330539</v>
      </c>
      <c r="D14669" t="s">
        <v>8</v>
      </c>
    </row>
    <row r="14670" spans="1:4">
      <c r="A14670" t="s">
        <v>2236</v>
      </c>
      <c r="B14670" t="s">
        <v>2655</v>
      </c>
      <c r="C14670">
        <v>106.92936079775554</v>
      </c>
      <c r="D14670" t="s">
        <v>8</v>
      </c>
    </row>
    <row r="14671" spans="1:4">
      <c r="A14671" t="s">
        <v>2237</v>
      </c>
      <c r="B14671" t="s">
        <v>2655</v>
      </c>
      <c r="C14671">
        <v>125.22855363192896</v>
      </c>
      <c r="D14671" t="s">
        <v>8</v>
      </c>
    </row>
    <row r="14672" spans="1:4">
      <c r="A14672" t="s">
        <v>2238</v>
      </c>
      <c r="B14672" t="s">
        <v>2655</v>
      </c>
      <c r="C14672">
        <v>124.54305166095122</v>
      </c>
      <c r="D14672" t="s">
        <v>8</v>
      </c>
    </row>
    <row r="14673" spans="1:4">
      <c r="A14673" t="s">
        <v>2239</v>
      </c>
      <c r="B14673" t="s">
        <v>2655</v>
      </c>
      <c r="C14673">
        <v>124.80964378908158</v>
      </c>
      <c r="D14673" t="s">
        <v>8</v>
      </c>
    </row>
    <row r="14674" spans="1:4">
      <c r="A14674" t="s">
        <v>2240</v>
      </c>
      <c r="B14674" t="s">
        <v>2655</v>
      </c>
      <c r="C14674">
        <v>123.9908438384011</v>
      </c>
      <c r="D14674" t="s">
        <v>8</v>
      </c>
    </row>
    <row r="14675" spans="1:4">
      <c r="A14675" t="s">
        <v>2241</v>
      </c>
      <c r="B14675" t="s">
        <v>2655</v>
      </c>
      <c r="C14675">
        <v>124.60017001816824</v>
      </c>
      <c r="D14675" t="s">
        <v>8</v>
      </c>
    </row>
    <row r="14676" spans="1:4">
      <c r="A14676" t="s">
        <v>2242</v>
      </c>
      <c r="B14676" t="s">
        <v>2655</v>
      </c>
      <c r="C14676">
        <v>126.01879213412536</v>
      </c>
      <c r="D14676" t="s">
        <v>8</v>
      </c>
    </row>
    <row r="14677" spans="1:4">
      <c r="A14677" t="s">
        <v>2243</v>
      </c>
      <c r="B14677" t="s">
        <v>2655</v>
      </c>
      <c r="C14677">
        <v>125.17143432237891</v>
      </c>
      <c r="D14677" t="s">
        <v>8</v>
      </c>
    </row>
    <row r="14678" spans="1:4">
      <c r="A14678" t="s">
        <v>2244</v>
      </c>
      <c r="B14678" t="s">
        <v>2655</v>
      </c>
      <c r="C14678">
        <v>126.00929950334459</v>
      </c>
      <c r="D14678" t="s">
        <v>8</v>
      </c>
    </row>
    <row r="14679" spans="1:4">
      <c r="A14679" t="s">
        <v>2245</v>
      </c>
      <c r="B14679" t="s">
        <v>2655</v>
      </c>
      <c r="C14679">
        <v>125.48562342906951</v>
      </c>
      <c r="D14679" t="s">
        <v>8</v>
      </c>
    </row>
    <row r="14680" spans="1:4">
      <c r="A14680" t="s">
        <v>2246</v>
      </c>
      <c r="B14680" t="s">
        <v>2655</v>
      </c>
      <c r="C14680">
        <v>126.72334669094496</v>
      </c>
      <c r="D14680" t="s">
        <v>8</v>
      </c>
    </row>
    <row r="14681" spans="1:4">
      <c r="A14681" t="s">
        <v>2247</v>
      </c>
      <c r="B14681" t="s">
        <v>2655</v>
      </c>
      <c r="C14681">
        <v>127.54216018384312</v>
      </c>
      <c r="D14681" t="s">
        <v>8</v>
      </c>
    </row>
    <row r="14682" spans="1:4">
      <c r="A14682" t="s">
        <v>2248</v>
      </c>
      <c r="B14682" t="s">
        <v>2655</v>
      </c>
      <c r="C14682">
        <v>128.48471449098474</v>
      </c>
      <c r="D14682" t="s">
        <v>8</v>
      </c>
    </row>
    <row r="14683" spans="1:4">
      <c r="A14683" t="s">
        <v>2249</v>
      </c>
      <c r="B14683" t="s">
        <v>2655</v>
      </c>
      <c r="C14683">
        <v>129.71292031359852</v>
      </c>
      <c r="D14683" t="s">
        <v>8</v>
      </c>
    </row>
    <row r="14684" spans="1:4">
      <c r="A14684" t="s">
        <v>2250</v>
      </c>
      <c r="B14684" t="s">
        <v>2655</v>
      </c>
      <c r="C14684">
        <v>127.44693850811072</v>
      </c>
      <c r="D14684" t="s">
        <v>8</v>
      </c>
    </row>
    <row r="14685" spans="1:4">
      <c r="A14685" t="s">
        <v>2251</v>
      </c>
      <c r="B14685" t="s">
        <v>2655</v>
      </c>
      <c r="C14685">
        <v>127.57071307796204</v>
      </c>
      <c r="D14685" t="s">
        <v>8</v>
      </c>
    </row>
    <row r="14686" spans="1:4">
      <c r="A14686" t="s">
        <v>2252</v>
      </c>
      <c r="B14686" t="s">
        <v>2655</v>
      </c>
      <c r="C14686">
        <v>129.31303316169027</v>
      </c>
      <c r="D14686" t="s">
        <v>8</v>
      </c>
    </row>
    <row r="14687" spans="1:4">
      <c r="A14687" t="s">
        <v>2253</v>
      </c>
      <c r="B14687" t="s">
        <v>2655</v>
      </c>
      <c r="C14687">
        <v>129.86523327071902</v>
      </c>
      <c r="D14687" t="s">
        <v>8</v>
      </c>
    </row>
    <row r="14688" spans="1:4">
      <c r="A14688" t="s">
        <v>2254</v>
      </c>
      <c r="B14688" t="s">
        <v>2655</v>
      </c>
      <c r="C14688">
        <v>130.38887693348809</v>
      </c>
      <c r="D14688" t="s">
        <v>8</v>
      </c>
    </row>
    <row r="14689" spans="1:4">
      <c r="A14689" t="s">
        <v>2255</v>
      </c>
      <c r="B14689" t="s">
        <v>2655</v>
      </c>
      <c r="C14689">
        <v>130.35080425812723</v>
      </c>
      <c r="D14689" t="s">
        <v>8</v>
      </c>
    </row>
    <row r="14690" spans="1:4">
      <c r="A14690" t="s">
        <v>2256</v>
      </c>
      <c r="B14690" t="s">
        <v>2655</v>
      </c>
      <c r="C14690">
        <v>131.7884739877189</v>
      </c>
      <c r="D14690" t="s">
        <v>8</v>
      </c>
    </row>
    <row r="14691" spans="1:4">
      <c r="A14691" t="s">
        <v>2257</v>
      </c>
      <c r="B14691" t="s">
        <v>2655</v>
      </c>
      <c r="C14691">
        <v>135.38735759745006</v>
      </c>
      <c r="D14691" t="s">
        <v>8</v>
      </c>
    </row>
    <row r="14692" spans="1:4">
      <c r="A14692" t="s">
        <v>2258</v>
      </c>
      <c r="B14692" t="s">
        <v>2655</v>
      </c>
      <c r="C14692">
        <v>134.81612514482936</v>
      </c>
      <c r="D14692" t="s">
        <v>8</v>
      </c>
    </row>
    <row r="14693" spans="1:4">
      <c r="A14693" t="s">
        <v>2259</v>
      </c>
      <c r="B14693" t="s">
        <v>2655</v>
      </c>
      <c r="C14693">
        <v>132.48347738639086</v>
      </c>
      <c r="D14693" t="s">
        <v>8</v>
      </c>
    </row>
    <row r="14694" spans="1:4">
      <c r="A14694" t="s">
        <v>2260</v>
      </c>
      <c r="B14694" t="s">
        <v>2655</v>
      </c>
      <c r="C14694">
        <v>133.00716013271551</v>
      </c>
      <c r="D14694" t="s">
        <v>8</v>
      </c>
    </row>
    <row r="14695" spans="1:4">
      <c r="A14695" t="s">
        <v>2261</v>
      </c>
      <c r="B14695" t="s">
        <v>2655</v>
      </c>
      <c r="C14695">
        <v>132.21689888235116</v>
      </c>
      <c r="D14695" t="s">
        <v>8</v>
      </c>
    </row>
    <row r="14696" spans="1:4">
      <c r="A14696" t="s">
        <v>2262</v>
      </c>
      <c r="B14696" t="s">
        <v>2655</v>
      </c>
      <c r="C14696">
        <v>132.95000079400916</v>
      </c>
      <c r="D14696" t="s">
        <v>8</v>
      </c>
    </row>
    <row r="14697" spans="1:4">
      <c r="A14697" t="s">
        <v>2263</v>
      </c>
      <c r="B14697" t="s">
        <v>2655</v>
      </c>
      <c r="C14697">
        <v>133.69264604299624</v>
      </c>
      <c r="D14697" t="s">
        <v>8</v>
      </c>
    </row>
    <row r="14698" spans="1:4">
      <c r="A14698" t="s">
        <v>2264</v>
      </c>
      <c r="B14698" t="s">
        <v>2655</v>
      </c>
      <c r="C14698">
        <v>134.66378312413917</v>
      </c>
      <c r="D14698" t="s">
        <v>8</v>
      </c>
    </row>
    <row r="14699" spans="1:4">
      <c r="A14699" t="s">
        <v>2265</v>
      </c>
      <c r="B14699" t="s">
        <v>2655</v>
      </c>
      <c r="C14699">
        <v>135.89198482925619</v>
      </c>
      <c r="D14699" t="s">
        <v>8</v>
      </c>
    </row>
    <row r="14700" spans="1:4">
      <c r="A14700" t="s">
        <v>2266</v>
      </c>
      <c r="B14700" t="s">
        <v>2655</v>
      </c>
      <c r="C14700">
        <v>136.25377379271734</v>
      </c>
      <c r="D14700" t="s">
        <v>8</v>
      </c>
    </row>
    <row r="14701" spans="1:4">
      <c r="A14701" t="s">
        <v>2267</v>
      </c>
      <c r="B14701" t="s">
        <v>2655</v>
      </c>
      <c r="C14701">
        <v>136.50133140586129</v>
      </c>
      <c r="D14701" t="s">
        <v>8</v>
      </c>
    </row>
    <row r="14702" spans="1:4">
      <c r="A14702" t="s">
        <v>2268</v>
      </c>
      <c r="B14702" t="s">
        <v>2655</v>
      </c>
      <c r="C14702">
        <v>137.2915543460407</v>
      </c>
      <c r="D14702" t="s">
        <v>8</v>
      </c>
    </row>
    <row r="14703" spans="1:4">
      <c r="A14703" t="s">
        <v>2269</v>
      </c>
      <c r="B14703" t="s">
        <v>2655</v>
      </c>
      <c r="C14703">
        <v>136.12048445661392</v>
      </c>
      <c r="D14703" t="s">
        <v>8</v>
      </c>
    </row>
    <row r="14704" spans="1:4">
      <c r="A14704" t="s">
        <v>2270</v>
      </c>
      <c r="B14704" t="s">
        <v>2655</v>
      </c>
      <c r="C14704">
        <v>134.17820728596786</v>
      </c>
      <c r="D14704" t="s">
        <v>8</v>
      </c>
    </row>
    <row r="14705" spans="1:4">
      <c r="A14705" t="s">
        <v>2271</v>
      </c>
      <c r="B14705" t="s">
        <v>2655</v>
      </c>
      <c r="C14705">
        <v>135.14935785688652</v>
      </c>
      <c r="D14705" t="s">
        <v>8</v>
      </c>
    </row>
    <row r="14706" spans="1:4">
      <c r="A14706" t="s">
        <v>2272</v>
      </c>
      <c r="B14706" t="s">
        <v>2655</v>
      </c>
      <c r="C14706">
        <v>135.18743337840635</v>
      </c>
      <c r="D14706" t="s">
        <v>8</v>
      </c>
    </row>
    <row r="14707" spans="1:4">
      <c r="A14707" t="s">
        <v>2273</v>
      </c>
      <c r="B14707" t="s">
        <v>2655</v>
      </c>
      <c r="C14707">
        <v>137.07257170718671</v>
      </c>
      <c r="D14707" t="s">
        <v>8</v>
      </c>
    </row>
    <row r="14708" spans="1:4">
      <c r="A14708" t="s">
        <v>2274</v>
      </c>
      <c r="B14708" t="s">
        <v>2655</v>
      </c>
      <c r="C14708">
        <v>137.49148950256233</v>
      </c>
      <c r="D14708" t="s">
        <v>8</v>
      </c>
    </row>
    <row r="14709" spans="1:4">
      <c r="A14709" t="s">
        <v>2275</v>
      </c>
      <c r="B14709" t="s">
        <v>2655</v>
      </c>
      <c r="C14709">
        <v>137.57720117587866</v>
      </c>
      <c r="D14709" t="s">
        <v>8</v>
      </c>
    </row>
    <row r="14710" spans="1:4">
      <c r="A14710" t="s">
        <v>2276</v>
      </c>
      <c r="B14710" t="s">
        <v>2655</v>
      </c>
      <c r="C14710">
        <v>136.29187026188916</v>
      </c>
      <c r="D14710" t="s">
        <v>8</v>
      </c>
    </row>
    <row r="14711" spans="1:4">
      <c r="A14711" t="s">
        <v>2277</v>
      </c>
      <c r="B14711" t="s">
        <v>2655</v>
      </c>
      <c r="C14711">
        <v>135.63492973159484</v>
      </c>
      <c r="D14711" t="s">
        <v>8</v>
      </c>
    </row>
    <row r="14712" spans="1:4">
      <c r="A14712" t="s">
        <v>2278</v>
      </c>
      <c r="B14712" t="s">
        <v>2655</v>
      </c>
      <c r="C14712">
        <v>134.00683774971915</v>
      </c>
      <c r="D14712" t="s">
        <v>8</v>
      </c>
    </row>
    <row r="14713" spans="1:4">
      <c r="A14713" t="s">
        <v>2279</v>
      </c>
      <c r="B14713" t="s">
        <v>2655</v>
      </c>
      <c r="C14713">
        <v>132.45491976236011</v>
      </c>
      <c r="D14713" t="s">
        <v>8</v>
      </c>
    </row>
    <row r="14714" spans="1:4">
      <c r="A14714" t="s">
        <v>2280</v>
      </c>
      <c r="B14714" t="s">
        <v>2655</v>
      </c>
      <c r="C14714">
        <v>131.95984945877387</v>
      </c>
      <c r="D14714" t="s">
        <v>8</v>
      </c>
    </row>
    <row r="14715" spans="1:4">
      <c r="A14715" t="s">
        <v>2281</v>
      </c>
      <c r="B14715" t="s">
        <v>2655</v>
      </c>
      <c r="C14715">
        <v>134.01634395145618</v>
      </c>
      <c r="D14715" t="s">
        <v>8</v>
      </c>
    </row>
    <row r="14716" spans="1:4">
      <c r="A14716" t="s">
        <v>2282</v>
      </c>
      <c r="B14716" t="s">
        <v>2655</v>
      </c>
      <c r="C14716">
        <v>134.92085268743037</v>
      </c>
      <c r="D14716" t="s">
        <v>8</v>
      </c>
    </row>
    <row r="14717" spans="1:4">
      <c r="A14717" t="s">
        <v>2283</v>
      </c>
      <c r="B14717" t="s">
        <v>2655</v>
      </c>
      <c r="C14717">
        <v>135.00652489799427</v>
      </c>
      <c r="D14717" t="s">
        <v>8</v>
      </c>
    </row>
    <row r="14718" spans="1:4">
      <c r="A14718" t="s">
        <v>2284</v>
      </c>
      <c r="B14718" t="s">
        <v>2655</v>
      </c>
      <c r="C14718">
        <v>135.46353157924878</v>
      </c>
      <c r="D14718" t="s">
        <v>8</v>
      </c>
    </row>
    <row r="14719" spans="1:4">
      <c r="A14719" t="s">
        <v>2285</v>
      </c>
      <c r="B14719" t="s">
        <v>2655</v>
      </c>
      <c r="C14719">
        <v>136.1490373570017</v>
      </c>
      <c r="D14719" t="s">
        <v>8</v>
      </c>
    </row>
    <row r="14720" spans="1:4">
      <c r="A14720" t="s">
        <v>2286</v>
      </c>
      <c r="B14720" t="s">
        <v>2655</v>
      </c>
      <c r="C14720">
        <v>136.12998941015223</v>
      </c>
      <c r="D14720" t="s">
        <v>8</v>
      </c>
    </row>
    <row r="14721" spans="1:4">
      <c r="A14721" t="s">
        <v>2287</v>
      </c>
      <c r="B14721" t="s">
        <v>2655</v>
      </c>
      <c r="C14721">
        <v>134.43528741917936</v>
      </c>
      <c r="D14721" t="s">
        <v>8</v>
      </c>
    </row>
    <row r="14722" spans="1:4">
      <c r="A14722" t="s">
        <v>9</v>
      </c>
      <c r="B14722" t="s">
        <v>2655</v>
      </c>
      <c r="C14722">
        <v>134.67329098839849</v>
      </c>
      <c r="D14722" t="s">
        <v>8</v>
      </c>
    </row>
    <row r="14723" spans="1:4">
      <c r="A14723" t="s">
        <v>2288</v>
      </c>
      <c r="B14723" t="s">
        <v>2655</v>
      </c>
      <c r="C14723">
        <v>137.54861454484026</v>
      </c>
      <c r="D14723" t="s">
        <v>8</v>
      </c>
    </row>
    <row r="14724" spans="1:4">
      <c r="A14724" t="s">
        <v>2289</v>
      </c>
      <c r="B14724" t="s">
        <v>2655</v>
      </c>
      <c r="C14724">
        <v>139.99548993582852</v>
      </c>
      <c r="D14724" t="s">
        <v>8</v>
      </c>
    </row>
    <row r="14725" spans="1:4">
      <c r="A14725" t="s">
        <v>2290</v>
      </c>
      <c r="B14725" t="s">
        <v>2655</v>
      </c>
      <c r="C14725">
        <v>137.94850553703893</v>
      </c>
      <c r="D14725" t="s">
        <v>8</v>
      </c>
    </row>
    <row r="14726" spans="1:4">
      <c r="A14726" t="s">
        <v>2291</v>
      </c>
      <c r="B14726" t="s">
        <v>2655</v>
      </c>
      <c r="C14726">
        <v>137.5486203489736</v>
      </c>
      <c r="D14726" t="s">
        <v>8</v>
      </c>
    </row>
    <row r="14727" spans="1:4">
      <c r="A14727" t="s">
        <v>2292</v>
      </c>
      <c r="B14727" t="s">
        <v>2655</v>
      </c>
      <c r="C14727">
        <v>141.86156816013815</v>
      </c>
      <c r="D14727" t="s">
        <v>8</v>
      </c>
    </row>
    <row r="14728" spans="1:4">
      <c r="A14728" t="s">
        <v>2293</v>
      </c>
      <c r="B14728" t="s">
        <v>2655</v>
      </c>
      <c r="C14728">
        <v>141.94724721380393</v>
      </c>
      <c r="D14728" t="s">
        <v>8</v>
      </c>
    </row>
    <row r="14729" spans="1:4">
      <c r="A14729" t="s">
        <v>2294</v>
      </c>
      <c r="B14729" t="s">
        <v>2655</v>
      </c>
      <c r="C14729">
        <v>140.50010116690331</v>
      </c>
      <c r="D14729" t="s">
        <v>8</v>
      </c>
    </row>
    <row r="14730" spans="1:4">
      <c r="A14730" t="s">
        <v>2295</v>
      </c>
      <c r="B14730" t="s">
        <v>2655</v>
      </c>
      <c r="C14730">
        <v>143.19452292209576</v>
      </c>
      <c r="D14730" t="s">
        <v>8</v>
      </c>
    </row>
    <row r="14731" spans="1:4">
      <c r="A14731" t="s">
        <v>2296</v>
      </c>
      <c r="B14731" t="s">
        <v>2655</v>
      </c>
      <c r="C14731">
        <v>140.78573711822665</v>
      </c>
      <c r="D14731" t="s">
        <v>8</v>
      </c>
    </row>
    <row r="14732" spans="1:4">
      <c r="A14732" t="s">
        <v>2297</v>
      </c>
      <c r="B14732" t="s">
        <v>2655</v>
      </c>
      <c r="C14732">
        <v>139.09100146815695</v>
      </c>
      <c r="D14732" t="s">
        <v>8</v>
      </c>
    </row>
    <row r="14733" spans="1:4">
      <c r="A14733" t="s">
        <v>2298</v>
      </c>
      <c r="B14733" t="s">
        <v>2655</v>
      </c>
      <c r="C14733">
        <v>141.15703278392226</v>
      </c>
      <c r="D14733" t="s">
        <v>8</v>
      </c>
    </row>
    <row r="14734" spans="1:4">
      <c r="A14734" t="s">
        <v>2299</v>
      </c>
      <c r="B14734" t="s">
        <v>2655</v>
      </c>
      <c r="C14734">
        <v>143.08979793607585</v>
      </c>
      <c r="D14734" t="s">
        <v>8</v>
      </c>
    </row>
    <row r="14735" spans="1:4">
      <c r="A14735" t="s">
        <v>2300</v>
      </c>
      <c r="B14735" t="s">
        <v>2655</v>
      </c>
      <c r="C14735">
        <v>145.89527506088797</v>
      </c>
      <c r="D14735" t="s">
        <v>8</v>
      </c>
    </row>
    <row r="14736" spans="1:4">
      <c r="A14736" t="s">
        <v>2301</v>
      </c>
      <c r="B14736" t="s">
        <v>2655</v>
      </c>
      <c r="C14736">
        <v>143.72762641207069</v>
      </c>
      <c r="D14736" t="s">
        <v>8</v>
      </c>
    </row>
    <row r="14737" spans="1:4">
      <c r="A14737" t="s">
        <v>2302</v>
      </c>
      <c r="B14737" t="s">
        <v>2655</v>
      </c>
      <c r="C14737">
        <v>144.81143712591921</v>
      </c>
      <c r="D14737" t="s">
        <v>8</v>
      </c>
    </row>
    <row r="14738" spans="1:4">
      <c r="A14738" t="s">
        <v>2303</v>
      </c>
      <c r="B14738" t="s">
        <v>2655</v>
      </c>
      <c r="C14738">
        <v>146.53790477890004</v>
      </c>
      <c r="D14738" t="s">
        <v>8</v>
      </c>
    </row>
    <row r="14739" spans="1:4">
      <c r="A14739" t="s">
        <v>2304</v>
      </c>
      <c r="B14739" t="s">
        <v>2655</v>
      </c>
      <c r="C14739">
        <v>144.78268319408457</v>
      </c>
      <c r="D14739" t="s">
        <v>8</v>
      </c>
    </row>
    <row r="14740" spans="1:4">
      <c r="A14740" t="s">
        <v>2305</v>
      </c>
      <c r="B14740" t="s">
        <v>2655</v>
      </c>
      <c r="C14740">
        <v>146.08710010184615</v>
      </c>
      <c r="D14740" t="s">
        <v>8</v>
      </c>
    </row>
    <row r="14741" spans="1:4">
      <c r="A14741" t="s">
        <v>2306</v>
      </c>
      <c r="B14741" t="s">
        <v>2655</v>
      </c>
      <c r="C14741">
        <v>146.02955871429592</v>
      </c>
      <c r="D14741" t="s">
        <v>8</v>
      </c>
    </row>
    <row r="14742" spans="1:4">
      <c r="A14742" t="s">
        <v>2307</v>
      </c>
      <c r="B14742" t="s">
        <v>2655</v>
      </c>
      <c r="C14742">
        <v>147.37235063196232</v>
      </c>
      <c r="D14742" t="s">
        <v>8</v>
      </c>
    </row>
    <row r="14743" spans="1:4">
      <c r="A14743" t="s">
        <v>2308</v>
      </c>
      <c r="B14743" t="s">
        <v>2655</v>
      </c>
      <c r="C14743">
        <v>149.18514410403787</v>
      </c>
      <c r="D14743" t="s">
        <v>8</v>
      </c>
    </row>
    <row r="14744" spans="1:4">
      <c r="A14744" t="s">
        <v>2309</v>
      </c>
      <c r="B14744" t="s">
        <v>2655</v>
      </c>
      <c r="C14744">
        <v>148.44662417130581</v>
      </c>
      <c r="D14744" t="s">
        <v>8</v>
      </c>
    </row>
    <row r="14745" spans="1:4">
      <c r="A14745" t="s">
        <v>2310</v>
      </c>
      <c r="B14745" t="s">
        <v>2655</v>
      </c>
      <c r="C14745">
        <v>163.50514767393886</v>
      </c>
      <c r="D14745" t="s">
        <v>8</v>
      </c>
    </row>
    <row r="14746" spans="1:4">
      <c r="A14746" t="s">
        <v>2311</v>
      </c>
      <c r="B14746" t="s">
        <v>2655</v>
      </c>
      <c r="C14746">
        <v>168.35840729713971</v>
      </c>
      <c r="D14746" t="s">
        <v>8</v>
      </c>
    </row>
    <row r="14747" spans="1:4">
      <c r="A14747" t="s">
        <v>2312</v>
      </c>
      <c r="B14747" t="s">
        <v>2655</v>
      </c>
      <c r="C14747">
        <v>168.10904810546492</v>
      </c>
      <c r="D14747" t="s">
        <v>8</v>
      </c>
    </row>
    <row r="14748" spans="1:4">
      <c r="A14748" t="s">
        <v>2313</v>
      </c>
      <c r="B14748" t="s">
        <v>2655</v>
      </c>
      <c r="C14748">
        <v>165.25078771513293</v>
      </c>
      <c r="D14748" t="s">
        <v>8</v>
      </c>
    </row>
    <row r="14749" spans="1:4">
      <c r="A14749" t="s">
        <v>2314</v>
      </c>
      <c r="B14749" t="s">
        <v>2655</v>
      </c>
      <c r="C14749">
        <v>163.61066089377678</v>
      </c>
      <c r="D14749" t="s">
        <v>8</v>
      </c>
    </row>
    <row r="14750" spans="1:4">
      <c r="A14750" t="s">
        <v>2315</v>
      </c>
      <c r="B14750" t="s">
        <v>2655</v>
      </c>
      <c r="C14750">
        <v>162.15274681176453</v>
      </c>
      <c r="D14750" t="s">
        <v>8</v>
      </c>
    </row>
    <row r="14751" spans="1:4">
      <c r="A14751" t="s">
        <v>2316</v>
      </c>
      <c r="B14751" t="s">
        <v>2655</v>
      </c>
      <c r="C14751">
        <v>160.69486258817324</v>
      </c>
      <c r="D14751" t="s">
        <v>8</v>
      </c>
    </row>
    <row r="14752" spans="1:4">
      <c r="A14752" t="s">
        <v>2317</v>
      </c>
      <c r="B14752" t="s">
        <v>2655</v>
      </c>
      <c r="C14752">
        <v>160.33998268129551</v>
      </c>
      <c r="D14752" t="s">
        <v>8</v>
      </c>
    </row>
    <row r="14753" spans="1:4">
      <c r="A14753" t="s">
        <v>2318</v>
      </c>
      <c r="B14753" t="s">
        <v>2655</v>
      </c>
      <c r="C14753">
        <v>158.49842973012699</v>
      </c>
      <c r="D14753" t="s">
        <v>8</v>
      </c>
    </row>
    <row r="14754" spans="1:4">
      <c r="A14754" t="s">
        <v>2319</v>
      </c>
      <c r="B14754" t="s">
        <v>2655</v>
      </c>
      <c r="C14754">
        <v>161.31830491218935</v>
      </c>
      <c r="D14754" t="s">
        <v>8</v>
      </c>
    </row>
    <row r="14755" spans="1:4">
      <c r="A14755" t="s">
        <v>2320</v>
      </c>
      <c r="B14755" t="s">
        <v>2655</v>
      </c>
      <c r="C14755">
        <v>161.72116064068047</v>
      </c>
      <c r="D14755" t="s">
        <v>8</v>
      </c>
    </row>
    <row r="14756" spans="1:4">
      <c r="A14756" t="s">
        <v>2321</v>
      </c>
      <c r="B14756" t="s">
        <v>2655</v>
      </c>
      <c r="C14756">
        <v>163.60108130061485</v>
      </c>
      <c r="D14756" t="s">
        <v>8</v>
      </c>
    </row>
    <row r="14757" spans="1:4">
      <c r="A14757" t="s">
        <v>2322</v>
      </c>
      <c r="B14757" t="s">
        <v>2655</v>
      </c>
      <c r="C14757">
        <v>163.89842070496513</v>
      </c>
      <c r="D14757" t="s">
        <v>8</v>
      </c>
    </row>
    <row r="14758" spans="1:4">
      <c r="A14758" t="s">
        <v>2323</v>
      </c>
      <c r="B14758" t="s">
        <v>2655</v>
      </c>
      <c r="C14758">
        <v>163.21740004748395</v>
      </c>
      <c r="D14758" t="s">
        <v>8</v>
      </c>
    </row>
    <row r="14759" spans="1:4">
      <c r="A14759" t="s">
        <v>2324</v>
      </c>
      <c r="B14759" t="s">
        <v>2655</v>
      </c>
      <c r="C14759">
        <v>166.48809243512645</v>
      </c>
      <c r="D14759" t="s">
        <v>8</v>
      </c>
    </row>
    <row r="14760" spans="1:4">
      <c r="A14760" t="s">
        <v>2325</v>
      </c>
      <c r="B14760" t="s">
        <v>2655</v>
      </c>
      <c r="C14760">
        <v>167.08277870846482</v>
      </c>
      <c r="D14760" t="s">
        <v>8</v>
      </c>
    </row>
    <row r="14761" spans="1:4">
      <c r="A14761" t="s">
        <v>2326</v>
      </c>
      <c r="B14761" t="s">
        <v>2655</v>
      </c>
      <c r="C14761">
        <v>168.31045778818969</v>
      </c>
      <c r="D14761" t="s">
        <v>8</v>
      </c>
    </row>
    <row r="14762" spans="1:4">
      <c r="A14762" t="s">
        <v>2327</v>
      </c>
      <c r="B14762" t="s">
        <v>2655</v>
      </c>
      <c r="C14762">
        <v>170.15199725254763</v>
      </c>
      <c r="D14762" t="s">
        <v>8</v>
      </c>
    </row>
    <row r="14763" spans="1:4">
      <c r="A14763" t="s">
        <v>2328</v>
      </c>
      <c r="B14763" t="s">
        <v>2655</v>
      </c>
      <c r="C14763">
        <v>174.42978753730551</v>
      </c>
      <c r="D14763" t="s">
        <v>8</v>
      </c>
    </row>
    <row r="14764" spans="1:4">
      <c r="A14764" t="s">
        <v>2329</v>
      </c>
      <c r="B14764" t="s">
        <v>2655</v>
      </c>
      <c r="C14764">
        <v>170.62199397738658</v>
      </c>
      <c r="D14764" t="s">
        <v>8</v>
      </c>
    </row>
    <row r="14765" spans="1:4">
      <c r="A14765" t="s">
        <v>2330</v>
      </c>
      <c r="B14765" t="s">
        <v>2655</v>
      </c>
      <c r="C14765">
        <v>169.95059368775404</v>
      </c>
      <c r="D14765" t="s">
        <v>8</v>
      </c>
    </row>
    <row r="14766" spans="1:4">
      <c r="A14766" t="s">
        <v>2331</v>
      </c>
      <c r="B14766" t="s">
        <v>2655</v>
      </c>
      <c r="C14766">
        <v>169.9889572890865</v>
      </c>
      <c r="D14766" t="s">
        <v>8</v>
      </c>
    </row>
    <row r="14767" spans="1:4">
      <c r="A14767" t="s">
        <v>2332</v>
      </c>
      <c r="B14767" t="s">
        <v>2655</v>
      </c>
      <c r="C14767">
        <v>165.49057446306645</v>
      </c>
      <c r="D14767" t="s">
        <v>8</v>
      </c>
    </row>
    <row r="14768" spans="1:4">
      <c r="A14768" t="s">
        <v>2333</v>
      </c>
      <c r="B14768" t="s">
        <v>2655</v>
      </c>
      <c r="C14768">
        <v>165.09734267557138</v>
      </c>
      <c r="D14768" t="s">
        <v>8</v>
      </c>
    </row>
    <row r="14769" spans="1:4">
      <c r="A14769" t="s">
        <v>2334</v>
      </c>
      <c r="B14769" t="s">
        <v>2655</v>
      </c>
      <c r="C14769">
        <v>164.72327368116308</v>
      </c>
      <c r="D14769" t="s">
        <v>8</v>
      </c>
    </row>
    <row r="14770" spans="1:4">
      <c r="A14770" t="s">
        <v>2335</v>
      </c>
      <c r="B14770" t="s">
        <v>2655</v>
      </c>
      <c r="C14770">
        <v>164.83836921792405</v>
      </c>
      <c r="D14770" t="s">
        <v>8</v>
      </c>
    </row>
    <row r="14771" spans="1:4">
      <c r="A14771" t="s">
        <v>2336</v>
      </c>
      <c r="B14771" t="s">
        <v>2655</v>
      </c>
      <c r="C14771">
        <v>165.97976008584808</v>
      </c>
      <c r="D14771" t="s">
        <v>8</v>
      </c>
    </row>
    <row r="14772" spans="1:4">
      <c r="A14772" t="s">
        <v>2337</v>
      </c>
      <c r="B14772" t="s">
        <v>2655</v>
      </c>
      <c r="C14772">
        <v>164.071040434758</v>
      </c>
      <c r="D14772" t="s">
        <v>8</v>
      </c>
    </row>
    <row r="14773" spans="1:4">
      <c r="A14773" t="s">
        <v>2338</v>
      </c>
      <c r="B14773" t="s">
        <v>2655</v>
      </c>
      <c r="C14773">
        <v>162.86252325817776</v>
      </c>
      <c r="D14773" t="s">
        <v>8</v>
      </c>
    </row>
    <row r="14774" spans="1:4">
      <c r="A14774" t="s">
        <v>2339</v>
      </c>
      <c r="B14774" t="s">
        <v>2655</v>
      </c>
      <c r="C14774">
        <v>159.21780565692578</v>
      </c>
      <c r="D14774" t="s">
        <v>8</v>
      </c>
    </row>
    <row r="14775" spans="1:4">
      <c r="A14775" t="s">
        <v>2340</v>
      </c>
      <c r="B14775" t="s">
        <v>2655</v>
      </c>
      <c r="C14775">
        <v>161.07851813195816</v>
      </c>
      <c r="D14775" t="s">
        <v>8</v>
      </c>
    </row>
    <row r="14776" spans="1:4">
      <c r="A14776" t="s">
        <v>2341</v>
      </c>
      <c r="B14776" t="s">
        <v>2655</v>
      </c>
      <c r="C14776">
        <v>160.68527684131826</v>
      </c>
      <c r="D14776" t="s">
        <v>8</v>
      </c>
    </row>
    <row r="14777" spans="1:4">
      <c r="A14777" t="s">
        <v>2342</v>
      </c>
      <c r="B14777" t="s">
        <v>2655</v>
      </c>
      <c r="C14777">
        <v>161.58688073764287</v>
      </c>
      <c r="D14777" t="s">
        <v>8</v>
      </c>
    </row>
    <row r="14778" spans="1:4">
      <c r="A14778" t="s">
        <v>2343</v>
      </c>
      <c r="B14778" t="s">
        <v>2655</v>
      </c>
      <c r="C14778">
        <v>162.18152441449325</v>
      </c>
      <c r="D14778" t="s">
        <v>8</v>
      </c>
    </row>
    <row r="14779" spans="1:4">
      <c r="A14779" t="s">
        <v>2344</v>
      </c>
      <c r="B14779" t="s">
        <v>2655</v>
      </c>
      <c r="C14779">
        <v>161.14566999020988</v>
      </c>
      <c r="D14779" t="s">
        <v>8</v>
      </c>
    </row>
    <row r="14780" spans="1:4">
      <c r="A14780" t="s">
        <v>2345</v>
      </c>
      <c r="B14780" t="s">
        <v>2655</v>
      </c>
      <c r="C14780">
        <v>159.7357163299973</v>
      </c>
      <c r="D14780" t="s">
        <v>8</v>
      </c>
    </row>
    <row r="14781" spans="1:4">
      <c r="A14781" t="s">
        <v>2346</v>
      </c>
      <c r="B14781" t="s">
        <v>2655</v>
      </c>
      <c r="C14781">
        <v>158.40251064898931</v>
      </c>
      <c r="D14781" t="s">
        <v>8</v>
      </c>
    </row>
    <row r="14782" spans="1:4">
      <c r="A14782" t="s">
        <v>2347</v>
      </c>
      <c r="B14782" t="s">
        <v>2655</v>
      </c>
      <c r="C14782">
        <v>159.48635163136842</v>
      </c>
      <c r="D14782" t="s">
        <v>8</v>
      </c>
    </row>
    <row r="14783" spans="1:4">
      <c r="A14783" t="s">
        <v>2348</v>
      </c>
      <c r="B14783" t="s">
        <v>2655</v>
      </c>
      <c r="C14783">
        <v>158.94922776650876</v>
      </c>
      <c r="D14783" t="s">
        <v>8</v>
      </c>
    </row>
    <row r="14784" spans="1:4">
      <c r="A14784" t="s">
        <v>2349</v>
      </c>
      <c r="B14784" t="s">
        <v>2655</v>
      </c>
      <c r="C14784">
        <v>155.9854729669209</v>
      </c>
      <c r="D14784" t="s">
        <v>8</v>
      </c>
    </row>
    <row r="14785" spans="1:4">
      <c r="A14785" t="s">
        <v>2350</v>
      </c>
      <c r="B14785" t="s">
        <v>2655</v>
      </c>
      <c r="C14785">
        <v>155.02634499090814</v>
      </c>
      <c r="D14785" t="s">
        <v>8</v>
      </c>
    </row>
    <row r="14786" spans="1:4">
      <c r="A14786" t="s">
        <v>2351</v>
      </c>
      <c r="B14786" t="s">
        <v>2655</v>
      </c>
      <c r="C14786">
        <v>152.1584876016652</v>
      </c>
      <c r="D14786" t="s">
        <v>8</v>
      </c>
    </row>
    <row r="14787" spans="1:4">
      <c r="A14787" t="s">
        <v>2352</v>
      </c>
      <c r="B14787" t="s">
        <v>2655</v>
      </c>
      <c r="C14787">
        <v>153.76026730367113</v>
      </c>
      <c r="D14787" t="s">
        <v>8</v>
      </c>
    </row>
    <row r="14788" spans="1:4">
      <c r="A14788" t="s">
        <v>2353</v>
      </c>
      <c r="B14788" t="s">
        <v>2655</v>
      </c>
      <c r="C14788">
        <v>151.92830129432855</v>
      </c>
      <c r="D14788" t="s">
        <v>8</v>
      </c>
    </row>
    <row r="14789" spans="1:4">
      <c r="A14789" t="s">
        <v>2354</v>
      </c>
      <c r="B14789" t="s">
        <v>2655</v>
      </c>
      <c r="C14789">
        <v>155.72651248966693</v>
      </c>
      <c r="D14789" t="s">
        <v>8</v>
      </c>
    </row>
    <row r="14790" spans="1:4">
      <c r="A14790" t="s">
        <v>2355</v>
      </c>
      <c r="B14790" t="s">
        <v>2655</v>
      </c>
      <c r="C14790">
        <v>154.66186839616824</v>
      </c>
      <c r="D14790" t="s">
        <v>8</v>
      </c>
    </row>
    <row r="14791" spans="1:4">
      <c r="A14791" t="s">
        <v>2356</v>
      </c>
      <c r="B14791" t="s">
        <v>2655</v>
      </c>
      <c r="C14791">
        <v>157.68314863662911</v>
      </c>
      <c r="D14791" t="s">
        <v>8</v>
      </c>
    </row>
    <row r="14792" spans="1:4">
      <c r="A14792" t="s">
        <v>2357</v>
      </c>
      <c r="B14792" t="s">
        <v>2655</v>
      </c>
      <c r="C14792">
        <v>158.88207255225041</v>
      </c>
      <c r="D14792" t="s">
        <v>8</v>
      </c>
    </row>
    <row r="14793" spans="1:4">
      <c r="A14793" t="s">
        <v>2358</v>
      </c>
      <c r="B14793" t="s">
        <v>2655</v>
      </c>
      <c r="C14793">
        <v>157.68315828585824</v>
      </c>
      <c r="D14793" t="s">
        <v>8</v>
      </c>
    </row>
    <row r="14794" spans="1:4">
      <c r="A14794" t="s">
        <v>2359</v>
      </c>
      <c r="B14794" t="s">
        <v>2655</v>
      </c>
      <c r="C14794">
        <v>156.06449082442182</v>
      </c>
      <c r="D14794" t="s">
        <v>8</v>
      </c>
    </row>
    <row r="14795" spans="1:4">
      <c r="A14795" t="s">
        <v>2360</v>
      </c>
      <c r="B14795" t="s">
        <v>2655</v>
      </c>
      <c r="C14795">
        <v>155.56229697858814</v>
      </c>
      <c r="D14795" t="s">
        <v>8</v>
      </c>
    </row>
    <row r="14796" spans="1:4">
      <c r="A14796" t="s">
        <v>2361</v>
      </c>
      <c r="B14796" t="s">
        <v>2655</v>
      </c>
      <c r="C14796">
        <v>158.04427065846227</v>
      </c>
      <c r="D14796" t="s">
        <v>8</v>
      </c>
    </row>
    <row r="14797" spans="1:4">
      <c r="A14797" t="s">
        <v>2362</v>
      </c>
      <c r="B14797" t="s">
        <v>2655</v>
      </c>
      <c r="C14797">
        <v>154.97320166048439</v>
      </c>
      <c r="D14797" t="s">
        <v>8</v>
      </c>
    </row>
    <row r="14798" spans="1:4">
      <c r="A14798" t="s">
        <v>2363</v>
      </c>
      <c r="B14798" t="s">
        <v>2655</v>
      </c>
      <c r="C14798">
        <v>155.29190675346732</v>
      </c>
      <c r="D14798" t="s">
        <v>8</v>
      </c>
    </row>
    <row r="14799" spans="1:4">
      <c r="A14799" t="s">
        <v>2364</v>
      </c>
      <c r="B14799" t="s">
        <v>2655</v>
      </c>
      <c r="C14799">
        <v>151.4675509921027</v>
      </c>
      <c r="D14799" t="s">
        <v>8</v>
      </c>
    </row>
    <row r="14800" spans="1:4">
      <c r="A14800" t="s">
        <v>2365</v>
      </c>
      <c r="B14800" t="s">
        <v>2655</v>
      </c>
      <c r="C14800">
        <v>140.6801801208575</v>
      </c>
      <c r="D14800" t="s">
        <v>8</v>
      </c>
    </row>
    <row r="14801" spans="1:4">
      <c r="A14801" t="s">
        <v>2366</v>
      </c>
      <c r="B14801" t="s">
        <v>2655</v>
      </c>
      <c r="C14801">
        <v>140.59325377429167</v>
      </c>
      <c r="D14801" t="s">
        <v>8</v>
      </c>
    </row>
    <row r="14802" spans="1:4">
      <c r="A14802" t="s">
        <v>2367</v>
      </c>
      <c r="B14802" t="s">
        <v>2655</v>
      </c>
      <c r="C14802">
        <v>140.73810657980633</v>
      </c>
      <c r="D14802" t="s">
        <v>8</v>
      </c>
    </row>
    <row r="14803" spans="1:4">
      <c r="A14803" t="s">
        <v>2368</v>
      </c>
      <c r="B14803" t="s">
        <v>2655</v>
      </c>
      <c r="C14803">
        <v>142.38955301498436</v>
      </c>
      <c r="D14803" t="s">
        <v>8</v>
      </c>
    </row>
    <row r="14804" spans="1:4">
      <c r="A14804" t="s">
        <v>2369</v>
      </c>
      <c r="B14804" t="s">
        <v>2655</v>
      </c>
      <c r="C14804">
        <v>143.05591574754359</v>
      </c>
      <c r="D14804" t="s">
        <v>8</v>
      </c>
    </row>
    <row r="14805" spans="1:4">
      <c r="A14805" t="s">
        <v>2370</v>
      </c>
      <c r="B14805" t="s">
        <v>2655</v>
      </c>
      <c r="C14805">
        <v>145.2095182866673</v>
      </c>
      <c r="D14805" t="s">
        <v>8</v>
      </c>
    </row>
    <row r="14806" spans="1:4">
      <c r="A14806" t="s">
        <v>2371</v>
      </c>
      <c r="B14806" t="s">
        <v>2655</v>
      </c>
      <c r="C14806">
        <v>151.55446562979253</v>
      </c>
      <c r="D14806" t="s">
        <v>8</v>
      </c>
    </row>
    <row r="14807" spans="1:4">
      <c r="A14807" t="s">
        <v>2372</v>
      </c>
      <c r="B14807" t="s">
        <v>2655</v>
      </c>
      <c r="C14807">
        <v>149.19805055070438</v>
      </c>
      <c r="D14807" t="s">
        <v>8</v>
      </c>
    </row>
    <row r="14808" spans="1:4">
      <c r="A14808" t="s">
        <v>2373</v>
      </c>
      <c r="B14808" t="s">
        <v>2655</v>
      </c>
      <c r="C14808">
        <v>148.90831882231959</v>
      </c>
      <c r="D14808" t="s">
        <v>8</v>
      </c>
    </row>
    <row r="14809" spans="1:4">
      <c r="A14809" t="s">
        <v>2374</v>
      </c>
      <c r="B14809" t="s">
        <v>2655</v>
      </c>
      <c r="C14809">
        <v>145.808274255909</v>
      </c>
      <c r="D14809" t="s">
        <v>8</v>
      </c>
    </row>
    <row r="14810" spans="1:4">
      <c r="A14810" t="s">
        <v>2375</v>
      </c>
      <c r="B14810" t="s">
        <v>2655</v>
      </c>
      <c r="C14810">
        <v>142.14809442779131</v>
      </c>
      <c r="D14810" t="s">
        <v>8</v>
      </c>
    </row>
    <row r="14811" spans="1:4">
      <c r="A14811" t="s">
        <v>2376</v>
      </c>
      <c r="B14811" t="s">
        <v>2655</v>
      </c>
      <c r="C14811">
        <v>141.57830883700669</v>
      </c>
      <c r="D14811" t="s">
        <v>8</v>
      </c>
    </row>
    <row r="14812" spans="1:4">
      <c r="A14812" t="s">
        <v>2377</v>
      </c>
      <c r="B14812" t="s">
        <v>2655</v>
      </c>
      <c r="C14812">
        <v>143.80919638763831</v>
      </c>
      <c r="D14812" t="s">
        <v>8</v>
      </c>
    </row>
    <row r="14813" spans="1:4">
      <c r="A14813" t="s">
        <v>2378</v>
      </c>
      <c r="B14813" t="s">
        <v>2655</v>
      </c>
      <c r="C14813">
        <v>143.28767621470621</v>
      </c>
      <c r="D14813" t="s">
        <v>8</v>
      </c>
    </row>
    <row r="14814" spans="1:4">
      <c r="A14814" t="s">
        <v>2379</v>
      </c>
      <c r="B14814" t="s">
        <v>2655</v>
      </c>
      <c r="C14814">
        <v>142.95933360422703</v>
      </c>
      <c r="D14814" t="s">
        <v>8</v>
      </c>
    </row>
    <row r="14815" spans="1:4">
      <c r="A14815" t="s">
        <v>2380</v>
      </c>
      <c r="B14815" t="s">
        <v>2655</v>
      </c>
      <c r="C14815">
        <v>142.05151038671622</v>
      </c>
      <c r="D14815" t="s">
        <v>8</v>
      </c>
    </row>
    <row r="14816" spans="1:4">
      <c r="A14816" t="s">
        <v>2381</v>
      </c>
      <c r="B14816" t="s">
        <v>2655</v>
      </c>
      <c r="C14816">
        <v>138.87422921443314</v>
      </c>
      <c r="D14816" t="s">
        <v>8</v>
      </c>
    </row>
    <row r="14817" spans="1:4">
      <c r="A14817" t="s">
        <v>2382</v>
      </c>
      <c r="B14817" t="s">
        <v>2655</v>
      </c>
      <c r="C14817">
        <v>140.09106396390601</v>
      </c>
      <c r="D14817" t="s">
        <v>8</v>
      </c>
    </row>
    <row r="14818" spans="1:4">
      <c r="A14818" t="s">
        <v>2383</v>
      </c>
      <c r="B14818" t="s">
        <v>2655</v>
      </c>
      <c r="C14818">
        <v>139.88826399129559</v>
      </c>
      <c r="D14818" t="s">
        <v>8</v>
      </c>
    </row>
    <row r="14819" spans="1:4">
      <c r="A14819" t="s">
        <v>2384</v>
      </c>
      <c r="B14819" t="s">
        <v>2655</v>
      </c>
      <c r="C14819">
        <v>138.84525287586462</v>
      </c>
      <c r="D14819" t="s">
        <v>8</v>
      </c>
    </row>
    <row r="14820" spans="1:4">
      <c r="A14820" t="s">
        <v>2385</v>
      </c>
      <c r="B14820" t="s">
        <v>2655</v>
      </c>
      <c r="C14820">
        <v>141.25963924444321</v>
      </c>
      <c r="D14820" t="s">
        <v>8</v>
      </c>
    </row>
    <row r="14821" spans="1:4">
      <c r="A14821" t="s">
        <v>2386</v>
      </c>
      <c r="B14821" t="s">
        <v>2655</v>
      </c>
      <c r="C14821">
        <v>145.62478086145984</v>
      </c>
      <c r="D14821" t="s">
        <v>8</v>
      </c>
    </row>
    <row r="14822" spans="1:4">
      <c r="A14822" t="s">
        <v>2387</v>
      </c>
      <c r="B14822" t="s">
        <v>2655</v>
      </c>
      <c r="C14822">
        <v>144.0119861035968</v>
      </c>
      <c r="D14822" t="s">
        <v>8</v>
      </c>
    </row>
    <row r="14823" spans="1:4">
      <c r="A14823" t="s">
        <v>2388</v>
      </c>
      <c r="B14823" t="s">
        <v>2655</v>
      </c>
      <c r="C14823">
        <v>142.26400325325142</v>
      </c>
      <c r="D14823" t="s">
        <v>8</v>
      </c>
    </row>
    <row r="14824" spans="1:4">
      <c r="A14824" t="s">
        <v>2389</v>
      </c>
      <c r="B14824" t="s">
        <v>2655</v>
      </c>
      <c r="C14824">
        <v>141.96462149113893</v>
      </c>
      <c r="D14824" t="s">
        <v>8</v>
      </c>
    </row>
    <row r="14825" spans="1:4">
      <c r="A14825" t="s">
        <v>2390</v>
      </c>
      <c r="B14825" t="s">
        <v>2655</v>
      </c>
      <c r="C14825">
        <v>143.61604143212367</v>
      </c>
      <c r="D14825" t="s">
        <v>8</v>
      </c>
    </row>
    <row r="14826" spans="1:4">
      <c r="A14826" t="s">
        <v>2391</v>
      </c>
      <c r="B14826" t="s">
        <v>2655</v>
      </c>
      <c r="C14826">
        <v>143.83815525913016</v>
      </c>
      <c r="D14826" t="s">
        <v>8</v>
      </c>
    </row>
    <row r="14827" spans="1:4">
      <c r="A14827" t="s">
        <v>2392</v>
      </c>
      <c r="B14827" t="s">
        <v>2655</v>
      </c>
      <c r="C14827">
        <v>141.95495845656004</v>
      </c>
      <c r="D14827" t="s">
        <v>8</v>
      </c>
    </row>
    <row r="14828" spans="1:4">
      <c r="A14828" t="s">
        <v>2393</v>
      </c>
      <c r="B14828" t="s">
        <v>2655</v>
      </c>
      <c r="C14828">
        <v>141.22097495491224</v>
      </c>
      <c r="D14828" t="s">
        <v>8</v>
      </c>
    </row>
    <row r="14829" spans="1:4">
      <c r="A14829" t="s">
        <v>2394</v>
      </c>
      <c r="B14829" t="s">
        <v>2655</v>
      </c>
      <c r="C14829">
        <v>141.41412329613274</v>
      </c>
      <c r="D14829" t="s">
        <v>8</v>
      </c>
    </row>
    <row r="14830" spans="1:4">
      <c r="A14830" t="s">
        <v>2395</v>
      </c>
      <c r="B14830" t="s">
        <v>2655</v>
      </c>
      <c r="C14830">
        <v>146.76437543413533</v>
      </c>
      <c r="D14830" t="s">
        <v>8</v>
      </c>
    </row>
    <row r="14831" spans="1:4">
      <c r="A14831" t="s">
        <v>2396</v>
      </c>
      <c r="B14831" t="s">
        <v>2655</v>
      </c>
      <c r="C14831">
        <v>144.49484756676117</v>
      </c>
      <c r="D14831" t="s">
        <v>8</v>
      </c>
    </row>
    <row r="14832" spans="1:4">
      <c r="A14832" t="s">
        <v>2397</v>
      </c>
      <c r="B14832" t="s">
        <v>2655</v>
      </c>
      <c r="C14832">
        <v>142.39919821950991</v>
      </c>
      <c r="D14832" t="s">
        <v>8</v>
      </c>
    </row>
    <row r="14833" spans="1:4">
      <c r="A14833" t="s">
        <v>2398</v>
      </c>
      <c r="B14833" t="s">
        <v>2655</v>
      </c>
      <c r="C14833">
        <v>146.68710310985469</v>
      </c>
      <c r="D14833" t="s">
        <v>8</v>
      </c>
    </row>
    <row r="14834" spans="1:4">
      <c r="A14834" t="s">
        <v>2399</v>
      </c>
      <c r="B14834" t="s">
        <v>2655</v>
      </c>
      <c r="C14834">
        <v>148.37715986832129</v>
      </c>
      <c r="D14834" t="s">
        <v>8</v>
      </c>
    </row>
    <row r="14835" spans="1:4">
      <c r="A14835" t="s">
        <v>2400</v>
      </c>
      <c r="B14835" t="s">
        <v>2655</v>
      </c>
      <c r="C14835">
        <v>148.19367215373265</v>
      </c>
      <c r="D14835" t="s">
        <v>8</v>
      </c>
    </row>
    <row r="14836" spans="1:4">
      <c r="A14836" t="s">
        <v>2401</v>
      </c>
      <c r="B14836" t="s">
        <v>2655</v>
      </c>
      <c r="C14836">
        <v>149.70022583007813</v>
      </c>
      <c r="D14836" t="s">
        <v>8</v>
      </c>
    </row>
    <row r="14837" spans="1:4">
      <c r="A14837" t="s">
        <v>2402</v>
      </c>
      <c r="B14837" t="s">
        <v>2655</v>
      </c>
      <c r="C14837">
        <v>151.37098096726393</v>
      </c>
      <c r="D14837" t="s">
        <v>8</v>
      </c>
    </row>
    <row r="14838" spans="1:4">
      <c r="A14838" t="s">
        <v>2403</v>
      </c>
      <c r="B14838" t="s">
        <v>2655</v>
      </c>
      <c r="C14838">
        <v>149.93200874453342</v>
      </c>
      <c r="D14838" t="s">
        <v>8</v>
      </c>
    </row>
    <row r="14839" spans="1:4">
      <c r="A14839" t="s">
        <v>2404</v>
      </c>
      <c r="B14839" t="s">
        <v>2655</v>
      </c>
      <c r="C14839">
        <v>146.27184003233353</v>
      </c>
      <c r="D14839" t="s">
        <v>8</v>
      </c>
    </row>
    <row r="14840" spans="1:4">
      <c r="A14840" t="s">
        <v>2405</v>
      </c>
      <c r="B14840" t="s">
        <v>2655</v>
      </c>
      <c r="C14840">
        <v>146.54226193050377</v>
      </c>
      <c r="D14840" t="s">
        <v>8</v>
      </c>
    </row>
    <row r="14841" spans="1:4">
      <c r="A14841" t="s">
        <v>2406</v>
      </c>
      <c r="B14841" t="s">
        <v>2655</v>
      </c>
      <c r="C14841">
        <v>145.78897123290807</v>
      </c>
      <c r="D14841" t="s">
        <v>8</v>
      </c>
    </row>
    <row r="14842" spans="1:4">
      <c r="A14842" t="s">
        <v>2407</v>
      </c>
      <c r="B14842" t="s">
        <v>2655</v>
      </c>
      <c r="C14842">
        <v>145.75032520319479</v>
      </c>
      <c r="D14842" t="s">
        <v>8</v>
      </c>
    </row>
    <row r="14843" spans="1:4">
      <c r="A14843" t="s">
        <v>2408</v>
      </c>
      <c r="B14843" t="s">
        <v>2655</v>
      </c>
      <c r="C14843">
        <v>144.30170380743053</v>
      </c>
      <c r="D14843" t="s">
        <v>8</v>
      </c>
    </row>
    <row r="14844" spans="1:4">
      <c r="A14844" t="s">
        <v>2409</v>
      </c>
      <c r="B14844" t="s">
        <v>2655</v>
      </c>
      <c r="C14844">
        <v>144.85219641078433</v>
      </c>
      <c r="D14844" t="s">
        <v>8</v>
      </c>
    </row>
    <row r="14845" spans="1:4">
      <c r="A14845" t="s">
        <v>2410</v>
      </c>
      <c r="B14845" t="s">
        <v>2655</v>
      </c>
      <c r="C14845">
        <v>142.83377910193326</v>
      </c>
      <c r="D14845" t="s">
        <v>8</v>
      </c>
    </row>
    <row r="14846" spans="1:4">
      <c r="A14846" t="s">
        <v>2411</v>
      </c>
      <c r="B14846" t="s">
        <v>2655</v>
      </c>
      <c r="C14846">
        <v>143.21041480102485</v>
      </c>
      <c r="D14846" t="s">
        <v>8</v>
      </c>
    </row>
    <row r="14847" spans="1:4">
      <c r="A14847" t="s">
        <v>2412</v>
      </c>
      <c r="B14847" t="s">
        <v>2655</v>
      </c>
      <c r="C14847">
        <v>147.17963698842328</v>
      </c>
      <c r="D14847" t="s">
        <v>8</v>
      </c>
    </row>
    <row r="14848" spans="1:4">
      <c r="A14848" t="s">
        <v>2413</v>
      </c>
      <c r="B14848" t="s">
        <v>2655</v>
      </c>
      <c r="C14848">
        <v>146.16561301353738</v>
      </c>
      <c r="D14848" t="s">
        <v>8</v>
      </c>
    </row>
    <row r="14849" spans="1:4">
      <c r="A14849" t="s">
        <v>2414</v>
      </c>
      <c r="B14849" t="s">
        <v>2655</v>
      </c>
      <c r="C14849">
        <v>140.43872692464865</v>
      </c>
      <c r="D14849" t="s">
        <v>8</v>
      </c>
    </row>
    <row r="14850" spans="1:4">
      <c r="A14850" t="s">
        <v>2415</v>
      </c>
      <c r="B14850" t="s">
        <v>2655</v>
      </c>
      <c r="C14850">
        <v>131.67942256574548</v>
      </c>
      <c r="D14850" t="s">
        <v>8</v>
      </c>
    </row>
    <row r="14851" spans="1:4">
      <c r="A14851" t="s">
        <v>2416</v>
      </c>
      <c r="B14851" t="s">
        <v>2655</v>
      </c>
      <c r="C14851">
        <v>131.25449409491327</v>
      </c>
      <c r="D14851" t="s">
        <v>8</v>
      </c>
    </row>
    <row r="14852" spans="1:4">
      <c r="A14852" t="s">
        <v>2417</v>
      </c>
      <c r="B14852" t="s">
        <v>2655</v>
      </c>
      <c r="C14852">
        <v>133.03147718269733</v>
      </c>
      <c r="D14852" t="s">
        <v>8</v>
      </c>
    </row>
    <row r="14853" spans="1:4">
      <c r="A14853" t="s">
        <v>2418</v>
      </c>
      <c r="B14853" t="s">
        <v>2655</v>
      </c>
      <c r="C14853">
        <v>131.33176134251173</v>
      </c>
      <c r="D14853" t="s">
        <v>8</v>
      </c>
    </row>
    <row r="14854" spans="1:4">
      <c r="A14854" t="s">
        <v>2419</v>
      </c>
      <c r="B14854" t="s">
        <v>2655</v>
      </c>
      <c r="C14854">
        <v>130.95511622618665</v>
      </c>
      <c r="D14854" t="s">
        <v>8</v>
      </c>
    </row>
    <row r="14855" spans="1:4">
      <c r="A14855" t="s">
        <v>2420</v>
      </c>
      <c r="B14855" t="s">
        <v>2655</v>
      </c>
      <c r="C14855">
        <v>131.86289644243882</v>
      </c>
      <c r="D14855" t="s">
        <v>8</v>
      </c>
    </row>
    <row r="14856" spans="1:4">
      <c r="A14856" t="s">
        <v>2421</v>
      </c>
      <c r="B14856" t="s">
        <v>2655</v>
      </c>
      <c r="C14856">
        <v>132.22024195719291</v>
      </c>
      <c r="D14856" t="s">
        <v>8</v>
      </c>
    </row>
    <row r="14857" spans="1:4">
      <c r="A14857" t="s">
        <v>2422</v>
      </c>
      <c r="B14857" t="s">
        <v>2655</v>
      </c>
      <c r="C14857">
        <v>132.22025082549447</v>
      </c>
      <c r="D14857" t="s">
        <v>8</v>
      </c>
    </row>
    <row r="14858" spans="1:4">
      <c r="A14858" t="s">
        <v>2423</v>
      </c>
      <c r="B14858" t="s">
        <v>2655</v>
      </c>
      <c r="C14858">
        <v>138.95148205195574</v>
      </c>
      <c r="D14858" t="s">
        <v>8</v>
      </c>
    </row>
    <row r="14859" spans="1:4">
      <c r="A14859" t="s">
        <v>2424</v>
      </c>
      <c r="B14859" t="s">
        <v>2655</v>
      </c>
      <c r="C14859">
        <v>139.29916373464928</v>
      </c>
      <c r="D14859" t="s">
        <v>8</v>
      </c>
    </row>
    <row r="14860" spans="1:4">
      <c r="A14860" t="s">
        <v>2425</v>
      </c>
      <c r="B14860" t="s">
        <v>2655</v>
      </c>
      <c r="C14860">
        <v>143.54843121686366</v>
      </c>
      <c r="D14860" t="s">
        <v>8</v>
      </c>
    </row>
    <row r="14861" spans="1:4">
      <c r="A14861" t="s">
        <v>2426</v>
      </c>
      <c r="B14861" t="s">
        <v>2655</v>
      </c>
      <c r="C14861">
        <v>140.70911395975568</v>
      </c>
      <c r="D14861" t="s">
        <v>8</v>
      </c>
    </row>
    <row r="14862" spans="1:4">
      <c r="A14862" t="s">
        <v>2427</v>
      </c>
      <c r="B14862" t="s">
        <v>2655</v>
      </c>
      <c r="C14862">
        <v>162.93014833946921</v>
      </c>
      <c r="D14862" t="s">
        <v>8</v>
      </c>
    </row>
    <row r="14863" spans="1:4">
      <c r="A14863" t="s">
        <v>2428</v>
      </c>
      <c r="B14863" t="s">
        <v>2655</v>
      </c>
      <c r="C14863">
        <v>155.84454828241272</v>
      </c>
      <c r="D14863" t="s">
        <v>8</v>
      </c>
    </row>
    <row r="14864" spans="1:4">
      <c r="A14864" t="s">
        <v>2429</v>
      </c>
      <c r="B14864" t="s">
        <v>2655</v>
      </c>
      <c r="C14864">
        <v>155.35789653735253</v>
      </c>
      <c r="D14864" t="s">
        <v>8</v>
      </c>
    </row>
    <row r="14865" spans="1:4">
      <c r="A14865" t="s">
        <v>2430</v>
      </c>
      <c r="B14865" t="s">
        <v>2655</v>
      </c>
      <c r="C14865">
        <v>157.51860406583799</v>
      </c>
      <c r="D14865" t="s">
        <v>8</v>
      </c>
    </row>
    <row r="14866" spans="1:4">
      <c r="A14866" t="s">
        <v>2431</v>
      </c>
      <c r="B14866" t="s">
        <v>2655</v>
      </c>
      <c r="C14866">
        <v>155.50389977702608</v>
      </c>
      <c r="D14866" t="s">
        <v>8</v>
      </c>
    </row>
    <row r="14867" spans="1:4">
      <c r="A14867" t="s">
        <v>2432</v>
      </c>
      <c r="B14867" t="s">
        <v>2655</v>
      </c>
      <c r="C14867">
        <v>154.09262265882191</v>
      </c>
      <c r="D14867" t="s">
        <v>8</v>
      </c>
    </row>
    <row r="14868" spans="1:4">
      <c r="A14868" t="s">
        <v>2433</v>
      </c>
      <c r="B14868" t="s">
        <v>2655</v>
      </c>
      <c r="C14868">
        <v>152.08760447686245</v>
      </c>
      <c r="D14868" t="s">
        <v>8</v>
      </c>
    </row>
    <row r="14869" spans="1:4">
      <c r="A14869" t="s">
        <v>2434</v>
      </c>
      <c r="B14869" t="s">
        <v>2655</v>
      </c>
      <c r="C14869">
        <v>150.03394389278532</v>
      </c>
      <c r="D14869" t="s">
        <v>8</v>
      </c>
    </row>
    <row r="14870" spans="1:4">
      <c r="A14870" t="s">
        <v>2435</v>
      </c>
      <c r="B14870" t="s">
        <v>2655</v>
      </c>
      <c r="C14870">
        <v>150.82233069339028</v>
      </c>
      <c r="D14870" t="s">
        <v>8</v>
      </c>
    </row>
    <row r="14871" spans="1:4">
      <c r="A14871" t="s">
        <v>2436</v>
      </c>
      <c r="B14871" t="s">
        <v>2655</v>
      </c>
      <c r="C14871">
        <v>149.63491971643944</v>
      </c>
      <c r="D14871" t="s">
        <v>8</v>
      </c>
    </row>
    <row r="14872" spans="1:4">
      <c r="A14872" t="s">
        <v>2437</v>
      </c>
      <c r="B14872" t="s">
        <v>2655</v>
      </c>
      <c r="C14872">
        <v>149.44997596854188</v>
      </c>
      <c r="D14872" t="s">
        <v>8</v>
      </c>
    </row>
    <row r="14873" spans="1:4">
      <c r="A14873" t="s">
        <v>2438</v>
      </c>
      <c r="B14873" t="s">
        <v>2655</v>
      </c>
      <c r="C14873">
        <v>149.23585007925635</v>
      </c>
      <c r="D14873" t="s">
        <v>8</v>
      </c>
    </row>
    <row r="14874" spans="1:4">
      <c r="A14874" t="s">
        <v>2439</v>
      </c>
      <c r="B14874" t="s">
        <v>2655</v>
      </c>
      <c r="C14874">
        <v>148.83678726352829</v>
      </c>
      <c r="D14874" t="s">
        <v>8</v>
      </c>
    </row>
    <row r="14875" spans="1:4">
      <c r="A14875" t="s">
        <v>2440</v>
      </c>
      <c r="B14875" t="s">
        <v>2655</v>
      </c>
      <c r="C14875">
        <v>146.7539325909508</v>
      </c>
      <c r="D14875" t="s">
        <v>8</v>
      </c>
    </row>
    <row r="14876" spans="1:4">
      <c r="A14876" t="s">
        <v>2441</v>
      </c>
      <c r="B14876" t="s">
        <v>2655</v>
      </c>
      <c r="C14876">
        <v>144.01896734268516</v>
      </c>
      <c r="D14876" t="s">
        <v>8</v>
      </c>
    </row>
    <row r="14877" spans="1:4">
      <c r="A14877" t="s">
        <v>2442</v>
      </c>
      <c r="B14877" t="s">
        <v>2655</v>
      </c>
      <c r="C14877">
        <v>145.0019998024911</v>
      </c>
      <c r="D14877" t="s">
        <v>8</v>
      </c>
    </row>
    <row r="14878" spans="1:4">
      <c r="A14878" t="s">
        <v>2443</v>
      </c>
      <c r="B14878" t="s">
        <v>2655</v>
      </c>
      <c r="C14878">
        <v>148.54480160278737</v>
      </c>
      <c r="D14878" t="s">
        <v>8</v>
      </c>
    </row>
    <row r="14879" spans="1:4">
      <c r="A14879" t="s">
        <v>2444</v>
      </c>
      <c r="B14879" t="s">
        <v>2655</v>
      </c>
      <c r="C14879">
        <v>149.63488852849403</v>
      </c>
      <c r="D14879" t="s">
        <v>8</v>
      </c>
    </row>
    <row r="14880" spans="1:4">
      <c r="A14880" t="s">
        <v>2445</v>
      </c>
      <c r="B14880" t="s">
        <v>2655</v>
      </c>
      <c r="C14880">
        <v>149.58623742080184</v>
      </c>
      <c r="D14880" t="s">
        <v>8</v>
      </c>
    </row>
    <row r="14881" spans="1:4">
      <c r="A14881" t="s">
        <v>2446</v>
      </c>
      <c r="B14881" t="s">
        <v>2655</v>
      </c>
      <c r="C14881">
        <v>151.87347761702603</v>
      </c>
      <c r="D14881" t="s">
        <v>8</v>
      </c>
    </row>
    <row r="14882" spans="1:4">
      <c r="A14882" t="s">
        <v>2447</v>
      </c>
      <c r="B14882" t="s">
        <v>2655</v>
      </c>
      <c r="C14882">
        <v>153.18744031336445</v>
      </c>
      <c r="D14882" t="s">
        <v>8</v>
      </c>
    </row>
    <row r="14883" spans="1:4">
      <c r="A14883" t="s">
        <v>2448</v>
      </c>
      <c r="B14883" t="s">
        <v>2655</v>
      </c>
      <c r="C14883">
        <v>153.18742697624572</v>
      </c>
      <c r="D14883" t="s">
        <v>8</v>
      </c>
    </row>
    <row r="14884" spans="1:4">
      <c r="A14884" t="s">
        <v>2449</v>
      </c>
      <c r="B14884" t="s">
        <v>2655</v>
      </c>
      <c r="C14884">
        <v>151.58150509224038</v>
      </c>
      <c r="D14884" t="s">
        <v>8</v>
      </c>
    </row>
    <row r="14885" spans="1:4">
      <c r="A14885" t="s">
        <v>2450</v>
      </c>
      <c r="B14885" t="s">
        <v>2655</v>
      </c>
      <c r="C14885">
        <v>153.61568635841607</v>
      </c>
      <c r="D14885" t="s">
        <v>8</v>
      </c>
    </row>
    <row r="14886" spans="1:4">
      <c r="A14886" t="s">
        <v>2451</v>
      </c>
      <c r="B14886" t="s">
        <v>2655</v>
      </c>
      <c r="C14886">
        <v>152.72999080246174</v>
      </c>
      <c r="D14886" t="s">
        <v>8</v>
      </c>
    </row>
    <row r="14887" spans="1:4">
      <c r="A14887" t="s">
        <v>2452</v>
      </c>
      <c r="B14887" t="s">
        <v>2655</v>
      </c>
      <c r="C14887">
        <v>153.52809340686159</v>
      </c>
      <c r="D14887" t="s">
        <v>8</v>
      </c>
    </row>
    <row r="14888" spans="1:4">
      <c r="A14888" t="s">
        <v>2453</v>
      </c>
      <c r="B14888" t="s">
        <v>2655</v>
      </c>
      <c r="C14888">
        <v>153.30424052140623</v>
      </c>
      <c r="D14888" t="s">
        <v>8</v>
      </c>
    </row>
    <row r="14889" spans="1:4">
      <c r="A14889" t="s">
        <v>2454</v>
      </c>
      <c r="B14889" t="s">
        <v>2655</v>
      </c>
      <c r="C14889">
        <v>152.17520952241196</v>
      </c>
      <c r="D14889" t="s">
        <v>8</v>
      </c>
    </row>
    <row r="14890" spans="1:4">
      <c r="A14890" t="s">
        <v>2455</v>
      </c>
      <c r="B14890" t="s">
        <v>2655</v>
      </c>
      <c r="C14890">
        <v>151.25056882557081</v>
      </c>
      <c r="D14890" t="s">
        <v>8</v>
      </c>
    </row>
    <row r="14891" spans="1:4">
      <c r="A14891" t="s">
        <v>2456</v>
      </c>
      <c r="B14891" t="s">
        <v>2655</v>
      </c>
      <c r="C14891">
        <v>148.37934374554834</v>
      </c>
      <c r="D14891" t="s">
        <v>8</v>
      </c>
    </row>
    <row r="14892" spans="1:4">
      <c r="A14892" t="s">
        <v>2457</v>
      </c>
      <c r="B14892" t="s">
        <v>2655</v>
      </c>
      <c r="C14892">
        <v>145.99476692914638</v>
      </c>
      <c r="D14892" t="s">
        <v>8</v>
      </c>
    </row>
    <row r="14893" spans="1:4">
      <c r="A14893" t="s">
        <v>2458</v>
      </c>
      <c r="B14893" t="s">
        <v>2655</v>
      </c>
      <c r="C14893">
        <v>149.76142274975612</v>
      </c>
      <c r="D14893" t="s">
        <v>8</v>
      </c>
    </row>
    <row r="14894" spans="1:4">
      <c r="A14894" t="s">
        <v>2459</v>
      </c>
      <c r="B14894" t="s">
        <v>2655</v>
      </c>
      <c r="C14894">
        <v>148.55454724375784</v>
      </c>
      <c r="D14894" t="s">
        <v>8</v>
      </c>
    </row>
    <row r="14895" spans="1:4">
      <c r="A14895" t="s">
        <v>2460</v>
      </c>
      <c r="B14895" t="s">
        <v>2655</v>
      </c>
      <c r="C14895">
        <v>147.72725002366028</v>
      </c>
      <c r="D14895" t="s">
        <v>8</v>
      </c>
    </row>
    <row r="14896" spans="1:4">
      <c r="A14896" t="s">
        <v>2461</v>
      </c>
      <c r="B14896" t="s">
        <v>2655</v>
      </c>
      <c r="C14896">
        <v>150.31621564569792</v>
      </c>
      <c r="D14896" t="s">
        <v>8</v>
      </c>
    </row>
    <row r="14897" spans="1:4">
      <c r="A14897" t="s">
        <v>2462</v>
      </c>
      <c r="B14897" t="s">
        <v>2655</v>
      </c>
      <c r="C14897">
        <v>152.08760889974425</v>
      </c>
      <c r="D14897" t="s">
        <v>8</v>
      </c>
    </row>
    <row r="14898" spans="1:4">
      <c r="A14898" t="s">
        <v>2463</v>
      </c>
      <c r="B14898" t="s">
        <v>2655</v>
      </c>
      <c r="C14898">
        <v>154.58899751680849</v>
      </c>
      <c r="D14898" t="s">
        <v>8</v>
      </c>
    </row>
    <row r="14899" spans="1:4">
      <c r="A14899" t="s">
        <v>2464</v>
      </c>
      <c r="B14899" t="s">
        <v>2655</v>
      </c>
      <c r="C14899">
        <v>155.29947864143267</v>
      </c>
      <c r="D14899" t="s">
        <v>8</v>
      </c>
    </row>
    <row r="14900" spans="1:4">
      <c r="A14900" t="s">
        <v>2465</v>
      </c>
      <c r="B14900" t="s">
        <v>2655</v>
      </c>
      <c r="C14900">
        <v>157.18770717445099</v>
      </c>
      <c r="D14900" t="s">
        <v>8</v>
      </c>
    </row>
    <row r="14901" spans="1:4">
      <c r="A14901" t="s">
        <v>2466</v>
      </c>
      <c r="B14901" t="s">
        <v>2655</v>
      </c>
      <c r="C14901">
        <v>156.49664560322859</v>
      </c>
      <c r="D14901" t="s">
        <v>8</v>
      </c>
    </row>
    <row r="14902" spans="1:4">
      <c r="A14902" t="s">
        <v>2467</v>
      </c>
      <c r="B14902" t="s">
        <v>2655</v>
      </c>
      <c r="C14902">
        <v>154.72525426485061</v>
      </c>
      <c r="D14902" t="s">
        <v>8</v>
      </c>
    </row>
    <row r="14903" spans="1:4">
      <c r="A14903" t="s">
        <v>2468</v>
      </c>
      <c r="B14903" t="s">
        <v>2655</v>
      </c>
      <c r="C14903">
        <v>152.87598418929218</v>
      </c>
      <c r="D14903" t="s">
        <v>8</v>
      </c>
    </row>
    <row r="14904" spans="1:4">
      <c r="A14904" t="s">
        <v>2469</v>
      </c>
      <c r="B14904" t="s">
        <v>2655</v>
      </c>
      <c r="C14904">
        <v>151.89295916144343</v>
      </c>
      <c r="D14904" t="s">
        <v>8</v>
      </c>
    </row>
    <row r="14905" spans="1:4">
      <c r="A14905" t="s">
        <v>2470</v>
      </c>
      <c r="B14905" t="s">
        <v>2655</v>
      </c>
      <c r="C14905">
        <v>146.26728207040549</v>
      </c>
      <c r="D14905" t="s">
        <v>8</v>
      </c>
    </row>
    <row r="14906" spans="1:4">
      <c r="A14906" t="s">
        <v>2471</v>
      </c>
      <c r="B14906" t="s">
        <v>2655</v>
      </c>
      <c r="C14906">
        <v>145.40104857779193</v>
      </c>
      <c r="D14906" t="s">
        <v>8</v>
      </c>
    </row>
    <row r="14907" spans="1:4">
      <c r="A14907" t="s">
        <v>2472</v>
      </c>
      <c r="B14907" t="s">
        <v>2655</v>
      </c>
      <c r="C14907">
        <v>146.48139973030408</v>
      </c>
      <c r="D14907" t="s">
        <v>8</v>
      </c>
    </row>
    <row r="14908" spans="1:4">
      <c r="A14908" t="s">
        <v>2473</v>
      </c>
      <c r="B14908" t="s">
        <v>2655</v>
      </c>
      <c r="C14908">
        <v>148.99251031046867</v>
      </c>
      <c r="D14908" t="s">
        <v>8</v>
      </c>
    </row>
    <row r="14909" spans="1:4">
      <c r="A14909" t="s">
        <v>2474</v>
      </c>
      <c r="B14909" t="s">
        <v>2655</v>
      </c>
      <c r="C14909">
        <v>149.28450507922489</v>
      </c>
      <c r="D14909" t="s">
        <v>8</v>
      </c>
    </row>
    <row r="14910" spans="1:4">
      <c r="A14910" t="s">
        <v>2475</v>
      </c>
      <c r="B14910" t="s">
        <v>2655</v>
      </c>
      <c r="C14910">
        <v>146.20888791431253</v>
      </c>
      <c r="D14910" t="s">
        <v>8</v>
      </c>
    </row>
    <row r="14911" spans="1:4">
      <c r="A14911" t="s">
        <v>2476</v>
      </c>
      <c r="B14911" t="s">
        <v>2655</v>
      </c>
      <c r="C14911">
        <v>145.79035372774598</v>
      </c>
      <c r="D14911" t="s">
        <v>8</v>
      </c>
    </row>
    <row r="14912" spans="1:4">
      <c r="A14912" t="s">
        <v>2477</v>
      </c>
      <c r="B14912" t="s">
        <v>2655</v>
      </c>
      <c r="C14912">
        <v>146.69554206816963</v>
      </c>
      <c r="D14912" t="s">
        <v>8</v>
      </c>
    </row>
    <row r="14913" spans="1:4">
      <c r="A14913" t="s">
        <v>2478</v>
      </c>
      <c r="B14913" t="s">
        <v>2655</v>
      </c>
      <c r="C14913">
        <v>147.76617531118154</v>
      </c>
      <c r="D14913" t="s">
        <v>8</v>
      </c>
    </row>
    <row r="14914" spans="1:4">
      <c r="A14914" t="s">
        <v>2479</v>
      </c>
      <c r="B14914" t="s">
        <v>2655</v>
      </c>
      <c r="C14914">
        <v>148.60320685909733</v>
      </c>
      <c r="D14914" t="s">
        <v>8</v>
      </c>
    </row>
    <row r="14915" spans="1:4">
      <c r="A14915" t="s">
        <v>2480</v>
      </c>
      <c r="B14915" t="s">
        <v>2655</v>
      </c>
      <c r="C14915">
        <v>147.77591066842885</v>
      </c>
      <c r="D14915" t="s">
        <v>8</v>
      </c>
    </row>
    <row r="14916" spans="1:4">
      <c r="A14916" t="s">
        <v>2481</v>
      </c>
      <c r="B14916" t="s">
        <v>2655</v>
      </c>
      <c r="C14916">
        <v>147.64936626436634</v>
      </c>
      <c r="D14916" t="s">
        <v>8</v>
      </c>
    </row>
    <row r="14917" spans="1:4">
      <c r="A14917" t="s">
        <v>2482</v>
      </c>
      <c r="B14917" t="s">
        <v>2655</v>
      </c>
      <c r="C14917">
        <v>148.18469431057798</v>
      </c>
      <c r="D14917" t="s">
        <v>8</v>
      </c>
    </row>
    <row r="14918" spans="1:4">
      <c r="A14918" t="s">
        <v>2483</v>
      </c>
      <c r="B14918" t="s">
        <v>2655</v>
      </c>
      <c r="C14918">
        <v>147.55204994388291</v>
      </c>
      <c r="D14918" t="s">
        <v>8</v>
      </c>
    </row>
    <row r="14919" spans="1:4">
      <c r="A14919" t="s">
        <v>2484</v>
      </c>
      <c r="B14919" t="s">
        <v>2655</v>
      </c>
      <c r="C14919">
        <v>150.56926152980949</v>
      </c>
      <c r="D14919" t="s">
        <v>8</v>
      </c>
    </row>
    <row r="14920" spans="1:4">
      <c r="A14920" t="s">
        <v>2485</v>
      </c>
      <c r="B14920" t="s">
        <v>2655</v>
      </c>
      <c r="C14920">
        <v>152.86623545424914</v>
      </c>
      <c r="D14920" t="s">
        <v>8</v>
      </c>
    </row>
    <row r="14921" spans="1:4">
      <c r="A14921" t="s">
        <v>2486</v>
      </c>
      <c r="B14921" t="s">
        <v>2655</v>
      </c>
      <c r="C14921">
        <v>152.77865875338705</v>
      </c>
      <c r="D14921" t="s">
        <v>8</v>
      </c>
    </row>
    <row r="14922" spans="1:4">
      <c r="A14922" t="s">
        <v>2487</v>
      </c>
      <c r="B14922" t="s">
        <v>2655</v>
      </c>
      <c r="C14922">
        <v>151.75669434950015</v>
      </c>
      <c r="D14922" t="s">
        <v>8</v>
      </c>
    </row>
    <row r="14923" spans="1:4">
      <c r="A14923" t="s">
        <v>2488</v>
      </c>
      <c r="B14923" t="s">
        <v>2655</v>
      </c>
      <c r="C14923">
        <v>150.09236421953767</v>
      </c>
      <c r="D14923" t="s">
        <v>8</v>
      </c>
    </row>
    <row r="14924" spans="1:4">
      <c r="A14924" t="s">
        <v>2489</v>
      </c>
      <c r="B14924" t="s">
        <v>2655</v>
      </c>
      <c r="C14924">
        <v>152.83705962951154</v>
      </c>
      <c r="D14924" t="s">
        <v>8</v>
      </c>
    </row>
    <row r="14925" spans="1:4">
      <c r="A14925" t="s">
        <v>2490</v>
      </c>
      <c r="B14925" t="s">
        <v>2655</v>
      </c>
      <c r="C14925">
        <v>154.18992927354219</v>
      </c>
      <c r="D14925" t="s">
        <v>8</v>
      </c>
    </row>
    <row r="14926" spans="1:4">
      <c r="A14926" t="s">
        <v>2491</v>
      </c>
      <c r="B14926" t="s">
        <v>2655</v>
      </c>
      <c r="C14926">
        <v>126.52225971202677</v>
      </c>
      <c r="D14926" t="s">
        <v>8</v>
      </c>
    </row>
    <row r="14927" spans="1:4">
      <c r="A14927" t="s">
        <v>2492</v>
      </c>
      <c r="B14927" t="s">
        <v>2655</v>
      </c>
      <c r="C14927">
        <v>121.6597898054477</v>
      </c>
      <c r="D14927" t="s">
        <v>8</v>
      </c>
    </row>
    <row r="14928" spans="1:4">
      <c r="A14928" t="s">
        <v>2493</v>
      </c>
      <c r="B14928" t="s">
        <v>2655</v>
      </c>
      <c r="C14928">
        <v>123.27734989283999</v>
      </c>
      <c r="D14928" t="s">
        <v>8</v>
      </c>
    </row>
    <row r="14929" spans="1:4">
      <c r="A14929" t="s">
        <v>2494</v>
      </c>
      <c r="B14929" t="s">
        <v>2655</v>
      </c>
      <c r="C14929">
        <v>129.31622553294773</v>
      </c>
      <c r="D14929" t="s">
        <v>8</v>
      </c>
    </row>
    <row r="14930" spans="1:4">
      <c r="A14930" t="s">
        <v>2495</v>
      </c>
      <c r="B14930" t="s">
        <v>2655</v>
      </c>
      <c r="C14930">
        <v>127.07124094408472</v>
      </c>
      <c r="D14930" t="s">
        <v>8</v>
      </c>
    </row>
    <row r="14931" spans="1:4">
      <c r="A14931" t="s">
        <v>2496</v>
      </c>
      <c r="B14931" t="s">
        <v>2655</v>
      </c>
      <c r="C14931">
        <v>128.17903116070255</v>
      </c>
      <c r="D14931" t="s">
        <v>8</v>
      </c>
    </row>
    <row r="14932" spans="1:4">
      <c r="A14932" t="s">
        <v>2497</v>
      </c>
      <c r="B14932" t="s">
        <v>2655</v>
      </c>
      <c r="C14932">
        <v>130.23774901008082</v>
      </c>
      <c r="D14932" t="s">
        <v>8</v>
      </c>
    </row>
    <row r="14933" spans="1:4">
      <c r="A14933" t="s">
        <v>2498</v>
      </c>
      <c r="B14933" t="s">
        <v>2655</v>
      </c>
      <c r="C14933">
        <v>129.39465960992806</v>
      </c>
      <c r="D14933" t="s">
        <v>8</v>
      </c>
    </row>
    <row r="14934" spans="1:4">
      <c r="A14934" t="s">
        <v>2499</v>
      </c>
      <c r="B14934" t="s">
        <v>2655</v>
      </c>
      <c r="C14934">
        <v>129.17897983788353</v>
      </c>
      <c r="D14934" t="s">
        <v>8</v>
      </c>
    </row>
    <row r="14935" spans="1:4">
      <c r="A14935" t="s">
        <v>2500</v>
      </c>
      <c r="B14935" t="s">
        <v>2655</v>
      </c>
      <c r="C14935">
        <v>128.37509922523756</v>
      </c>
      <c r="D14935" t="s">
        <v>8</v>
      </c>
    </row>
    <row r="14936" spans="1:4">
      <c r="A14936" t="s">
        <v>2501</v>
      </c>
      <c r="B14936" t="s">
        <v>2655</v>
      </c>
      <c r="C14936">
        <v>127.93395381844792</v>
      </c>
      <c r="D14936" t="s">
        <v>8</v>
      </c>
    </row>
    <row r="14937" spans="1:4">
      <c r="A14937" t="s">
        <v>2502</v>
      </c>
      <c r="B14937" t="s">
        <v>2655</v>
      </c>
      <c r="C14937">
        <v>130.17890237381067</v>
      </c>
      <c r="D14937" t="s">
        <v>8</v>
      </c>
    </row>
    <row r="14938" spans="1:4">
      <c r="A14938" t="s">
        <v>2503</v>
      </c>
      <c r="B14938" t="s">
        <v>2655</v>
      </c>
      <c r="C14938">
        <v>135.39430215597821</v>
      </c>
      <c r="D14938" t="s">
        <v>8</v>
      </c>
    </row>
    <row r="14939" spans="1:4">
      <c r="A14939" t="s">
        <v>2504</v>
      </c>
      <c r="B14939" t="s">
        <v>2655</v>
      </c>
      <c r="C14939">
        <v>133.9238084609932</v>
      </c>
      <c r="D14939" t="s">
        <v>8</v>
      </c>
    </row>
    <row r="14940" spans="1:4">
      <c r="A14940" t="s">
        <v>2505</v>
      </c>
      <c r="B14940" t="s">
        <v>2655</v>
      </c>
      <c r="C14940">
        <v>135.04139849981792</v>
      </c>
      <c r="D14940" t="s">
        <v>8</v>
      </c>
    </row>
    <row r="14941" spans="1:4">
      <c r="A14941" t="s">
        <v>2506</v>
      </c>
      <c r="B14941" t="s">
        <v>2655</v>
      </c>
      <c r="C14941">
        <v>134.99236051911362</v>
      </c>
      <c r="D14941" t="s">
        <v>8</v>
      </c>
    </row>
    <row r="14942" spans="1:4">
      <c r="A14942" t="s">
        <v>2507</v>
      </c>
      <c r="B14942" t="s">
        <v>2655</v>
      </c>
      <c r="C14942">
        <v>133.35521160679824</v>
      </c>
      <c r="D14942" t="s">
        <v>8</v>
      </c>
    </row>
    <row r="14943" spans="1:4">
      <c r="A14943" t="s">
        <v>2508</v>
      </c>
      <c r="B14943" t="s">
        <v>2655</v>
      </c>
      <c r="C14943">
        <v>132.16900452509063</v>
      </c>
      <c r="D14943" t="s">
        <v>8</v>
      </c>
    </row>
    <row r="14944" spans="1:4">
      <c r="A14944" t="s">
        <v>2509</v>
      </c>
      <c r="B14944" t="s">
        <v>2655</v>
      </c>
      <c r="C14944">
        <v>129.41425582165232</v>
      </c>
      <c r="D14944" t="s">
        <v>8</v>
      </c>
    </row>
    <row r="14945" spans="1:4">
      <c r="A14945" t="s">
        <v>2510</v>
      </c>
      <c r="B14945" t="s">
        <v>2655</v>
      </c>
      <c r="C14945">
        <v>133.61009940777814</v>
      </c>
      <c r="D14945" t="s">
        <v>8</v>
      </c>
    </row>
    <row r="14946" spans="1:4">
      <c r="A14946" t="s">
        <v>2511</v>
      </c>
      <c r="B14946" t="s">
        <v>2655</v>
      </c>
      <c r="C14946">
        <v>129.40444649304035</v>
      </c>
      <c r="D14946" t="s">
        <v>8</v>
      </c>
    </row>
    <row r="14947" spans="1:4">
      <c r="A14947" t="s">
        <v>2512</v>
      </c>
      <c r="B14947" t="s">
        <v>2655</v>
      </c>
      <c r="C14947">
        <v>129.70834985694049</v>
      </c>
      <c r="D14947" t="s">
        <v>8</v>
      </c>
    </row>
    <row r="14948" spans="1:4">
      <c r="A14948" t="s">
        <v>2513</v>
      </c>
      <c r="B14948" t="s">
        <v>2655</v>
      </c>
      <c r="C14948">
        <v>129.51230093948678</v>
      </c>
      <c r="D14948" t="s">
        <v>8</v>
      </c>
    </row>
    <row r="14949" spans="1:4">
      <c r="A14949" t="s">
        <v>2514</v>
      </c>
      <c r="B14949" t="s">
        <v>2655</v>
      </c>
      <c r="C14949">
        <v>130.06128020490223</v>
      </c>
      <c r="D14949" t="s">
        <v>8</v>
      </c>
    </row>
    <row r="14950" spans="1:4">
      <c r="A14950" t="s">
        <v>2515</v>
      </c>
      <c r="B14950" t="s">
        <v>2655</v>
      </c>
      <c r="C14950">
        <v>134.24730277137365</v>
      </c>
      <c r="D14950" t="s">
        <v>8</v>
      </c>
    </row>
    <row r="14951" spans="1:4">
      <c r="A14951" t="s">
        <v>2516</v>
      </c>
      <c r="B14951" t="s">
        <v>2655</v>
      </c>
      <c r="C14951">
        <v>134.39436419829178</v>
      </c>
      <c r="D14951" t="s">
        <v>8</v>
      </c>
    </row>
    <row r="14952" spans="1:4">
      <c r="A14952" t="s">
        <v>2517</v>
      </c>
      <c r="B14952" t="s">
        <v>2655</v>
      </c>
      <c r="C14952">
        <v>133.75715300301184</v>
      </c>
      <c r="D14952" t="s">
        <v>8</v>
      </c>
    </row>
    <row r="14953" spans="1:4">
      <c r="A14953" t="s">
        <v>2518</v>
      </c>
      <c r="B14953" t="s">
        <v>2655</v>
      </c>
      <c r="C14953">
        <v>133.90418999673798</v>
      </c>
      <c r="D14953" t="s">
        <v>8</v>
      </c>
    </row>
    <row r="14954" spans="1:4">
      <c r="A14954" t="s">
        <v>2519</v>
      </c>
      <c r="B14954" t="s">
        <v>2655</v>
      </c>
      <c r="C14954">
        <v>136.14917262391199</v>
      </c>
      <c r="D14954" t="s">
        <v>8</v>
      </c>
    </row>
    <row r="14955" spans="1:4">
      <c r="A14955" t="s">
        <v>2520</v>
      </c>
      <c r="B14955" t="s">
        <v>2655</v>
      </c>
      <c r="C14955">
        <v>135.31587849742289</v>
      </c>
      <c r="D14955" t="s">
        <v>8</v>
      </c>
    </row>
    <row r="14956" spans="1:4">
      <c r="A14956" t="s">
        <v>2521</v>
      </c>
      <c r="B14956" t="s">
        <v>2655</v>
      </c>
      <c r="C14956">
        <v>137.10010283940571</v>
      </c>
      <c r="D14956" t="s">
        <v>8</v>
      </c>
    </row>
    <row r="14957" spans="1:4">
      <c r="A14957" t="s">
        <v>2522</v>
      </c>
      <c r="B14957" t="s">
        <v>2655</v>
      </c>
      <c r="C14957">
        <v>139.40389247573711</v>
      </c>
      <c r="D14957" t="s">
        <v>8</v>
      </c>
    </row>
    <row r="14958" spans="1:4">
      <c r="A14958" t="s">
        <v>2523</v>
      </c>
      <c r="B14958" t="s">
        <v>2655</v>
      </c>
      <c r="C14958">
        <v>136.55108869273843</v>
      </c>
      <c r="D14958" t="s">
        <v>8</v>
      </c>
    </row>
    <row r="14959" spans="1:4">
      <c r="A14959" t="s">
        <v>2524</v>
      </c>
      <c r="B14959" t="s">
        <v>2655</v>
      </c>
      <c r="C14959">
        <v>140.188150831228</v>
      </c>
      <c r="D14959" t="s">
        <v>8</v>
      </c>
    </row>
    <row r="14960" spans="1:4">
      <c r="A14960" t="s">
        <v>2525</v>
      </c>
      <c r="B14960" t="s">
        <v>2655</v>
      </c>
      <c r="C14960">
        <v>137.83535412127867</v>
      </c>
      <c r="D14960" t="s">
        <v>8</v>
      </c>
    </row>
    <row r="14961" spans="1:4">
      <c r="A14961" t="s">
        <v>2526</v>
      </c>
      <c r="B14961" t="s">
        <v>2655</v>
      </c>
      <c r="C14961">
        <v>137.98240023310268</v>
      </c>
      <c r="D14961" t="s">
        <v>8</v>
      </c>
    </row>
    <row r="14962" spans="1:4">
      <c r="A14962" t="s">
        <v>2527</v>
      </c>
      <c r="B14962" t="s">
        <v>2655</v>
      </c>
      <c r="C14962">
        <v>137.60986774168498</v>
      </c>
      <c r="D14962" t="s">
        <v>8</v>
      </c>
    </row>
    <row r="14963" spans="1:4">
      <c r="A14963" t="s">
        <v>2528</v>
      </c>
      <c r="B14963" t="s">
        <v>2655</v>
      </c>
      <c r="C14963">
        <v>131.13966215338985</v>
      </c>
      <c r="D14963" t="s">
        <v>8</v>
      </c>
    </row>
    <row r="14964" spans="1:4">
      <c r="A14964" t="s">
        <v>2529</v>
      </c>
      <c r="B14964" t="s">
        <v>2655</v>
      </c>
      <c r="C14964">
        <v>131.1494435311605</v>
      </c>
      <c r="D14964" t="s">
        <v>8</v>
      </c>
    </row>
    <row r="14965" spans="1:4">
      <c r="A14965" t="s">
        <v>2530</v>
      </c>
      <c r="B14965" t="s">
        <v>2655</v>
      </c>
      <c r="C14965">
        <v>135.00218485459686</v>
      </c>
      <c r="D14965" t="s">
        <v>8</v>
      </c>
    </row>
    <row r="14966" spans="1:4">
      <c r="A14966" t="s">
        <v>2531</v>
      </c>
      <c r="B14966" t="s">
        <v>2655</v>
      </c>
      <c r="C14966">
        <v>134.5708316829961</v>
      </c>
      <c r="D14966" t="s">
        <v>8</v>
      </c>
    </row>
    <row r="14967" spans="1:4">
      <c r="A14967" t="s">
        <v>2532</v>
      </c>
      <c r="B14967" t="s">
        <v>2655</v>
      </c>
      <c r="C14967">
        <v>134.80610593385785</v>
      </c>
      <c r="D14967" t="s">
        <v>8</v>
      </c>
    </row>
    <row r="14968" spans="1:4">
      <c r="A14968" t="s">
        <v>2533</v>
      </c>
      <c r="B14968" t="s">
        <v>2655</v>
      </c>
      <c r="C14968">
        <v>136.16876938164955</v>
      </c>
      <c r="D14968" t="s">
        <v>8</v>
      </c>
    </row>
    <row r="14969" spans="1:4">
      <c r="A14969" t="s">
        <v>2534</v>
      </c>
      <c r="B14969" t="s">
        <v>2655</v>
      </c>
      <c r="C14969">
        <v>139.70779603000796</v>
      </c>
      <c r="D14969" t="s">
        <v>8</v>
      </c>
    </row>
    <row r="14970" spans="1:4">
      <c r="A14970" t="s">
        <v>2535</v>
      </c>
      <c r="B14970" t="s">
        <v>2655</v>
      </c>
      <c r="C14970">
        <v>142.22725861390958</v>
      </c>
      <c r="D14970" t="s">
        <v>8</v>
      </c>
    </row>
    <row r="14971" spans="1:4">
      <c r="A14971" t="s">
        <v>2536</v>
      </c>
      <c r="B14971" t="s">
        <v>2655</v>
      </c>
      <c r="C14971">
        <v>139.44310593108617</v>
      </c>
      <c r="D14971" t="s">
        <v>8</v>
      </c>
    </row>
    <row r="14972" spans="1:4">
      <c r="A14972" t="s">
        <v>2537</v>
      </c>
      <c r="B14972" t="s">
        <v>2655</v>
      </c>
      <c r="C14972">
        <v>139.30585993025102</v>
      </c>
      <c r="D14972" t="s">
        <v>8</v>
      </c>
    </row>
    <row r="14973" spans="1:4">
      <c r="A14973" t="s">
        <v>5</v>
      </c>
      <c r="B14973" t="s">
        <v>2655</v>
      </c>
      <c r="C14973">
        <v>137.6294730923826</v>
      </c>
      <c r="D14973" t="s">
        <v>8</v>
      </c>
    </row>
    <row r="14974" spans="1:4">
      <c r="A14974" t="s">
        <v>2538</v>
      </c>
      <c r="B14974" t="s">
        <v>2655</v>
      </c>
      <c r="C14974">
        <v>132.78660039234347</v>
      </c>
      <c r="D14974" t="s">
        <v>8</v>
      </c>
    </row>
    <row r="14975" spans="1:4">
      <c r="A14975" t="s">
        <v>2539</v>
      </c>
      <c r="B14975" t="s">
        <v>2655</v>
      </c>
      <c r="C14975">
        <v>134.18849989442342</v>
      </c>
      <c r="D14975" t="s">
        <v>8</v>
      </c>
    </row>
    <row r="14976" spans="1:4">
      <c r="A14976" t="s">
        <v>2540</v>
      </c>
      <c r="B14976" t="s">
        <v>2655</v>
      </c>
      <c r="C14976">
        <v>133.61989396945128</v>
      </c>
      <c r="D14976" t="s">
        <v>8</v>
      </c>
    </row>
    <row r="14977" spans="1:4">
      <c r="A14977" t="s">
        <v>2541</v>
      </c>
      <c r="B14977" t="s">
        <v>2655</v>
      </c>
      <c r="C14977">
        <v>134.35514640941997</v>
      </c>
      <c r="D14977" t="s">
        <v>8</v>
      </c>
    </row>
    <row r="14978" spans="1:4">
      <c r="A14978" t="s">
        <v>2542</v>
      </c>
      <c r="B14978" t="s">
        <v>2655</v>
      </c>
      <c r="C14978">
        <v>132.34546570612002</v>
      </c>
      <c r="D14978" t="s">
        <v>8</v>
      </c>
    </row>
    <row r="14979" spans="1:4">
      <c r="A14979" t="s">
        <v>2543</v>
      </c>
      <c r="B14979" t="s">
        <v>2655</v>
      </c>
      <c r="C14979">
        <v>129.71816700369732</v>
      </c>
      <c r="D14979" t="s">
        <v>8</v>
      </c>
    </row>
    <row r="14980" spans="1:4">
      <c r="A14980" t="s">
        <v>2544</v>
      </c>
      <c r="B14980" t="s">
        <v>2655</v>
      </c>
      <c r="C14980">
        <v>129.86520723643886</v>
      </c>
      <c r="D14980" t="s">
        <v>8</v>
      </c>
    </row>
    <row r="14981" spans="1:4">
      <c r="A14981" t="s">
        <v>2545</v>
      </c>
      <c r="B14981" t="s">
        <v>2655</v>
      </c>
      <c r="C14981">
        <v>128.37243909240317</v>
      </c>
      <c r="D14981" t="s">
        <v>8</v>
      </c>
    </row>
    <row r="14982" spans="1:4">
      <c r="A14982" t="s">
        <v>2546</v>
      </c>
      <c r="B14982" t="s">
        <v>2655</v>
      </c>
      <c r="C14982">
        <v>127.97696628033968</v>
      </c>
      <c r="D14982" t="s">
        <v>8</v>
      </c>
    </row>
    <row r="14983" spans="1:4">
      <c r="A14983" t="s">
        <v>2547</v>
      </c>
      <c r="B14983" t="s">
        <v>2655</v>
      </c>
      <c r="C14983">
        <v>127.97696593739386</v>
      </c>
      <c r="D14983" t="s">
        <v>8</v>
      </c>
    </row>
    <row r="14984" spans="1:4">
      <c r="A14984" t="s">
        <v>2548</v>
      </c>
      <c r="B14984" t="s">
        <v>2655</v>
      </c>
      <c r="C14984">
        <v>129.17327887043498</v>
      </c>
      <c r="D14984" t="s">
        <v>8</v>
      </c>
    </row>
    <row r="14985" spans="1:4">
      <c r="A14985" t="s">
        <v>2549</v>
      </c>
      <c r="B14985" t="s">
        <v>2655</v>
      </c>
      <c r="C14985">
        <v>130.21141506165236</v>
      </c>
      <c r="D14985" t="s">
        <v>8</v>
      </c>
    </row>
    <row r="14986" spans="1:4">
      <c r="A14986" t="s">
        <v>2550</v>
      </c>
      <c r="B14986" t="s">
        <v>2655</v>
      </c>
      <c r="C14986">
        <v>128.67892770031514</v>
      </c>
      <c r="D14986" t="s">
        <v>8</v>
      </c>
    </row>
    <row r="14987" spans="1:4">
      <c r="A14987" t="s">
        <v>2551</v>
      </c>
      <c r="B14987" t="s">
        <v>2655</v>
      </c>
      <c r="C14987">
        <v>125.56454119845532</v>
      </c>
      <c r="D14987" t="s">
        <v>8</v>
      </c>
    </row>
    <row r="14988" spans="1:4">
      <c r="A14988" t="s">
        <v>2552</v>
      </c>
      <c r="B14988" t="s">
        <v>2655</v>
      </c>
      <c r="C14988">
        <v>125.2778198486306</v>
      </c>
      <c r="D14988" t="s">
        <v>8</v>
      </c>
    </row>
    <row r="14989" spans="1:4">
      <c r="A14989" t="s">
        <v>2553</v>
      </c>
      <c r="B14989" t="s">
        <v>2655</v>
      </c>
      <c r="C14989">
        <v>126.26651707603222</v>
      </c>
      <c r="D14989" t="s">
        <v>8</v>
      </c>
    </row>
    <row r="14990" spans="1:4">
      <c r="A14990" t="s">
        <v>2554</v>
      </c>
      <c r="B14990" t="s">
        <v>2655</v>
      </c>
      <c r="C14990">
        <v>126.44448316535482</v>
      </c>
      <c r="D14990" t="s">
        <v>8</v>
      </c>
    </row>
    <row r="14991" spans="1:4">
      <c r="A14991" t="s">
        <v>2555</v>
      </c>
      <c r="B14991" t="s">
        <v>2655</v>
      </c>
      <c r="C14991">
        <v>123.6365829994769</v>
      </c>
      <c r="D14991" t="s">
        <v>8</v>
      </c>
    </row>
    <row r="14992" spans="1:4">
      <c r="A14992" t="s">
        <v>2556</v>
      </c>
      <c r="B14992" t="s">
        <v>2655</v>
      </c>
      <c r="C14992">
        <v>123.12245458433236</v>
      </c>
      <c r="D14992" t="s">
        <v>8</v>
      </c>
    </row>
    <row r="14993" spans="1:4">
      <c r="A14993" t="s">
        <v>2557</v>
      </c>
      <c r="B14993" t="s">
        <v>2655</v>
      </c>
      <c r="C14993">
        <v>125.62386061215064</v>
      </c>
      <c r="D14993" t="s">
        <v>8</v>
      </c>
    </row>
    <row r="14994" spans="1:4">
      <c r="A14994" t="s">
        <v>2558</v>
      </c>
      <c r="B14994" t="s">
        <v>2655</v>
      </c>
      <c r="C14994">
        <v>116.88378139410922</v>
      </c>
      <c r="D14994" t="s">
        <v>8</v>
      </c>
    </row>
    <row r="14995" spans="1:4">
      <c r="A14995" t="s">
        <v>2559</v>
      </c>
      <c r="B14995" t="s">
        <v>2655</v>
      </c>
      <c r="C14995">
        <v>115.46005303405852</v>
      </c>
      <c r="D14995" t="s">
        <v>8</v>
      </c>
    </row>
    <row r="14996" spans="1:4">
      <c r="A14996" t="s">
        <v>2560</v>
      </c>
      <c r="B14996" t="s">
        <v>2655</v>
      </c>
      <c r="C14996">
        <v>114.59000595849901</v>
      </c>
      <c r="D14996" t="s">
        <v>8</v>
      </c>
    </row>
    <row r="14997" spans="1:4">
      <c r="A14997" t="s">
        <v>2561</v>
      </c>
      <c r="B14997" t="s">
        <v>2655</v>
      </c>
      <c r="C14997">
        <v>114.0165591993955</v>
      </c>
      <c r="D14997" t="s">
        <v>8</v>
      </c>
    </row>
    <row r="14998" spans="1:4">
      <c r="A14998" t="s">
        <v>2562</v>
      </c>
      <c r="B14998" t="s">
        <v>2655</v>
      </c>
      <c r="C14998">
        <v>114.32305114383344</v>
      </c>
      <c r="D14998" t="s">
        <v>8</v>
      </c>
    </row>
    <row r="14999" spans="1:4">
      <c r="A14999" t="s">
        <v>2563</v>
      </c>
      <c r="B14999" t="s">
        <v>2655</v>
      </c>
      <c r="C14999">
        <v>113.71006518382023</v>
      </c>
      <c r="D14999" t="s">
        <v>8</v>
      </c>
    </row>
    <row r="15000" spans="1:4">
      <c r="A15000" t="s">
        <v>2564</v>
      </c>
      <c r="B15000" t="s">
        <v>2655</v>
      </c>
      <c r="C15000">
        <v>112.19735541839697</v>
      </c>
      <c r="D15000" t="s">
        <v>8</v>
      </c>
    </row>
    <row r="15001" spans="1:4">
      <c r="A15001" t="s">
        <v>2565</v>
      </c>
      <c r="B15001" t="s">
        <v>2655</v>
      </c>
      <c r="C15001">
        <v>106.79906603943336</v>
      </c>
      <c r="D15001" t="s">
        <v>8</v>
      </c>
    </row>
    <row r="15002" spans="1:4">
      <c r="A15002" t="s">
        <v>2566</v>
      </c>
      <c r="B15002" t="s">
        <v>2655</v>
      </c>
      <c r="C15002">
        <v>104.09004012007551</v>
      </c>
      <c r="D15002" t="s">
        <v>8</v>
      </c>
    </row>
    <row r="15003" spans="1:4">
      <c r="A15003" t="s">
        <v>2567</v>
      </c>
      <c r="B15003" t="s">
        <v>2655</v>
      </c>
      <c r="C15003">
        <v>105.7510520119324</v>
      </c>
      <c r="D15003" t="s">
        <v>8</v>
      </c>
    </row>
    <row r="15004" spans="1:4">
      <c r="A15004" t="s">
        <v>2568</v>
      </c>
      <c r="B15004" t="s">
        <v>2655</v>
      </c>
      <c r="C15004">
        <v>105.04907789291858</v>
      </c>
      <c r="D15004" t="s">
        <v>8</v>
      </c>
    </row>
    <row r="15005" spans="1:4">
      <c r="A15005" t="s">
        <v>2569</v>
      </c>
      <c r="B15005" t="s">
        <v>2655</v>
      </c>
      <c r="C15005">
        <v>104.56461473892897</v>
      </c>
      <c r="D15005" t="s">
        <v>8</v>
      </c>
    </row>
    <row r="15006" spans="1:4">
      <c r="A15006" t="s">
        <v>2570</v>
      </c>
      <c r="B15006" t="s">
        <v>2655</v>
      </c>
      <c r="C15006">
        <v>105.46432284469689</v>
      </c>
      <c r="D15006" t="s">
        <v>8</v>
      </c>
    </row>
    <row r="15007" spans="1:4">
      <c r="A15007" t="s">
        <v>2571</v>
      </c>
      <c r="B15007" t="s">
        <v>2655</v>
      </c>
      <c r="C15007">
        <v>103.93185136054689</v>
      </c>
      <c r="D15007" t="s">
        <v>8</v>
      </c>
    </row>
    <row r="15008" spans="1:4">
      <c r="A15008" t="s">
        <v>2572</v>
      </c>
      <c r="B15008" t="s">
        <v>2655</v>
      </c>
      <c r="C15008">
        <v>107.25387115168144</v>
      </c>
      <c r="D15008" t="s">
        <v>8</v>
      </c>
    </row>
    <row r="15009" spans="1:4">
      <c r="A15009" t="s">
        <v>2573</v>
      </c>
      <c r="B15009" t="s">
        <v>2655</v>
      </c>
      <c r="C15009">
        <v>107.53071003809212</v>
      </c>
      <c r="D15009" t="s">
        <v>8</v>
      </c>
    </row>
    <row r="15010" spans="1:4">
      <c r="A15010" t="s">
        <v>2574</v>
      </c>
      <c r="B15010" t="s">
        <v>2655</v>
      </c>
      <c r="C15010">
        <v>105.4643229259962</v>
      </c>
      <c r="D15010" t="s">
        <v>8</v>
      </c>
    </row>
    <row r="15011" spans="1:4">
      <c r="A15011" t="s">
        <v>2575</v>
      </c>
      <c r="B15011" t="s">
        <v>2655</v>
      </c>
      <c r="C15011">
        <v>106.75952312343296</v>
      </c>
      <c r="D15011" t="s">
        <v>8</v>
      </c>
    </row>
    <row r="15012" spans="1:4">
      <c r="A15012" t="s">
        <v>2576</v>
      </c>
      <c r="B15012" t="s">
        <v>2655</v>
      </c>
      <c r="C15012">
        <v>104.19879316683928</v>
      </c>
      <c r="D15012" t="s">
        <v>8</v>
      </c>
    </row>
    <row r="15013" spans="1:4">
      <c r="A15013" t="s">
        <v>2577</v>
      </c>
      <c r="B15013" t="s">
        <v>2655</v>
      </c>
      <c r="C15013">
        <v>103.47704734293754</v>
      </c>
      <c r="D15013" t="s">
        <v>8</v>
      </c>
    </row>
    <row r="15014" spans="1:4">
      <c r="A15014" t="s">
        <v>2578</v>
      </c>
      <c r="B15014" t="s">
        <v>2655</v>
      </c>
      <c r="C15014">
        <v>104.39653387907541</v>
      </c>
      <c r="D15014" t="s">
        <v>8</v>
      </c>
    </row>
    <row r="15015" spans="1:4">
      <c r="A15015" t="s">
        <v>2579</v>
      </c>
      <c r="B15015" t="s">
        <v>2655</v>
      </c>
      <c r="C15015">
        <v>105.87957333413952</v>
      </c>
      <c r="D15015" t="s">
        <v>8</v>
      </c>
    </row>
    <row r="15016" spans="1:4">
      <c r="A15016" t="s">
        <v>2580</v>
      </c>
      <c r="B15016" t="s">
        <v>2655</v>
      </c>
      <c r="C15016">
        <v>97.337236237573237</v>
      </c>
      <c r="D15016" t="s">
        <v>8</v>
      </c>
    </row>
    <row r="15017" spans="1:4">
      <c r="A15017" t="s">
        <v>2581</v>
      </c>
      <c r="B15017" t="s">
        <v>2655</v>
      </c>
      <c r="C15017">
        <v>95.784976808162256</v>
      </c>
      <c r="D15017" t="s">
        <v>8</v>
      </c>
    </row>
    <row r="15018" spans="1:4">
      <c r="A15018" t="s">
        <v>2582</v>
      </c>
      <c r="B15018" t="s">
        <v>2655</v>
      </c>
      <c r="C15018">
        <v>96.753909664268576</v>
      </c>
      <c r="D15018" t="s">
        <v>8</v>
      </c>
    </row>
    <row r="15019" spans="1:4">
      <c r="A15019" t="s">
        <v>2583</v>
      </c>
      <c r="B15019" t="s">
        <v>2655</v>
      </c>
      <c r="C15019">
        <v>96.397970474518914</v>
      </c>
      <c r="D15019" t="s">
        <v>8</v>
      </c>
    </row>
    <row r="15020" spans="1:4">
      <c r="A15020" t="s">
        <v>2584</v>
      </c>
      <c r="B15020" t="s">
        <v>2655</v>
      </c>
      <c r="C15020">
        <v>97.366902372005597</v>
      </c>
      <c r="D15020" t="s">
        <v>8</v>
      </c>
    </row>
    <row r="15021" spans="1:4">
      <c r="A15021" t="s">
        <v>2585</v>
      </c>
      <c r="B15021" t="s">
        <v>2655</v>
      </c>
      <c r="C15021">
        <v>94.914931715231262</v>
      </c>
      <c r="D15021" t="s">
        <v>8</v>
      </c>
    </row>
    <row r="15022" spans="1:4">
      <c r="A15022" t="s">
        <v>2586</v>
      </c>
      <c r="B15022" t="s">
        <v>2655</v>
      </c>
      <c r="C15022">
        <v>91.909289036486015</v>
      </c>
      <c r="D15022" t="s">
        <v>8</v>
      </c>
    </row>
    <row r="15023" spans="1:4">
      <c r="A15023" t="s">
        <v>2587</v>
      </c>
      <c r="B15023" t="s">
        <v>2655</v>
      </c>
      <c r="C15023">
        <v>94.33160455865324</v>
      </c>
      <c r="D15023" t="s">
        <v>8</v>
      </c>
    </row>
    <row r="15024" spans="1:4">
      <c r="A15024" t="s">
        <v>2588</v>
      </c>
      <c r="B15024" t="s">
        <v>2655</v>
      </c>
      <c r="C15024">
        <v>93.906461301393804</v>
      </c>
      <c r="D15024" t="s">
        <v>8</v>
      </c>
    </row>
    <row r="15025" spans="1:4">
      <c r="A15025" t="s">
        <v>2589</v>
      </c>
      <c r="B15025" t="s">
        <v>2655</v>
      </c>
      <c r="C15025">
        <v>91.583016841301045</v>
      </c>
      <c r="D15025" t="s">
        <v>8</v>
      </c>
    </row>
    <row r="15026" spans="1:4">
      <c r="A15026" t="s">
        <v>2590</v>
      </c>
      <c r="B15026" t="s">
        <v>2655</v>
      </c>
      <c r="C15026">
        <v>92.482734385053377</v>
      </c>
      <c r="D15026" t="s">
        <v>8</v>
      </c>
    </row>
    <row r="15027" spans="1:4">
      <c r="A15027" t="s">
        <v>2591</v>
      </c>
      <c r="B15027" t="s">
        <v>2655</v>
      </c>
      <c r="C15027">
        <v>92.848551935172424</v>
      </c>
      <c r="D15027" t="s">
        <v>8</v>
      </c>
    </row>
    <row r="15028" spans="1:4">
      <c r="A15028" t="s">
        <v>2592</v>
      </c>
      <c r="B15028" t="s">
        <v>2655</v>
      </c>
      <c r="C15028">
        <v>94.855606510658475</v>
      </c>
      <c r="D15028" t="s">
        <v>8</v>
      </c>
    </row>
    <row r="15029" spans="1:4">
      <c r="A15029" t="s">
        <v>2593</v>
      </c>
      <c r="B15029" t="s">
        <v>2655</v>
      </c>
      <c r="C15029">
        <v>96.516618851023964</v>
      </c>
      <c r="D15029" t="s">
        <v>8</v>
      </c>
    </row>
    <row r="15030" spans="1:4">
      <c r="A15030" t="s">
        <v>2594</v>
      </c>
      <c r="B15030" t="s">
        <v>2655</v>
      </c>
      <c r="C15030">
        <v>94.479901349030641</v>
      </c>
      <c r="D15030" t="s">
        <v>8</v>
      </c>
    </row>
    <row r="15031" spans="1:4">
      <c r="A15031" t="s">
        <v>2595</v>
      </c>
      <c r="B15031" t="s">
        <v>2655</v>
      </c>
      <c r="C15031">
        <v>95.75531771492966</v>
      </c>
      <c r="D15031" t="s">
        <v>8</v>
      </c>
    </row>
    <row r="15032" spans="1:4">
      <c r="A15032" t="s">
        <v>2596</v>
      </c>
      <c r="B15032" t="s">
        <v>2655</v>
      </c>
      <c r="C15032">
        <v>96.88243100523394</v>
      </c>
      <c r="D15032" t="s">
        <v>8</v>
      </c>
    </row>
    <row r="15033" spans="1:4">
      <c r="A15033" t="s">
        <v>2597</v>
      </c>
      <c r="B15033" t="s">
        <v>2655</v>
      </c>
      <c r="C15033">
        <v>95.992602104375322</v>
      </c>
      <c r="D15033" t="s">
        <v>8</v>
      </c>
    </row>
    <row r="15034" spans="1:4">
      <c r="A15034" t="s">
        <v>2598</v>
      </c>
      <c r="B15034" t="s">
        <v>2655</v>
      </c>
      <c r="C15034">
        <v>95.893732961875997</v>
      </c>
      <c r="D15034" t="s">
        <v>8</v>
      </c>
    </row>
    <row r="15035" spans="1:4">
      <c r="A15035" t="s">
        <v>2599</v>
      </c>
      <c r="B15035" t="s">
        <v>2655</v>
      </c>
      <c r="C15035">
        <v>96.427634345420458</v>
      </c>
      <c r="D15035" t="s">
        <v>8</v>
      </c>
    </row>
    <row r="15036" spans="1:4">
      <c r="A15036" t="s">
        <v>2600</v>
      </c>
      <c r="B15036" t="s">
        <v>2655</v>
      </c>
      <c r="C15036">
        <v>97.39656151068472</v>
      </c>
      <c r="D15036" t="s">
        <v>8</v>
      </c>
    </row>
    <row r="15037" spans="1:4">
      <c r="A15037" t="s">
        <v>2601</v>
      </c>
      <c r="B15037" t="s">
        <v>2655</v>
      </c>
      <c r="C15037">
        <v>95.745431664982178</v>
      </c>
      <c r="D15037" t="s">
        <v>8</v>
      </c>
    </row>
    <row r="15038" spans="1:4">
      <c r="A15038" t="s">
        <v>2602</v>
      </c>
      <c r="B15038" t="s">
        <v>2655</v>
      </c>
      <c r="C15038">
        <v>93.520861911878498</v>
      </c>
      <c r="D15038" t="s">
        <v>8</v>
      </c>
    </row>
    <row r="15039" spans="1:4">
      <c r="A15039" t="s">
        <v>2603</v>
      </c>
      <c r="B15039" t="s">
        <v>2655</v>
      </c>
      <c r="C15039">
        <v>95.043455890661434</v>
      </c>
      <c r="D15039" t="s">
        <v>8</v>
      </c>
    </row>
    <row r="15040" spans="1:4">
      <c r="A15040" t="s">
        <v>2604</v>
      </c>
      <c r="B15040" t="s">
        <v>2655</v>
      </c>
      <c r="C15040">
        <v>97.268027163541703</v>
      </c>
      <c r="D15040" t="s">
        <v>8</v>
      </c>
    </row>
    <row r="15041" spans="1:4">
      <c r="A15041" t="s">
        <v>2605</v>
      </c>
      <c r="B15041" t="s">
        <v>2655</v>
      </c>
      <c r="C15041">
        <v>96.734128354035207</v>
      </c>
      <c r="D15041" t="s">
        <v>8</v>
      </c>
    </row>
    <row r="15042" spans="1:4">
      <c r="A15042" t="s">
        <v>2606</v>
      </c>
      <c r="B15042" t="s">
        <v>2655</v>
      </c>
      <c r="C15042">
        <v>101.83581208140416</v>
      </c>
      <c r="D15042" t="s">
        <v>8</v>
      </c>
    </row>
    <row r="15043" spans="1:4">
      <c r="A15043" t="s">
        <v>2607</v>
      </c>
      <c r="B15043" t="s">
        <v>2655</v>
      </c>
      <c r="C15043">
        <v>99.739770101118523</v>
      </c>
      <c r="D15043" t="s">
        <v>8</v>
      </c>
    </row>
    <row r="15044" spans="1:4">
      <c r="A15044" t="s">
        <v>2608</v>
      </c>
      <c r="B15044" t="s">
        <v>2655</v>
      </c>
      <c r="C15044">
        <v>97.25</v>
      </c>
      <c r="D15044" t="s">
        <v>8</v>
      </c>
    </row>
    <row r="15045" spans="1:4">
      <c r="A15045" t="s">
        <v>2609</v>
      </c>
      <c r="B15045" t="s">
        <v>2655</v>
      </c>
      <c r="C15045">
        <v>97.5</v>
      </c>
      <c r="D15045" t="s">
        <v>8</v>
      </c>
    </row>
    <row r="15046" spans="1:4">
      <c r="A15046" t="s">
        <v>2610</v>
      </c>
      <c r="B15046" t="s">
        <v>2655</v>
      </c>
      <c r="C15046">
        <v>99.139999389648438</v>
      </c>
      <c r="D15046" t="s">
        <v>8</v>
      </c>
    </row>
    <row r="15047" spans="1:4">
      <c r="A15047" t="s">
        <v>2611</v>
      </c>
      <c r="B15047" t="s">
        <v>2655</v>
      </c>
      <c r="C15047">
        <v>98.440002441406236</v>
      </c>
      <c r="D15047" t="s">
        <v>8</v>
      </c>
    </row>
    <row r="15048" spans="1:4">
      <c r="A15048" t="s">
        <v>2612</v>
      </c>
      <c r="B15048" t="s">
        <v>2655</v>
      </c>
      <c r="C15048">
        <v>99.330001831054673</v>
      </c>
      <c r="D15048" t="s">
        <v>8</v>
      </c>
    </row>
    <row r="15049" spans="1:4">
      <c r="A15049" t="s">
        <v>2613</v>
      </c>
      <c r="B15049" t="s">
        <v>2655</v>
      </c>
      <c r="C15049">
        <v>95.309997558593764</v>
      </c>
      <c r="D15049" t="s">
        <v>8</v>
      </c>
    </row>
    <row r="15050" spans="1:4">
      <c r="A15050" t="s">
        <v>2614</v>
      </c>
      <c r="B15050" t="s">
        <v>2655</v>
      </c>
      <c r="C15050">
        <v>95.819999694824219</v>
      </c>
      <c r="D15050" t="s">
        <v>8</v>
      </c>
    </row>
    <row r="15051" spans="1:4">
      <c r="A15051" t="s">
        <v>2615</v>
      </c>
      <c r="B15051" t="s">
        <v>2655</v>
      </c>
      <c r="C15051">
        <v>95.180000305175781</v>
      </c>
      <c r="D15051" t="s">
        <v>8</v>
      </c>
    </row>
    <row r="15052" spans="1:4">
      <c r="A15052" t="s">
        <v>2616</v>
      </c>
      <c r="B15052" t="s">
        <v>2655</v>
      </c>
      <c r="C15052">
        <v>97.129997253417955</v>
      </c>
      <c r="D15052" t="s">
        <v>8</v>
      </c>
    </row>
    <row r="15053" spans="1:4">
      <c r="A15053" t="s">
        <v>2617</v>
      </c>
      <c r="B15053" t="s">
        <v>2655</v>
      </c>
      <c r="C15053">
        <v>97.089996337890625</v>
      </c>
      <c r="D15053" t="s">
        <v>8</v>
      </c>
    </row>
    <row r="15054" spans="1:4">
      <c r="A15054" t="s">
        <v>2618</v>
      </c>
      <c r="B15054" t="s">
        <v>2655</v>
      </c>
      <c r="C15054">
        <v>97.769996643066406</v>
      </c>
      <c r="D15054" t="s">
        <v>8</v>
      </c>
    </row>
    <row r="15055" spans="1:4">
      <c r="A15055" t="s">
        <v>2619</v>
      </c>
      <c r="B15055" t="s">
        <v>2655</v>
      </c>
      <c r="C15055">
        <v>94.760002136230483</v>
      </c>
      <c r="D15055" t="s">
        <v>8</v>
      </c>
    </row>
    <row r="15056" spans="1:4">
      <c r="A15056" t="s">
        <v>2620</v>
      </c>
      <c r="B15056" t="s">
        <v>2655</v>
      </c>
      <c r="C15056">
        <v>93.459999084472656</v>
      </c>
      <c r="D15056" t="s">
        <v>8</v>
      </c>
    </row>
    <row r="15057" spans="1:4">
      <c r="A15057" t="s">
        <v>2621</v>
      </c>
      <c r="B15057" t="s">
        <v>2655</v>
      </c>
      <c r="C15057">
        <v>96.430000305175781</v>
      </c>
      <c r="D15057" t="s">
        <v>8</v>
      </c>
    </row>
    <row r="15058" spans="1:4">
      <c r="A15058" t="s">
        <v>2622</v>
      </c>
      <c r="B15058" t="s">
        <v>2655</v>
      </c>
      <c r="C15058">
        <v>96.050003051757798</v>
      </c>
      <c r="D15058" t="s">
        <v>8</v>
      </c>
    </row>
    <row r="15059" spans="1:4">
      <c r="A15059" t="s">
        <v>2623</v>
      </c>
      <c r="B15059" t="s">
        <v>2655</v>
      </c>
      <c r="C15059">
        <v>94.959999084472656</v>
      </c>
      <c r="D15059" t="s">
        <v>8</v>
      </c>
    </row>
    <row r="15060" spans="1:4">
      <c r="A15060" t="s">
        <v>2624</v>
      </c>
      <c r="B15060" t="s">
        <v>2655</v>
      </c>
      <c r="C15060">
        <v>97.360000610351563</v>
      </c>
      <c r="D15060" t="s">
        <v>8</v>
      </c>
    </row>
    <row r="15061" spans="1:4">
      <c r="A15061" t="s">
        <v>2625</v>
      </c>
      <c r="B15061" t="s">
        <v>2655</v>
      </c>
      <c r="C15061">
        <v>99.360000610351563</v>
      </c>
      <c r="D15061" t="s">
        <v>8</v>
      </c>
    </row>
    <row r="15062" spans="1:4">
      <c r="A15062" t="s">
        <v>2626</v>
      </c>
      <c r="B15062" t="s">
        <v>2655</v>
      </c>
      <c r="C15062">
        <v>102.37000274658205</v>
      </c>
      <c r="D15062" t="s">
        <v>8</v>
      </c>
    </row>
    <row r="15063" spans="1:4">
      <c r="A15063" t="s">
        <v>2627</v>
      </c>
      <c r="B15063" t="s">
        <v>2655</v>
      </c>
      <c r="C15063">
        <v>101.08999633789063</v>
      </c>
      <c r="D15063" t="s">
        <v>8</v>
      </c>
    </row>
    <row r="15064" spans="1:4">
      <c r="A15064" t="s">
        <v>2628</v>
      </c>
      <c r="B15064" t="s">
        <v>2655</v>
      </c>
      <c r="C15064">
        <v>99.489997863769517</v>
      </c>
      <c r="D15064" t="s">
        <v>8</v>
      </c>
    </row>
    <row r="15065" spans="1:4">
      <c r="A15065" t="s">
        <v>2629</v>
      </c>
      <c r="B15065" t="s">
        <v>2655</v>
      </c>
      <c r="C15065">
        <v>99.25</v>
      </c>
      <c r="D15065" t="s">
        <v>8</v>
      </c>
    </row>
    <row r="15066" spans="1:4">
      <c r="A15066" t="s">
        <v>2630</v>
      </c>
      <c r="B15066" t="s">
        <v>2655</v>
      </c>
      <c r="C15066">
        <v>97.529998779296875</v>
      </c>
      <c r="D15066" t="s">
        <v>8</v>
      </c>
    </row>
    <row r="15067" spans="1:4">
      <c r="A15067" t="s">
        <v>2631</v>
      </c>
      <c r="B15067" t="s">
        <v>2655</v>
      </c>
      <c r="C15067">
        <v>96.839996337890625</v>
      </c>
      <c r="D15067" t="s">
        <v>8</v>
      </c>
    </row>
    <row r="15068" spans="1:4">
      <c r="A15068" t="s">
        <v>2632</v>
      </c>
      <c r="B15068" t="s">
        <v>2655</v>
      </c>
      <c r="C15068">
        <v>96.709999084472656</v>
      </c>
      <c r="D15068" t="s">
        <v>8</v>
      </c>
    </row>
    <row r="15069" spans="1:4">
      <c r="A15069" t="s">
        <v>2633</v>
      </c>
      <c r="B15069" t="s">
        <v>2655</v>
      </c>
      <c r="C15069">
        <v>96.580001831054673</v>
      </c>
      <c r="D15069" t="s">
        <v>8</v>
      </c>
    </row>
    <row r="15070" spans="1:4">
      <c r="A15070" t="s">
        <v>2634</v>
      </c>
      <c r="B15070" t="s">
        <v>2655</v>
      </c>
      <c r="C15070">
        <v>96.639999389648438</v>
      </c>
      <c r="D15070" t="s">
        <v>8</v>
      </c>
    </row>
    <row r="15071" spans="1:4">
      <c r="A15071" t="s">
        <v>2635</v>
      </c>
      <c r="B15071" t="s">
        <v>2655</v>
      </c>
      <c r="C15071">
        <v>98.139999389648438</v>
      </c>
      <c r="D15071" t="s">
        <v>8</v>
      </c>
    </row>
    <row r="15072" spans="1:4">
      <c r="A15072" t="s">
        <v>2636</v>
      </c>
      <c r="B15072" t="s">
        <v>2655</v>
      </c>
      <c r="C15072">
        <v>97.809997558593764</v>
      </c>
      <c r="D15072" t="s">
        <v>8</v>
      </c>
    </row>
    <row r="15073" spans="1:4">
      <c r="A15073" t="s">
        <v>2637</v>
      </c>
      <c r="B15073" t="s">
        <v>2655</v>
      </c>
      <c r="C15073">
        <v>97.830001831054673</v>
      </c>
      <c r="D15073" t="s">
        <v>8</v>
      </c>
    </row>
    <row r="15074" spans="1:4">
      <c r="A15074" t="s">
        <v>2638</v>
      </c>
      <c r="B15074" t="s">
        <v>2655</v>
      </c>
      <c r="C15074">
        <v>100.26000213623048</v>
      </c>
      <c r="D15074" t="s">
        <v>8</v>
      </c>
    </row>
    <row r="15075" spans="1:4">
      <c r="A15075" t="s">
        <v>2639</v>
      </c>
      <c r="B15075" t="s">
        <v>2655</v>
      </c>
      <c r="C15075">
        <v>99.660003662109375</v>
      </c>
      <c r="D15075" t="s">
        <v>8</v>
      </c>
    </row>
    <row r="15076" spans="1:4">
      <c r="A15076" t="s">
        <v>2640</v>
      </c>
      <c r="B15076" t="s">
        <v>2655</v>
      </c>
      <c r="C15076">
        <v>105.33999633789063</v>
      </c>
      <c r="D15076" t="s">
        <v>8</v>
      </c>
    </row>
    <row r="15077" spans="1:4">
      <c r="A15077" t="s">
        <v>2641</v>
      </c>
      <c r="B15077" t="s">
        <v>2655</v>
      </c>
      <c r="C15077">
        <v>105.70999908447266</v>
      </c>
      <c r="D15077" t="s">
        <v>8</v>
      </c>
    </row>
    <row r="15078" spans="1:4">
      <c r="A15078" t="s">
        <v>2642</v>
      </c>
      <c r="B15078" t="s">
        <v>2655</v>
      </c>
      <c r="C15078">
        <v>105.97000122070313</v>
      </c>
      <c r="D15078" t="s">
        <v>8</v>
      </c>
    </row>
    <row r="15079" spans="1:4">
      <c r="A15079" t="s">
        <v>2643</v>
      </c>
      <c r="B15079" t="s">
        <v>2655</v>
      </c>
      <c r="C15079">
        <v>103.41000366210938</v>
      </c>
      <c r="D15079" t="s">
        <v>8</v>
      </c>
    </row>
    <row r="15080" spans="1:4">
      <c r="A15080" t="s">
        <v>2644</v>
      </c>
      <c r="B15080" t="s">
        <v>2655</v>
      </c>
      <c r="C15080">
        <v>102.47000122070313</v>
      </c>
      <c r="D15080" t="s">
        <v>8</v>
      </c>
    </row>
    <row r="15081" spans="1:4">
      <c r="A15081" t="s">
        <v>2645</v>
      </c>
      <c r="B15081" t="s">
        <v>2655</v>
      </c>
      <c r="C15081">
        <v>103.33000183105467</v>
      </c>
      <c r="D15081" t="s">
        <v>8</v>
      </c>
    </row>
    <row r="15082" spans="1:4">
      <c r="A15082" t="s">
        <v>2646</v>
      </c>
      <c r="B15082" t="s">
        <v>2655</v>
      </c>
      <c r="C15082">
        <v>106.37000274658205</v>
      </c>
      <c r="D15082" t="s">
        <v>8</v>
      </c>
    </row>
    <row r="15083" spans="1:4">
      <c r="A15083" t="s">
        <v>2647</v>
      </c>
      <c r="B15083" t="s">
        <v>2655</v>
      </c>
      <c r="C15083">
        <v>105.04000091552734</v>
      </c>
      <c r="D15083" t="s">
        <v>8</v>
      </c>
    </row>
    <row r="15084" spans="1:4">
      <c r="A15084" t="s">
        <v>2648</v>
      </c>
      <c r="B15084" t="s">
        <v>2655</v>
      </c>
      <c r="C15084">
        <v>105</v>
      </c>
      <c r="D15084" t="s">
        <v>8</v>
      </c>
    </row>
    <row r="15085" spans="1:4">
      <c r="A15085" t="s">
        <v>2649</v>
      </c>
      <c r="B15085" t="s">
        <v>2655</v>
      </c>
      <c r="C15085">
        <v>105.50399780273438</v>
      </c>
      <c r="D15085" t="s">
        <v>8</v>
      </c>
    </row>
    <row r="15086" spans="1:4">
      <c r="A15086" t="s">
        <v>138</v>
      </c>
      <c r="B15086" t="s">
        <v>2656</v>
      </c>
      <c r="C15086">
        <v>63.516188601482028</v>
      </c>
      <c r="D15086" t="s">
        <v>8</v>
      </c>
    </row>
    <row r="15087" spans="1:4">
      <c r="A15087" t="s">
        <v>141</v>
      </c>
      <c r="B15087" t="s">
        <v>2656</v>
      </c>
      <c r="C15087">
        <v>63.478727602922064</v>
      </c>
      <c r="D15087" t="s">
        <v>8</v>
      </c>
    </row>
    <row r="15088" spans="1:4">
      <c r="A15088" t="s">
        <v>142</v>
      </c>
      <c r="B15088" t="s">
        <v>2656</v>
      </c>
      <c r="C15088">
        <v>63.441260747685916</v>
      </c>
      <c r="D15088" t="s">
        <v>8</v>
      </c>
    </row>
    <row r="15089" spans="1:4">
      <c r="A15089" t="s">
        <v>143</v>
      </c>
      <c r="B15089" t="s">
        <v>2656</v>
      </c>
      <c r="C15089">
        <v>63.08897857785049</v>
      </c>
      <c r="D15089" t="s">
        <v>8</v>
      </c>
    </row>
    <row r="15090" spans="1:4">
      <c r="A15090" t="s">
        <v>144</v>
      </c>
      <c r="B15090" t="s">
        <v>2656</v>
      </c>
      <c r="C15090">
        <v>61.867405569928046</v>
      </c>
      <c r="D15090" t="s">
        <v>8</v>
      </c>
    </row>
    <row r="15091" spans="1:4">
      <c r="A15091" t="s">
        <v>145</v>
      </c>
      <c r="B15091" t="s">
        <v>2656</v>
      </c>
      <c r="C15091">
        <v>62.122218814728328</v>
      </c>
      <c r="D15091" t="s">
        <v>8</v>
      </c>
    </row>
    <row r="15092" spans="1:4">
      <c r="A15092" t="s">
        <v>146</v>
      </c>
      <c r="B15092" t="s">
        <v>2656</v>
      </c>
      <c r="C15092">
        <v>61.357766023742464</v>
      </c>
      <c r="D15092" t="s">
        <v>8</v>
      </c>
    </row>
    <row r="15093" spans="1:4">
      <c r="A15093" t="s">
        <v>147</v>
      </c>
      <c r="B15093" t="s">
        <v>2656</v>
      </c>
      <c r="C15093">
        <v>59.858843030137308</v>
      </c>
      <c r="D15093" t="s">
        <v>8</v>
      </c>
    </row>
    <row r="15094" spans="1:4">
      <c r="A15094" t="s">
        <v>148</v>
      </c>
      <c r="B15094" t="s">
        <v>2656</v>
      </c>
      <c r="C15094">
        <v>60.323506283428848</v>
      </c>
      <c r="D15094" t="s">
        <v>8</v>
      </c>
    </row>
    <row r="15095" spans="1:4">
      <c r="A15095" t="s">
        <v>149</v>
      </c>
      <c r="B15095" t="s">
        <v>2656</v>
      </c>
      <c r="C15095">
        <v>60.473399241021113</v>
      </c>
      <c r="D15095" t="s">
        <v>8</v>
      </c>
    </row>
    <row r="15096" spans="1:4">
      <c r="A15096" t="s">
        <v>150</v>
      </c>
      <c r="B15096" t="s">
        <v>2656</v>
      </c>
      <c r="C15096">
        <v>61.140436631435492</v>
      </c>
      <c r="D15096" t="s">
        <v>8</v>
      </c>
    </row>
    <row r="15097" spans="1:4">
      <c r="A15097" t="s">
        <v>151</v>
      </c>
      <c r="B15097" t="s">
        <v>2656</v>
      </c>
      <c r="C15097">
        <v>61.665046370142342</v>
      </c>
      <c r="D15097" t="s">
        <v>8</v>
      </c>
    </row>
    <row r="15098" spans="1:4">
      <c r="A15098" t="s">
        <v>152</v>
      </c>
      <c r="B15098" t="s">
        <v>2656</v>
      </c>
      <c r="C15098">
        <v>60.840630765578048</v>
      </c>
      <c r="D15098" t="s">
        <v>8</v>
      </c>
    </row>
    <row r="15099" spans="1:4">
      <c r="A15099" t="s">
        <v>153</v>
      </c>
      <c r="B15099" t="s">
        <v>2656</v>
      </c>
      <c r="C15099">
        <v>60.188616789108281</v>
      </c>
      <c r="D15099" t="s">
        <v>8</v>
      </c>
    </row>
    <row r="15100" spans="1:4">
      <c r="A15100" t="s">
        <v>154</v>
      </c>
      <c r="B15100" t="s">
        <v>2656</v>
      </c>
      <c r="C15100">
        <v>60.428430442727731</v>
      </c>
      <c r="D15100" t="s">
        <v>8</v>
      </c>
    </row>
    <row r="15101" spans="1:4">
      <c r="A15101" t="s">
        <v>155</v>
      </c>
      <c r="B15101" t="s">
        <v>2656</v>
      </c>
      <c r="C15101">
        <v>59.956297401353815</v>
      </c>
      <c r="D15101" t="s">
        <v>8</v>
      </c>
    </row>
    <row r="15102" spans="1:4">
      <c r="A15102" t="s">
        <v>156</v>
      </c>
      <c r="B15102" t="s">
        <v>2656</v>
      </c>
      <c r="C15102">
        <v>59.68647362547528</v>
      </c>
      <c r="D15102" t="s">
        <v>8</v>
      </c>
    </row>
    <row r="15103" spans="1:4">
      <c r="A15103" t="s">
        <v>157</v>
      </c>
      <c r="B15103" t="s">
        <v>2656</v>
      </c>
      <c r="C15103">
        <v>59.544083569959561</v>
      </c>
      <c r="D15103" t="s">
        <v>8</v>
      </c>
    </row>
    <row r="15104" spans="1:4">
      <c r="A15104" t="s">
        <v>158</v>
      </c>
      <c r="B15104" t="s">
        <v>2656</v>
      </c>
      <c r="C15104">
        <v>58.944524816220891</v>
      </c>
      <c r="D15104" t="s">
        <v>8</v>
      </c>
    </row>
    <row r="15105" spans="1:4">
      <c r="A15105" t="s">
        <v>159</v>
      </c>
      <c r="B15105" t="s">
        <v>2656</v>
      </c>
      <c r="C15105">
        <v>58.869562096677896</v>
      </c>
      <c r="D15105" t="s">
        <v>8</v>
      </c>
    </row>
    <row r="15106" spans="1:4">
      <c r="A15106" t="s">
        <v>160</v>
      </c>
      <c r="B15106" t="s">
        <v>2656</v>
      </c>
      <c r="C15106">
        <v>59.004483190625457</v>
      </c>
      <c r="D15106" t="s">
        <v>8</v>
      </c>
    </row>
    <row r="15107" spans="1:4">
      <c r="A15107" t="s">
        <v>161</v>
      </c>
      <c r="B15107" t="s">
        <v>2656</v>
      </c>
      <c r="C15107">
        <v>59.191856330895376</v>
      </c>
      <c r="D15107" t="s">
        <v>8</v>
      </c>
    </row>
    <row r="15108" spans="1:4">
      <c r="A15108" t="s">
        <v>162</v>
      </c>
      <c r="B15108" t="s">
        <v>2656</v>
      </c>
      <c r="C15108">
        <v>59.197413584118209</v>
      </c>
      <c r="D15108" t="s">
        <v>8</v>
      </c>
    </row>
    <row r="15109" spans="1:4">
      <c r="A15109" t="s">
        <v>163</v>
      </c>
      <c r="B15109" t="s">
        <v>2656</v>
      </c>
      <c r="C15109">
        <v>59.325733792689441</v>
      </c>
      <c r="D15109" t="s">
        <v>8</v>
      </c>
    </row>
    <row r="15110" spans="1:4">
      <c r="A15110" t="s">
        <v>164</v>
      </c>
      <c r="B15110" t="s">
        <v>2656</v>
      </c>
      <c r="C15110">
        <v>63.363796433040612</v>
      </c>
      <c r="D15110" t="s">
        <v>8</v>
      </c>
    </row>
    <row r="15111" spans="1:4">
      <c r="A15111" t="s">
        <v>165</v>
      </c>
      <c r="B15111" t="s">
        <v>2656</v>
      </c>
      <c r="C15111">
        <v>60.646583696505431</v>
      </c>
      <c r="D15111" t="s">
        <v>8</v>
      </c>
    </row>
    <row r="15112" spans="1:4">
      <c r="A15112" t="s">
        <v>166</v>
      </c>
      <c r="B15112" t="s">
        <v>2656</v>
      </c>
      <c r="C15112">
        <v>60.435263627495672</v>
      </c>
      <c r="D15112" t="s">
        <v>8</v>
      </c>
    </row>
    <row r="15113" spans="1:4">
      <c r="A15113" t="s">
        <v>167</v>
      </c>
      <c r="B15113" t="s">
        <v>2656</v>
      </c>
      <c r="C15113">
        <v>55.778256348265465</v>
      </c>
      <c r="D15113" t="s">
        <v>8</v>
      </c>
    </row>
    <row r="15114" spans="1:4">
      <c r="A15114" t="s">
        <v>168</v>
      </c>
      <c r="B15114" t="s">
        <v>2656</v>
      </c>
      <c r="C15114">
        <v>57.936944526272796</v>
      </c>
      <c r="D15114" t="s">
        <v>8</v>
      </c>
    </row>
    <row r="15115" spans="1:4">
      <c r="A15115" t="s">
        <v>169</v>
      </c>
      <c r="B15115" t="s">
        <v>2656</v>
      </c>
      <c r="C15115">
        <v>57.182174925548203</v>
      </c>
      <c r="D15115" t="s">
        <v>8</v>
      </c>
    </row>
    <row r="15116" spans="1:4">
      <c r="A15116" t="s">
        <v>170</v>
      </c>
      <c r="B15116" t="s">
        <v>2656</v>
      </c>
      <c r="C15116">
        <v>58.261506694520975</v>
      </c>
      <c r="D15116" t="s">
        <v>8</v>
      </c>
    </row>
    <row r="15117" spans="1:4">
      <c r="A15117" t="s">
        <v>171</v>
      </c>
      <c r="B15117" t="s">
        <v>2656</v>
      </c>
      <c r="C15117">
        <v>58.714373555857406</v>
      </c>
      <c r="D15117" t="s">
        <v>8</v>
      </c>
    </row>
    <row r="15118" spans="1:4">
      <c r="A15118" t="s">
        <v>172</v>
      </c>
      <c r="B15118" t="s">
        <v>2656</v>
      </c>
      <c r="C15118">
        <v>58.442616072011248</v>
      </c>
      <c r="D15118" t="s">
        <v>8</v>
      </c>
    </row>
    <row r="15119" spans="1:4">
      <c r="A15119" t="s">
        <v>173</v>
      </c>
      <c r="B15119" t="s">
        <v>2656</v>
      </c>
      <c r="C15119">
        <v>57.680319812533327</v>
      </c>
      <c r="D15119" t="s">
        <v>8</v>
      </c>
    </row>
    <row r="15120" spans="1:4">
      <c r="A15120" t="s">
        <v>174</v>
      </c>
      <c r="B15120" t="s">
        <v>2656</v>
      </c>
      <c r="C15120">
        <v>57.582195684079871</v>
      </c>
      <c r="D15120" t="s">
        <v>8</v>
      </c>
    </row>
    <row r="15121" spans="1:4">
      <c r="A15121" t="s">
        <v>175</v>
      </c>
      <c r="B15121" t="s">
        <v>2656</v>
      </c>
      <c r="C15121">
        <v>58.51810932432857</v>
      </c>
      <c r="D15121" t="s">
        <v>8</v>
      </c>
    </row>
    <row r="15122" spans="1:4">
      <c r="A15122" t="s">
        <v>176</v>
      </c>
      <c r="B15122" t="s">
        <v>2656</v>
      </c>
      <c r="C15122">
        <v>58.004880400495807</v>
      </c>
      <c r="D15122" t="s">
        <v>8</v>
      </c>
    </row>
    <row r="15123" spans="1:4">
      <c r="A15123" t="s">
        <v>177</v>
      </c>
      <c r="B15123" t="s">
        <v>2656</v>
      </c>
      <c r="C15123">
        <v>58.638896251142491</v>
      </c>
      <c r="D15123" t="s">
        <v>8</v>
      </c>
    </row>
    <row r="15124" spans="1:4">
      <c r="A15124" t="s">
        <v>178</v>
      </c>
      <c r="B15124" t="s">
        <v>2656</v>
      </c>
      <c r="C15124">
        <v>59.665383919948297</v>
      </c>
      <c r="D15124" t="s">
        <v>8</v>
      </c>
    </row>
    <row r="15125" spans="1:4">
      <c r="A15125" t="s">
        <v>179</v>
      </c>
      <c r="B15125" t="s">
        <v>2656</v>
      </c>
      <c r="C15125">
        <v>57.899188548453083</v>
      </c>
      <c r="D15125" t="s">
        <v>8</v>
      </c>
    </row>
    <row r="15126" spans="1:4">
      <c r="A15126" t="s">
        <v>180</v>
      </c>
      <c r="B15126" t="s">
        <v>2656</v>
      </c>
      <c r="C15126">
        <v>57.997311632123655</v>
      </c>
      <c r="D15126" t="s">
        <v>8</v>
      </c>
    </row>
    <row r="15127" spans="1:4">
      <c r="A15127" t="s">
        <v>181</v>
      </c>
      <c r="B15127" t="s">
        <v>2656</v>
      </c>
      <c r="C15127">
        <v>58.608698176734123</v>
      </c>
      <c r="D15127" t="s">
        <v>8</v>
      </c>
    </row>
    <row r="15128" spans="1:4">
      <c r="A15128" t="s">
        <v>182</v>
      </c>
      <c r="B15128" t="s">
        <v>2656</v>
      </c>
      <c r="C15128">
        <v>58.412451357319433</v>
      </c>
      <c r="D15128" t="s">
        <v>8</v>
      </c>
    </row>
    <row r="15129" spans="1:4">
      <c r="A15129" t="s">
        <v>183</v>
      </c>
      <c r="B15129" t="s">
        <v>2656</v>
      </c>
      <c r="C15129">
        <v>58.706827947527323</v>
      </c>
      <c r="D15129" t="s">
        <v>8</v>
      </c>
    </row>
    <row r="15130" spans="1:4">
      <c r="A15130" t="s">
        <v>184</v>
      </c>
      <c r="B15130" t="s">
        <v>2656</v>
      </c>
      <c r="C15130">
        <v>59.461587502691657</v>
      </c>
      <c r="D15130" t="s">
        <v>8</v>
      </c>
    </row>
    <row r="15131" spans="1:4">
      <c r="A15131" t="s">
        <v>185</v>
      </c>
      <c r="B15131" t="s">
        <v>2656</v>
      </c>
      <c r="C15131">
        <v>58.374712987205335</v>
      </c>
      <c r="D15131" t="s">
        <v>8</v>
      </c>
    </row>
    <row r="15132" spans="1:4">
      <c r="A15132" t="s">
        <v>186</v>
      </c>
      <c r="B15132" t="s">
        <v>2656</v>
      </c>
      <c r="C15132">
        <v>58.238853650179038</v>
      </c>
      <c r="D15132" t="s">
        <v>8</v>
      </c>
    </row>
    <row r="15133" spans="1:4">
      <c r="A15133" t="s">
        <v>187</v>
      </c>
      <c r="B15133" t="s">
        <v>2656</v>
      </c>
      <c r="C15133">
        <v>58.57095557726587</v>
      </c>
      <c r="D15133" t="s">
        <v>8</v>
      </c>
    </row>
    <row r="15134" spans="1:4">
      <c r="A15134" t="s">
        <v>188</v>
      </c>
      <c r="B15134" t="s">
        <v>2656</v>
      </c>
      <c r="C15134">
        <v>58.872860444564303</v>
      </c>
      <c r="D15134" t="s">
        <v>8</v>
      </c>
    </row>
    <row r="15135" spans="1:4">
      <c r="A15135" t="s">
        <v>189</v>
      </c>
      <c r="B15135" t="s">
        <v>2656</v>
      </c>
      <c r="C15135">
        <v>59.220072191603698</v>
      </c>
      <c r="D15135" t="s">
        <v>8</v>
      </c>
    </row>
    <row r="15136" spans="1:4">
      <c r="A15136" t="s">
        <v>190</v>
      </c>
      <c r="B15136" t="s">
        <v>2656</v>
      </c>
      <c r="C15136">
        <v>60.088069017037874</v>
      </c>
      <c r="D15136" t="s">
        <v>8</v>
      </c>
    </row>
    <row r="15137" spans="1:4">
      <c r="A15137" t="s">
        <v>191</v>
      </c>
      <c r="B15137" t="s">
        <v>2656</v>
      </c>
      <c r="C15137">
        <v>59.62010061236905</v>
      </c>
      <c r="D15137" t="s">
        <v>8</v>
      </c>
    </row>
    <row r="15138" spans="1:4">
      <c r="A15138" t="s">
        <v>192</v>
      </c>
      <c r="B15138" t="s">
        <v>2656</v>
      </c>
      <c r="C15138">
        <v>58.616239552189306</v>
      </c>
      <c r="D15138" t="s">
        <v>8</v>
      </c>
    </row>
    <row r="15139" spans="1:4">
      <c r="A15139" t="s">
        <v>193</v>
      </c>
      <c r="B15139" t="s">
        <v>2656</v>
      </c>
      <c r="C15139">
        <v>59.49179459191361</v>
      </c>
      <c r="D15139" t="s">
        <v>8</v>
      </c>
    </row>
    <row r="15140" spans="1:4">
      <c r="A15140" t="s">
        <v>194</v>
      </c>
      <c r="B15140" t="s">
        <v>2656</v>
      </c>
      <c r="C15140">
        <v>59.137051789633681</v>
      </c>
      <c r="D15140" t="s">
        <v>8</v>
      </c>
    </row>
    <row r="15141" spans="1:4">
      <c r="A15141" t="s">
        <v>195</v>
      </c>
      <c r="B15141" t="s">
        <v>2656</v>
      </c>
      <c r="C15141">
        <v>58.925704584034683</v>
      </c>
      <c r="D15141" t="s">
        <v>8</v>
      </c>
    </row>
    <row r="15142" spans="1:4">
      <c r="A15142" t="s">
        <v>196</v>
      </c>
      <c r="B15142" t="s">
        <v>2656</v>
      </c>
      <c r="C15142">
        <v>60.359798288545399</v>
      </c>
      <c r="D15142" t="s">
        <v>8</v>
      </c>
    </row>
    <row r="15143" spans="1:4">
      <c r="A15143" t="s">
        <v>197</v>
      </c>
      <c r="B15143" t="s">
        <v>2656</v>
      </c>
      <c r="C15143">
        <v>59.876715940013234</v>
      </c>
      <c r="D15143" t="s">
        <v>8</v>
      </c>
    </row>
    <row r="15144" spans="1:4">
      <c r="A15144" t="s">
        <v>198</v>
      </c>
      <c r="B15144" t="s">
        <v>2656</v>
      </c>
      <c r="C15144">
        <v>59.318167079486734</v>
      </c>
      <c r="D15144" t="s">
        <v>8</v>
      </c>
    </row>
    <row r="15145" spans="1:4">
      <c r="A15145" t="s">
        <v>199</v>
      </c>
      <c r="B15145" t="s">
        <v>2656</v>
      </c>
      <c r="C15145">
        <v>59.280450921270962</v>
      </c>
      <c r="D15145" t="s">
        <v>8</v>
      </c>
    </row>
    <row r="15146" spans="1:4">
      <c r="A15146" t="s">
        <v>200</v>
      </c>
      <c r="B15146" t="s">
        <v>2656</v>
      </c>
      <c r="C15146">
        <v>59.393685906566496</v>
      </c>
      <c r="D15146" t="s">
        <v>8</v>
      </c>
    </row>
    <row r="15147" spans="1:4">
      <c r="A15147" t="s">
        <v>201</v>
      </c>
      <c r="B15147" t="s">
        <v>2656</v>
      </c>
      <c r="C15147">
        <v>59.537069185248527</v>
      </c>
      <c r="D15147" t="s">
        <v>8</v>
      </c>
    </row>
    <row r="15148" spans="1:4">
      <c r="A15148" t="s">
        <v>202</v>
      </c>
      <c r="B15148" t="s">
        <v>2656</v>
      </c>
      <c r="C15148">
        <v>59.710660806236021</v>
      </c>
      <c r="D15148" t="s">
        <v>8</v>
      </c>
    </row>
    <row r="15149" spans="1:4">
      <c r="A15149" t="s">
        <v>203</v>
      </c>
      <c r="B15149" t="s">
        <v>2656</v>
      </c>
      <c r="C15149">
        <v>59.823902987538439</v>
      </c>
      <c r="D15149" t="s">
        <v>8</v>
      </c>
    </row>
    <row r="15150" spans="1:4">
      <c r="A15150" t="s">
        <v>204</v>
      </c>
      <c r="B15150" t="s">
        <v>2656</v>
      </c>
      <c r="C15150">
        <v>57.453874932801291</v>
      </c>
      <c r="D15150" t="s">
        <v>8</v>
      </c>
    </row>
    <row r="15151" spans="1:4">
      <c r="A15151" t="s">
        <v>205</v>
      </c>
      <c r="B15151" t="s">
        <v>2656</v>
      </c>
      <c r="C15151">
        <v>56.887800247175846</v>
      </c>
      <c r="D15151" t="s">
        <v>8</v>
      </c>
    </row>
    <row r="15152" spans="1:4">
      <c r="A15152" t="s">
        <v>206</v>
      </c>
      <c r="B15152" t="s">
        <v>2656</v>
      </c>
      <c r="C15152">
        <v>56.623624842114218</v>
      </c>
      <c r="D15152" t="s">
        <v>8</v>
      </c>
    </row>
    <row r="15153" spans="1:4">
      <c r="A15153" t="s">
        <v>207</v>
      </c>
      <c r="B15153" t="s">
        <v>2656</v>
      </c>
      <c r="C15153">
        <v>56.480222173538571</v>
      </c>
      <c r="D15153" t="s">
        <v>8</v>
      </c>
    </row>
    <row r="15154" spans="1:4">
      <c r="A15154" t="s">
        <v>208</v>
      </c>
      <c r="B15154" t="s">
        <v>2656</v>
      </c>
      <c r="C15154">
        <v>56.495306538576358</v>
      </c>
      <c r="D15154" t="s">
        <v>8</v>
      </c>
    </row>
    <row r="15155" spans="1:4">
      <c r="A15155" t="s">
        <v>209</v>
      </c>
      <c r="B15155" t="s">
        <v>2656</v>
      </c>
      <c r="C15155">
        <v>57.793532564677243</v>
      </c>
      <c r="D15155" t="s">
        <v>8</v>
      </c>
    </row>
    <row r="15156" spans="1:4">
      <c r="A15156" t="s">
        <v>210</v>
      </c>
      <c r="B15156" t="s">
        <v>2656</v>
      </c>
      <c r="C15156">
        <v>58.487927547842126</v>
      </c>
      <c r="D15156" t="s">
        <v>8</v>
      </c>
    </row>
    <row r="15157" spans="1:4">
      <c r="A15157" t="s">
        <v>211</v>
      </c>
      <c r="B15157" t="s">
        <v>2656</v>
      </c>
      <c r="C15157">
        <v>55.287660925139889</v>
      </c>
      <c r="D15157" t="s">
        <v>8</v>
      </c>
    </row>
    <row r="15158" spans="1:4">
      <c r="A15158" t="s">
        <v>212</v>
      </c>
      <c r="B15158" t="s">
        <v>2656</v>
      </c>
      <c r="C15158">
        <v>55.883916406889803</v>
      </c>
      <c r="D15158" t="s">
        <v>8</v>
      </c>
    </row>
    <row r="15159" spans="1:4">
      <c r="A15159" t="s">
        <v>213</v>
      </c>
      <c r="B15159" t="s">
        <v>2656</v>
      </c>
      <c r="C15159">
        <v>56.676456078067297</v>
      </c>
      <c r="D15159" t="s">
        <v>8</v>
      </c>
    </row>
    <row r="15160" spans="1:4">
      <c r="A15160" t="s">
        <v>214</v>
      </c>
      <c r="B15160" t="s">
        <v>2656</v>
      </c>
      <c r="C15160">
        <v>57.521811600264776</v>
      </c>
      <c r="D15160" t="s">
        <v>8</v>
      </c>
    </row>
    <row r="15161" spans="1:4">
      <c r="A15161" t="s">
        <v>215</v>
      </c>
      <c r="B15161" t="s">
        <v>2656</v>
      </c>
      <c r="C15161">
        <v>57.4916184383478</v>
      </c>
      <c r="D15161" t="s">
        <v>8</v>
      </c>
    </row>
    <row r="15162" spans="1:4">
      <c r="A15162" t="s">
        <v>216</v>
      </c>
      <c r="B15162" t="s">
        <v>2656</v>
      </c>
      <c r="C15162">
        <v>58.118082750784737</v>
      </c>
      <c r="D15162" t="s">
        <v>8</v>
      </c>
    </row>
    <row r="15163" spans="1:4">
      <c r="A15163" t="s">
        <v>217</v>
      </c>
      <c r="B15163" t="s">
        <v>2656</v>
      </c>
      <c r="C15163">
        <v>58.404898950099778</v>
      </c>
      <c r="D15163" t="s">
        <v>8</v>
      </c>
    </row>
    <row r="15164" spans="1:4">
      <c r="A15164" t="s">
        <v>218</v>
      </c>
      <c r="B15164" t="s">
        <v>2656</v>
      </c>
      <c r="C15164">
        <v>59.401217024484602</v>
      </c>
      <c r="D15164" t="s">
        <v>8</v>
      </c>
    </row>
    <row r="15165" spans="1:4">
      <c r="A15165" t="s">
        <v>219</v>
      </c>
      <c r="B15165" t="s">
        <v>2656</v>
      </c>
      <c r="C15165">
        <v>58.223765534321913</v>
      </c>
      <c r="D15165" t="s">
        <v>8</v>
      </c>
    </row>
    <row r="15166" spans="1:4">
      <c r="A15166" t="s">
        <v>220</v>
      </c>
      <c r="B15166" t="s">
        <v>2656</v>
      </c>
      <c r="C15166">
        <v>58.99363693650352</v>
      </c>
      <c r="D15166" t="s">
        <v>8</v>
      </c>
    </row>
    <row r="15167" spans="1:4">
      <c r="A15167" t="s">
        <v>221</v>
      </c>
      <c r="B15167" t="s">
        <v>2656</v>
      </c>
      <c r="C15167">
        <v>58.412453258780893</v>
      </c>
      <c r="D15167" t="s">
        <v>8</v>
      </c>
    </row>
    <row r="15168" spans="1:4">
      <c r="A15168" t="s">
        <v>222</v>
      </c>
      <c r="B15168" t="s">
        <v>2656</v>
      </c>
      <c r="C15168">
        <v>57.68030584562851</v>
      </c>
      <c r="D15168" t="s">
        <v>8</v>
      </c>
    </row>
    <row r="15169" spans="1:4">
      <c r="A15169" t="s">
        <v>223</v>
      </c>
      <c r="B15169" t="s">
        <v>2656</v>
      </c>
      <c r="C15169">
        <v>57.665215607790287</v>
      </c>
      <c r="D15169" t="s">
        <v>8</v>
      </c>
    </row>
    <row r="15170" spans="1:4">
      <c r="A15170" t="s">
        <v>224</v>
      </c>
      <c r="B15170" t="s">
        <v>2656</v>
      </c>
      <c r="C15170">
        <v>56.495310767125389</v>
      </c>
      <c r="D15170" t="s">
        <v>8</v>
      </c>
    </row>
    <row r="15171" spans="1:4">
      <c r="A15171" t="s">
        <v>225</v>
      </c>
      <c r="B15171" t="s">
        <v>2656</v>
      </c>
      <c r="C15171">
        <v>55.634861884361833</v>
      </c>
      <c r="D15171" t="s">
        <v>8</v>
      </c>
    </row>
    <row r="15172" spans="1:4">
      <c r="A15172" t="s">
        <v>226</v>
      </c>
      <c r="B15172" t="s">
        <v>2656</v>
      </c>
      <c r="C15172">
        <v>54.162276161231219</v>
      </c>
      <c r="D15172" t="s">
        <v>8</v>
      </c>
    </row>
    <row r="15173" spans="1:4">
      <c r="A15173" t="s">
        <v>227</v>
      </c>
      <c r="B15173" t="s">
        <v>2656</v>
      </c>
      <c r="C15173">
        <v>55.972753024774811</v>
      </c>
      <c r="D15173" t="s">
        <v>8</v>
      </c>
    </row>
    <row r="15174" spans="1:4">
      <c r="A15174" t="s">
        <v>228</v>
      </c>
      <c r="B15174" t="s">
        <v>2656</v>
      </c>
      <c r="C15174">
        <v>54.496971422618103</v>
      </c>
      <c r="D15174" t="s">
        <v>8</v>
      </c>
    </row>
    <row r="15175" spans="1:4">
      <c r="A15175" t="s">
        <v>229</v>
      </c>
      <c r="B15175" t="s">
        <v>2656</v>
      </c>
      <c r="C15175">
        <v>53.249433067340895</v>
      </c>
      <c r="D15175" t="s">
        <v>8</v>
      </c>
    </row>
    <row r="15176" spans="1:4">
      <c r="A15176" t="s">
        <v>230</v>
      </c>
      <c r="B15176" t="s">
        <v>2656</v>
      </c>
      <c r="C15176">
        <v>54.093798885316097</v>
      </c>
      <c r="D15176" t="s">
        <v>8</v>
      </c>
    </row>
    <row r="15177" spans="1:4">
      <c r="A15177" t="s">
        <v>231</v>
      </c>
      <c r="B15177" t="s">
        <v>2656</v>
      </c>
      <c r="C15177">
        <v>54.055755986159241</v>
      </c>
      <c r="D15177" t="s">
        <v>8</v>
      </c>
    </row>
    <row r="15178" spans="1:4">
      <c r="A15178" t="s">
        <v>232</v>
      </c>
      <c r="B15178" t="s">
        <v>2656</v>
      </c>
      <c r="C15178">
        <v>54.671935616997807</v>
      </c>
      <c r="D15178" t="s">
        <v>8</v>
      </c>
    </row>
    <row r="15179" spans="1:4">
      <c r="A15179" t="s">
        <v>233</v>
      </c>
      <c r="B15179" t="s">
        <v>2656</v>
      </c>
      <c r="C15179">
        <v>55.698899784687725</v>
      </c>
      <c r="D15179" t="s">
        <v>8</v>
      </c>
    </row>
    <row r="15180" spans="1:4">
      <c r="A15180" t="s">
        <v>234</v>
      </c>
      <c r="B15180" t="s">
        <v>2656</v>
      </c>
      <c r="C15180">
        <v>55.95752244591926</v>
      </c>
      <c r="D15180" t="s">
        <v>8</v>
      </c>
    </row>
    <row r="15181" spans="1:4">
      <c r="A15181" t="s">
        <v>235</v>
      </c>
      <c r="B15181" t="s">
        <v>2656</v>
      </c>
      <c r="C15181">
        <v>56.124894581320859</v>
      </c>
      <c r="D15181" t="s">
        <v>8</v>
      </c>
    </row>
    <row r="15182" spans="1:4">
      <c r="A15182" t="s">
        <v>236</v>
      </c>
      <c r="B15182" t="s">
        <v>2656</v>
      </c>
      <c r="C15182">
        <v>55.584790047513678</v>
      </c>
      <c r="D15182" t="s">
        <v>8</v>
      </c>
    </row>
    <row r="15183" spans="1:4">
      <c r="A15183" t="s">
        <v>237</v>
      </c>
      <c r="B15183" t="s">
        <v>2656</v>
      </c>
      <c r="C15183">
        <v>55.379399010653579</v>
      </c>
      <c r="D15183" t="s">
        <v>8</v>
      </c>
    </row>
    <row r="15184" spans="1:4">
      <c r="A15184" t="s">
        <v>238</v>
      </c>
      <c r="B15184" t="s">
        <v>2656</v>
      </c>
      <c r="C15184">
        <v>54.778437900472831</v>
      </c>
      <c r="D15184" t="s">
        <v>8</v>
      </c>
    </row>
    <row r="15185" spans="1:4">
      <c r="A15185" t="s">
        <v>239</v>
      </c>
      <c r="B15185" t="s">
        <v>2656</v>
      </c>
      <c r="C15185">
        <v>55.622813999166333</v>
      </c>
      <c r="D15185" t="s">
        <v>8</v>
      </c>
    </row>
    <row r="15186" spans="1:4">
      <c r="A15186" t="s">
        <v>240</v>
      </c>
      <c r="B15186" t="s">
        <v>2656</v>
      </c>
      <c r="C15186">
        <v>55.911890862128864</v>
      </c>
      <c r="D15186" t="s">
        <v>8</v>
      </c>
    </row>
    <row r="15187" spans="1:4">
      <c r="A15187" t="s">
        <v>241</v>
      </c>
      <c r="B15187" t="s">
        <v>2656</v>
      </c>
      <c r="C15187">
        <v>55.592383238085937</v>
      </c>
      <c r="D15187" t="s">
        <v>8</v>
      </c>
    </row>
    <row r="15188" spans="1:4">
      <c r="A15188" t="s">
        <v>242</v>
      </c>
      <c r="B15188" t="s">
        <v>2656</v>
      </c>
      <c r="C15188">
        <v>54.960987238961295</v>
      </c>
      <c r="D15188" t="s">
        <v>8</v>
      </c>
    </row>
    <row r="15189" spans="1:4">
      <c r="A15189" t="s">
        <v>243</v>
      </c>
      <c r="B15189" t="s">
        <v>2656</v>
      </c>
      <c r="C15189">
        <v>55.037066873695537</v>
      </c>
      <c r="D15189" t="s">
        <v>8</v>
      </c>
    </row>
    <row r="15190" spans="1:4">
      <c r="A15190" t="s">
        <v>244</v>
      </c>
      <c r="B15190" t="s">
        <v>2656</v>
      </c>
      <c r="C15190">
        <v>54.611096134294272</v>
      </c>
      <c r="D15190" t="s">
        <v>8</v>
      </c>
    </row>
    <row r="15191" spans="1:4">
      <c r="A15191" t="s">
        <v>245</v>
      </c>
      <c r="B15191" t="s">
        <v>2656</v>
      </c>
      <c r="C15191">
        <v>54.641522125710857</v>
      </c>
      <c r="D15191" t="s">
        <v>8</v>
      </c>
    </row>
    <row r="15192" spans="1:4">
      <c r="A15192" t="s">
        <v>246</v>
      </c>
      <c r="B15192" t="s">
        <v>2656</v>
      </c>
      <c r="C15192">
        <v>55.577178973980864</v>
      </c>
      <c r="D15192" t="s">
        <v>8</v>
      </c>
    </row>
    <row r="15193" spans="1:4">
      <c r="A15193" t="s">
        <v>247</v>
      </c>
      <c r="B15193" t="s">
        <v>2656</v>
      </c>
      <c r="C15193">
        <v>55.55436309471618</v>
      </c>
      <c r="D15193" t="s">
        <v>8</v>
      </c>
    </row>
    <row r="15194" spans="1:4">
      <c r="A15194" t="s">
        <v>248</v>
      </c>
      <c r="B15194" t="s">
        <v>2656</v>
      </c>
      <c r="C15194">
        <v>56.140104582588513</v>
      </c>
      <c r="D15194" t="s">
        <v>8</v>
      </c>
    </row>
    <row r="15195" spans="1:4">
      <c r="A15195" t="s">
        <v>249</v>
      </c>
      <c r="B15195" t="s">
        <v>2656</v>
      </c>
      <c r="C15195">
        <v>54.664324452612227</v>
      </c>
      <c r="D15195" t="s">
        <v>8</v>
      </c>
    </row>
    <row r="15196" spans="1:4">
      <c r="A15196" t="s">
        <v>250</v>
      </c>
      <c r="B15196" t="s">
        <v>2656</v>
      </c>
      <c r="C15196">
        <v>54.398085431990957</v>
      </c>
      <c r="D15196" t="s">
        <v>8</v>
      </c>
    </row>
    <row r="15197" spans="1:4">
      <c r="A15197" t="s">
        <v>251</v>
      </c>
      <c r="B15197" t="s">
        <v>2656</v>
      </c>
      <c r="C15197">
        <v>54.839292910039305</v>
      </c>
      <c r="D15197" t="s">
        <v>8</v>
      </c>
    </row>
    <row r="15198" spans="1:4">
      <c r="A15198" t="s">
        <v>252</v>
      </c>
      <c r="B15198" t="s">
        <v>2656</v>
      </c>
      <c r="C15198">
        <v>55.561954695705083</v>
      </c>
      <c r="D15198" t="s">
        <v>8</v>
      </c>
    </row>
    <row r="15199" spans="1:4">
      <c r="A15199" t="s">
        <v>253</v>
      </c>
      <c r="B15199" t="s">
        <v>2656</v>
      </c>
      <c r="C15199">
        <v>55.881467426613241</v>
      </c>
      <c r="D15199" t="s">
        <v>8</v>
      </c>
    </row>
    <row r="15200" spans="1:4">
      <c r="A15200" t="s">
        <v>254</v>
      </c>
      <c r="B15200" t="s">
        <v>2656</v>
      </c>
      <c r="C15200">
        <v>55.561966330774162</v>
      </c>
      <c r="D15200" t="s">
        <v>8</v>
      </c>
    </row>
    <row r="15201" spans="1:4">
      <c r="A15201" t="s">
        <v>255</v>
      </c>
      <c r="B15201" t="s">
        <v>2656</v>
      </c>
      <c r="C15201">
        <v>55.889067420345647</v>
      </c>
      <c r="D15201" t="s">
        <v>8</v>
      </c>
    </row>
    <row r="15202" spans="1:4">
      <c r="A15202" t="s">
        <v>256</v>
      </c>
      <c r="B15202" t="s">
        <v>2656</v>
      </c>
      <c r="C15202">
        <v>56.71824506097046</v>
      </c>
      <c r="D15202" t="s">
        <v>8</v>
      </c>
    </row>
    <row r="15203" spans="1:4">
      <c r="A15203" t="s">
        <v>257</v>
      </c>
      <c r="B15203" t="s">
        <v>2656</v>
      </c>
      <c r="C15203">
        <v>55.691285721801705</v>
      </c>
      <c r="D15203" t="s">
        <v>8</v>
      </c>
    </row>
    <row r="15204" spans="1:4">
      <c r="A15204" t="s">
        <v>258</v>
      </c>
      <c r="B15204" t="s">
        <v>2656</v>
      </c>
      <c r="C15204">
        <v>54.649101020237424</v>
      </c>
      <c r="D15204" t="s">
        <v>8</v>
      </c>
    </row>
    <row r="15205" spans="1:4">
      <c r="A15205" t="s">
        <v>259</v>
      </c>
      <c r="B15205" t="s">
        <v>2656</v>
      </c>
      <c r="C15205">
        <v>56.094449522363291</v>
      </c>
      <c r="D15205" t="s">
        <v>8</v>
      </c>
    </row>
    <row r="15206" spans="1:4">
      <c r="A15206" t="s">
        <v>260</v>
      </c>
      <c r="B15206" t="s">
        <v>2656</v>
      </c>
      <c r="C15206">
        <v>56.140106879621122</v>
      </c>
      <c r="D15206" t="s">
        <v>8</v>
      </c>
    </row>
    <row r="15207" spans="1:4">
      <c r="A15207" t="s">
        <v>261</v>
      </c>
      <c r="B15207" t="s">
        <v>2656</v>
      </c>
      <c r="C15207">
        <v>55.972749929879377</v>
      </c>
      <c r="D15207" t="s">
        <v>8</v>
      </c>
    </row>
    <row r="15208" spans="1:4">
      <c r="A15208" t="s">
        <v>262</v>
      </c>
      <c r="B15208" t="s">
        <v>2656</v>
      </c>
      <c r="C15208">
        <v>56.452001725762671</v>
      </c>
      <c r="D15208" t="s">
        <v>8</v>
      </c>
    </row>
    <row r="15209" spans="1:4">
      <c r="A15209" t="s">
        <v>263</v>
      </c>
      <c r="B15209" t="s">
        <v>2656</v>
      </c>
      <c r="C15209">
        <v>54.41330032746216</v>
      </c>
      <c r="D15209" t="s">
        <v>8</v>
      </c>
    </row>
    <row r="15210" spans="1:4">
      <c r="A15210" t="s">
        <v>264</v>
      </c>
      <c r="B15210" t="s">
        <v>2656</v>
      </c>
      <c r="C15210">
        <v>55.508710751295858</v>
      </c>
      <c r="D15210" t="s">
        <v>8</v>
      </c>
    </row>
    <row r="15211" spans="1:4">
      <c r="A15211" t="s">
        <v>265</v>
      </c>
      <c r="B15211" t="s">
        <v>2656</v>
      </c>
      <c r="C15211">
        <v>55.752129242161246</v>
      </c>
      <c r="D15211" t="s">
        <v>8</v>
      </c>
    </row>
    <row r="15212" spans="1:4">
      <c r="A15212" t="s">
        <v>266</v>
      </c>
      <c r="B15212" t="s">
        <v>2656</v>
      </c>
      <c r="C15212">
        <v>54.481755575717358</v>
      </c>
      <c r="D15212" t="s">
        <v>8</v>
      </c>
    </row>
    <row r="15213" spans="1:4">
      <c r="A15213" t="s">
        <v>267</v>
      </c>
      <c r="B15213" t="s">
        <v>2656</v>
      </c>
      <c r="C15213">
        <v>52.35937857771701</v>
      </c>
      <c r="D15213" t="s">
        <v>8</v>
      </c>
    </row>
    <row r="15214" spans="1:4">
      <c r="A15214" t="s">
        <v>268</v>
      </c>
      <c r="B15214" t="s">
        <v>2656</v>
      </c>
      <c r="C15214">
        <v>53.135322559631277</v>
      </c>
      <c r="D15214" t="s">
        <v>8</v>
      </c>
    </row>
    <row r="15215" spans="1:4">
      <c r="A15215" t="s">
        <v>269</v>
      </c>
      <c r="B15215" t="s">
        <v>2656</v>
      </c>
      <c r="C15215">
        <v>51.895370993193893</v>
      </c>
      <c r="D15215" t="s">
        <v>8</v>
      </c>
    </row>
    <row r="15216" spans="1:4">
      <c r="A15216" t="s">
        <v>270</v>
      </c>
      <c r="B15216" t="s">
        <v>2656</v>
      </c>
      <c r="C15216">
        <v>51.781256823985032</v>
      </c>
      <c r="D15216" t="s">
        <v>8</v>
      </c>
    </row>
    <row r="15217" spans="1:4">
      <c r="A15217" t="s">
        <v>271</v>
      </c>
      <c r="B15217" t="s">
        <v>2656</v>
      </c>
      <c r="C15217">
        <v>52.625644582217021</v>
      </c>
      <c r="D15217" t="s">
        <v>8</v>
      </c>
    </row>
    <row r="15218" spans="1:4">
      <c r="A15218" t="s">
        <v>272</v>
      </c>
      <c r="B15218" t="s">
        <v>2656</v>
      </c>
      <c r="C15218">
        <v>53.074451526747367</v>
      </c>
      <c r="D15218" t="s">
        <v>8</v>
      </c>
    </row>
    <row r="15219" spans="1:4">
      <c r="A15219" t="s">
        <v>273</v>
      </c>
      <c r="B15219" t="s">
        <v>2656</v>
      </c>
      <c r="C15219">
        <v>52.785378243496631</v>
      </c>
      <c r="D15219" t="s">
        <v>8</v>
      </c>
    </row>
    <row r="15220" spans="1:4">
      <c r="A15220" t="s">
        <v>274</v>
      </c>
      <c r="B15220" t="s">
        <v>2656</v>
      </c>
      <c r="C15220">
        <v>53.409165829194293</v>
      </c>
      <c r="D15220" t="s">
        <v>8</v>
      </c>
    </row>
    <row r="15221" spans="1:4">
      <c r="A15221" t="s">
        <v>275</v>
      </c>
      <c r="B15221" t="s">
        <v>2656</v>
      </c>
      <c r="C15221">
        <v>54.245931894104771</v>
      </c>
      <c r="D15221" t="s">
        <v>8</v>
      </c>
    </row>
    <row r="15222" spans="1:4">
      <c r="A15222" t="s">
        <v>276</v>
      </c>
      <c r="B15222" t="s">
        <v>2656</v>
      </c>
      <c r="C15222">
        <v>54.11662544589332</v>
      </c>
      <c r="D15222" t="s">
        <v>8</v>
      </c>
    </row>
    <row r="15223" spans="1:4">
      <c r="A15223" t="s">
        <v>277</v>
      </c>
      <c r="B15223" t="s">
        <v>2656</v>
      </c>
      <c r="C15223">
        <v>54.200289828989689</v>
      </c>
      <c r="D15223" t="s">
        <v>8</v>
      </c>
    </row>
    <row r="15224" spans="1:4">
      <c r="A15224" t="s">
        <v>278</v>
      </c>
      <c r="B15224" t="s">
        <v>2656</v>
      </c>
      <c r="C15224">
        <v>55.31092306757229</v>
      </c>
      <c r="D15224" t="s">
        <v>8</v>
      </c>
    </row>
    <row r="15225" spans="1:4">
      <c r="A15225" t="s">
        <v>279</v>
      </c>
      <c r="B15225" t="s">
        <v>2656</v>
      </c>
      <c r="C15225">
        <v>56.185744864336151</v>
      </c>
      <c r="D15225" t="s">
        <v>8</v>
      </c>
    </row>
    <row r="15226" spans="1:4">
      <c r="A15226" t="s">
        <v>280</v>
      </c>
      <c r="B15226" t="s">
        <v>2656</v>
      </c>
      <c r="C15226">
        <v>53.759092706383456</v>
      </c>
      <c r="D15226" t="s">
        <v>8</v>
      </c>
    </row>
    <row r="15227" spans="1:4">
      <c r="A15227" t="s">
        <v>281</v>
      </c>
      <c r="B15227" t="s">
        <v>2656</v>
      </c>
      <c r="C15227">
        <v>53.279852456297192</v>
      </c>
      <c r="D15227" t="s">
        <v>8</v>
      </c>
    </row>
    <row r="15228" spans="1:4">
      <c r="A15228" t="s">
        <v>282</v>
      </c>
      <c r="B15228" t="s">
        <v>2656</v>
      </c>
      <c r="C15228">
        <v>52.6256263961766</v>
      </c>
      <c r="D15228" t="s">
        <v>8</v>
      </c>
    </row>
    <row r="15229" spans="1:4">
      <c r="A15229" t="s">
        <v>283</v>
      </c>
      <c r="B15229" t="s">
        <v>2656</v>
      </c>
      <c r="C15229">
        <v>53.097280945097907</v>
      </c>
      <c r="D15229" t="s">
        <v>8</v>
      </c>
    </row>
    <row r="15230" spans="1:4">
      <c r="A15230" t="s">
        <v>284</v>
      </c>
      <c r="B15230" t="s">
        <v>2656</v>
      </c>
      <c r="C15230">
        <v>53.576518398395926</v>
      </c>
      <c r="D15230" t="s">
        <v>8</v>
      </c>
    </row>
    <row r="15231" spans="1:4">
      <c r="A15231" t="s">
        <v>285</v>
      </c>
      <c r="B15231" t="s">
        <v>2656</v>
      </c>
      <c r="C15231">
        <v>51.971428849240517</v>
      </c>
      <c r="D15231" t="s">
        <v>8</v>
      </c>
    </row>
    <row r="15232" spans="1:4">
      <c r="A15232" t="s">
        <v>286</v>
      </c>
      <c r="B15232" t="s">
        <v>2656</v>
      </c>
      <c r="C15232">
        <v>52.180235126664826</v>
      </c>
      <c r="D15232" t="s">
        <v>8</v>
      </c>
    </row>
    <row r="15233" spans="1:4">
      <c r="A15233" t="s">
        <v>287</v>
      </c>
      <c r="B15233" t="s">
        <v>2656</v>
      </c>
      <c r="C15233">
        <v>54.166811716897904</v>
      </c>
      <c r="D15233" t="s">
        <v>8</v>
      </c>
    </row>
    <row r="15234" spans="1:4">
      <c r="A15234" t="s">
        <v>288</v>
      </c>
      <c r="B15234" t="s">
        <v>2656</v>
      </c>
      <c r="C15234">
        <v>55.378691130167716</v>
      </c>
      <c r="D15234" t="s">
        <v>8</v>
      </c>
    </row>
    <row r="15235" spans="1:4">
      <c r="A15235" t="s">
        <v>289</v>
      </c>
      <c r="B15235" t="s">
        <v>2656</v>
      </c>
      <c r="C15235">
        <v>54.419919507127879</v>
      </c>
      <c r="D15235" t="s">
        <v>8</v>
      </c>
    </row>
    <row r="15236" spans="1:4">
      <c r="A15236" t="s">
        <v>290</v>
      </c>
      <c r="B15236" t="s">
        <v>2656</v>
      </c>
      <c r="C15236">
        <v>55.378689388981343</v>
      </c>
      <c r="D15236" t="s">
        <v>8</v>
      </c>
    </row>
    <row r="15237" spans="1:4">
      <c r="A15237" t="s">
        <v>291</v>
      </c>
      <c r="B15237" t="s">
        <v>2656</v>
      </c>
      <c r="C15237">
        <v>55.470738677036302</v>
      </c>
      <c r="D15237" t="s">
        <v>8</v>
      </c>
    </row>
    <row r="15238" spans="1:4">
      <c r="A15238" t="s">
        <v>292</v>
      </c>
      <c r="B15238" t="s">
        <v>2656</v>
      </c>
      <c r="C15238">
        <v>55.861932833320566</v>
      </c>
      <c r="D15238" t="s">
        <v>8</v>
      </c>
    </row>
    <row r="15239" spans="1:4">
      <c r="A15239" t="s">
        <v>293</v>
      </c>
      <c r="B15239" t="s">
        <v>2656</v>
      </c>
      <c r="C15239">
        <v>57.058453177379143</v>
      </c>
      <c r="D15239" t="s">
        <v>8</v>
      </c>
    </row>
    <row r="15240" spans="1:4">
      <c r="A15240" t="s">
        <v>294</v>
      </c>
      <c r="B15240" t="s">
        <v>2656</v>
      </c>
      <c r="C15240">
        <v>59.060371186005753</v>
      </c>
      <c r="D15240" t="s">
        <v>8</v>
      </c>
    </row>
    <row r="15241" spans="1:4">
      <c r="A15241" t="s">
        <v>295</v>
      </c>
      <c r="B15241" t="s">
        <v>2656</v>
      </c>
      <c r="C15241">
        <v>60.51772214874066</v>
      </c>
      <c r="D15241" t="s">
        <v>8</v>
      </c>
    </row>
    <row r="15242" spans="1:4">
      <c r="A15242" t="s">
        <v>296</v>
      </c>
      <c r="B15242" t="s">
        <v>2656</v>
      </c>
      <c r="C15242">
        <v>60.034501973049146</v>
      </c>
      <c r="D15242" t="s">
        <v>8</v>
      </c>
    </row>
    <row r="15243" spans="1:4">
      <c r="A15243" t="s">
        <v>297</v>
      </c>
      <c r="B15243" t="s">
        <v>2656</v>
      </c>
      <c r="C15243">
        <v>60.686471697613008</v>
      </c>
      <c r="D15243" t="s">
        <v>8</v>
      </c>
    </row>
    <row r="15244" spans="1:4">
      <c r="A15244" t="s">
        <v>298</v>
      </c>
      <c r="B15244" t="s">
        <v>2656</v>
      </c>
      <c r="C15244">
        <v>62.082434590231365</v>
      </c>
      <c r="D15244" t="s">
        <v>8</v>
      </c>
    </row>
    <row r="15245" spans="1:4">
      <c r="A15245" t="s">
        <v>299</v>
      </c>
      <c r="B15245" t="s">
        <v>2656</v>
      </c>
      <c r="C15245">
        <v>61.752616638179191</v>
      </c>
      <c r="D15245" t="s">
        <v>8</v>
      </c>
    </row>
    <row r="15246" spans="1:4">
      <c r="A15246" t="s">
        <v>300</v>
      </c>
      <c r="B15246" t="s">
        <v>2656</v>
      </c>
      <c r="C15246">
        <v>61.415127511973147</v>
      </c>
      <c r="D15246" t="s">
        <v>8</v>
      </c>
    </row>
    <row r="15247" spans="1:4">
      <c r="A15247" t="s">
        <v>301</v>
      </c>
      <c r="B15247" t="s">
        <v>2656</v>
      </c>
      <c r="C15247">
        <v>61.767966271839583</v>
      </c>
      <c r="D15247" t="s">
        <v>8</v>
      </c>
    </row>
    <row r="15248" spans="1:4">
      <c r="A15248" t="s">
        <v>302</v>
      </c>
      <c r="B15248" t="s">
        <v>2656</v>
      </c>
      <c r="C15248">
        <v>61.783295600737453</v>
      </c>
      <c r="D15248" t="s">
        <v>8</v>
      </c>
    </row>
    <row r="15249" spans="1:4">
      <c r="A15249" t="s">
        <v>303</v>
      </c>
      <c r="B15249" t="s">
        <v>2656</v>
      </c>
      <c r="C15249">
        <v>62.128462433193476</v>
      </c>
      <c r="D15249" t="s">
        <v>8</v>
      </c>
    </row>
    <row r="15250" spans="1:4">
      <c r="A15250" t="s">
        <v>304</v>
      </c>
      <c r="B15250" t="s">
        <v>2656</v>
      </c>
      <c r="C15250">
        <v>62.596339153075178</v>
      </c>
      <c r="D15250" t="s">
        <v>8</v>
      </c>
    </row>
    <row r="15251" spans="1:4">
      <c r="A15251" t="s">
        <v>305</v>
      </c>
      <c r="B15251" t="s">
        <v>2656</v>
      </c>
      <c r="C15251">
        <v>62.81109889243217</v>
      </c>
      <c r="D15251" t="s">
        <v>8</v>
      </c>
    </row>
    <row r="15252" spans="1:4">
      <c r="A15252" t="s">
        <v>306</v>
      </c>
      <c r="B15252" t="s">
        <v>2656</v>
      </c>
      <c r="C15252">
        <v>62.780421834642098</v>
      </c>
      <c r="D15252" t="s">
        <v>8</v>
      </c>
    </row>
    <row r="15253" spans="1:4">
      <c r="A15253" t="s">
        <v>307</v>
      </c>
      <c r="B15253" t="s">
        <v>2656</v>
      </c>
      <c r="C15253">
        <v>62.404593466356928</v>
      </c>
      <c r="D15253" t="s">
        <v>8</v>
      </c>
    </row>
    <row r="15254" spans="1:4">
      <c r="A15254" t="s">
        <v>308</v>
      </c>
      <c r="B15254" t="s">
        <v>2656</v>
      </c>
      <c r="C15254">
        <v>62.81109781602737</v>
      </c>
      <c r="D15254" t="s">
        <v>8</v>
      </c>
    </row>
    <row r="15255" spans="1:4">
      <c r="A15255" t="s">
        <v>309</v>
      </c>
      <c r="B15255" t="s">
        <v>2656</v>
      </c>
      <c r="C15255">
        <v>63.094907854039668</v>
      </c>
      <c r="D15255" t="s">
        <v>8</v>
      </c>
    </row>
    <row r="15256" spans="1:4">
      <c r="A15256" t="s">
        <v>310</v>
      </c>
      <c r="B15256" t="s">
        <v>2656</v>
      </c>
      <c r="C15256">
        <v>63.946278982859546</v>
      </c>
      <c r="D15256" t="s">
        <v>8</v>
      </c>
    </row>
    <row r="15257" spans="1:4">
      <c r="A15257" t="s">
        <v>311</v>
      </c>
      <c r="B15257" t="s">
        <v>2656</v>
      </c>
      <c r="C15257">
        <v>63.278977801245539</v>
      </c>
      <c r="D15257" t="s">
        <v>8</v>
      </c>
    </row>
    <row r="15258" spans="1:4">
      <c r="A15258" t="s">
        <v>312</v>
      </c>
      <c r="B15258" t="s">
        <v>2656</v>
      </c>
      <c r="C15258">
        <v>63.194603715671342</v>
      </c>
      <c r="D15258" t="s">
        <v>8</v>
      </c>
    </row>
    <row r="15259" spans="1:4">
      <c r="A15259" t="s">
        <v>313</v>
      </c>
      <c r="B15259" t="s">
        <v>2656</v>
      </c>
      <c r="C15259">
        <v>62.688383419319145</v>
      </c>
      <c r="D15259" t="s">
        <v>8</v>
      </c>
    </row>
    <row r="15260" spans="1:4">
      <c r="A15260" t="s">
        <v>314</v>
      </c>
      <c r="B15260" t="s">
        <v>2656</v>
      </c>
      <c r="C15260">
        <v>62.404590201742153</v>
      </c>
      <c r="D15260" t="s">
        <v>8</v>
      </c>
    </row>
    <row r="15261" spans="1:4">
      <c r="A15261" t="s">
        <v>315</v>
      </c>
      <c r="B15261" t="s">
        <v>2656</v>
      </c>
      <c r="C15261">
        <v>63.186927041865616</v>
      </c>
      <c r="D15261" t="s">
        <v>8</v>
      </c>
    </row>
    <row r="15262" spans="1:4">
      <c r="A15262" t="s">
        <v>316</v>
      </c>
      <c r="B15262" t="s">
        <v>2656</v>
      </c>
      <c r="C15262">
        <v>63.555111957354725</v>
      </c>
      <c r="D15262" t="s">
        <v>8</v>
      </c>
    </row>
    <row r="15263" spans="1:4">
      <c r="A15263" t="s">
        <v>317</v>
      </c>
      <c r="B15263" t="s">
        <v>2656</v>
      </c>
      <c r="C15263">
        <v>63.984632465369799</v>
      </c>
      <c r="D15263" t="s">
        <v>8</v>
      </c>
    </row>
    <row r="15264" spans="1:4">
      <c r="A15264" t="s">
        <v>318</v>
      </c>
      <c r="B15264" t="s">
        <v>2656</v>
      </c>
      <c r="C15264">
        <v>63.278978185012633</v>
      </c>
      <c r="D15264" t="s">
        <v>8</v>
      </c>
    </row>
    <row r="15265" spans="1:4">
      <c r="A15265" t="s">
        <v>319</v>
      </c>
      <c r="B15265" t="s">
        <v>2656</v>
      </c>
      <c r="C15265">
        <v>62.711398380952978</v>
      </c>
      <c r="D15265" t="s">
        <v>8</v>
      </c>
    </row>
    <row r="15266" spans="1:4">
      <c r="A15266" t="s">
        <v>320</v>
      </c>
      <c r="B15266" t="s">
        <v>2656</v>
      </c>
      <c r="C15266">
        <v>63.578113775029273</v>
      </c>
      <c r="D15266" t="s">
        <v>8</v>
      </c>
    </row>
    <row r="15267" spans="1:4">
      <c r="A15267" t="s">
        <v>321</v>
      </c>
      <c r="B15267" t="s">
        <v>2656</v>
      </c>
      <c r="C15267">
        <v>63.010532655290092</v>
      </c>
      <c r="D15267" t="s">
        <v>8</v>
      </c>
    </row>
    <row r="15268" spans="1:4">
      <c r="A15268" t="s">
        <v>322</v>
      </c>
      <c r="B15268" t="s">
        <v>2656</v>
      </c>
      <c r="C15268">
        <v>62.933825238519134</v>
      </c>
      <c r="D15268" t="s">
        <v>8</v>
      </c>
    </row>
    <row r="15269" spans="1:4">
      <c r="A15269" t="s">
        <v>323</v>
      </c>
      <c r="B15269" t="s">
        <v>2656</v>
      </c>
      <c r="C15269">
        <v>62.85711180778501</v>
      </c>
      <c r="D15269" t="s">
        <v>8</v>
      </c>
    </row>
    <row r="15270" spans="1:4">
      <c r="A15270" t="s">
        <v>324</v>
      </c>
      <c r="B15270" t="s">
        <v>2656</v>
      </c>
      <c r="C15270">
        <v>62.327874193863884</v>
      </c>
      <c r="D15270" t="s">
        <v>8</v>
      </c>
    </row>
    <row r="15271" spans="1:4">
      <c r="A15271" t="s">
        <v>325</v>
      </c>
      <c r="B15271" t="s">
        <v>2656</v>
      </c>
      <c r="C15271">
        <v>62.082432041928605</v>
      </c>
      <c r="D15271" t="s">
        <v>8</v>
      </c>
    </row>
    <row r="15272" spans="1:4">
      <c r="A15272" t="s">
        <v>326</v>
      </c>
      <c r="B15272" t="s">
        <v>2656</v>
      </c>
      <c r="C15272">
        <v>61.315424447375065</v>
      </c>
      <c r="D15272" t="s">
        <v>8</v>
      </c>
    </row>
    <row r="15273" spans="1:4">
      <c r="A15273" t="s">
        <v>327</v>
      </c>
      <c r="B15273" t="s">
        <v>2656</v>
      </c>
      <c r="C15273">
        <v>62.212820067388442</v>
      </c>
      <c r="D15273" t="s">
        <v>8</v>
      </c>
    </row>
    <row r="15274" spans="1:4">
      <c r="A15274" t="s">
        <v>328</v>
      </c>
      <c r="B15274" t="s">
        <v>2656</v>
      </c>
      <c r="C15274">
        <v>62.396916171224319</v>
      </c>
      <c r="D15274" t="s">
        <v>8</v>
      </c>
    </row>
    <row r="15275" spans="1:4">
      <c r="A15275" t="s">
        <v>329</v>
      </c>
      <c r="B15275" t="s">
        <v>2656</v>
      </c>
      <c r="C15275">
        <v>62.949167580464255</v>
      </c>
      <c r="D15275" t="s">
        <v>8</v>
      </c>
    </row>
    <row r="15276" spans="1:4">
      <c r="A15276" t="s">
        <v>330</v>
      </c>
      <c r="B15276" t="s">
        <v>2656</v>
      </c>
      <c r="C15276">
        <v>63.409382292367432</v>
      </c>
      <c r="D15276" t="s">
        <v>8</v>
      </c>
    </row>
    <row r="15277" spans="1:4">
      <c r="A15277" t="s">
        <v>331</v>
      </c>
      <c r="B15277" t="s">
        <v>2656</v>
      </c>
      <c r="C15277">
        <v>64.045975367358793</v>
      </c>
      <c r="D15277" t="s">
        <v>8</v>
      </c>
    </row>
    <row r="15278" spans="1:4">
      <c r="A15278" t="s">
        <v>332</v>
      </c>
      <c r="B15278" t="s">
        <v>2656</v>
      </c>
      <c r="C15278">
        <v>64.383483566521136</v>
      </c>
      <c r="D15278" t="s">
        <v>8</v>
      </c>
    </row>
    <row r="15279" spans="1:4">
      <c r="A15279" t="s">
        <v>333</v>
      </c>
      <c r="B15279" t="s">
        <v>2656</v>
      </c>
      <c r="C15279">
        <v>63.723854793581033</v>
      </c>
      <c r="D15279" t="s">
        <v>8</v>
      </c>
    </row>
    <row r="15280" spans="1:4">
      <c r="A15280" t="s">
        <v>334</v>
      </c>
      <c r="B15280" t="s">
        <v>2656</v>
      </c>
      <c r="C15280">
        <v>63.578125954426042</v>
      </c>
      <c r="D15280" t="s">
        <v>8</v>
      </c>
    </row>
    <row r="15281" spans="1:4">
      <c r="A15281" t="s">
        <v>335</v>
      </c>
      <c r="B15281" t="s">
        <v>2656</v>
      </c>
      <c r="C15281">
        <v>63.010530425456729</v>
      </c>
      <c r="D15281" t="s">
        <v>8</v>
      </c>
    </row>
    <row r="15282" spans="1:4">
      <c r="A15282" t="s">
        <v>336</v>
      </c>
      <c r="B15282" t="s">
        <v>2656</v>
      </c>
      <c r="C15282">
        <v>63.386367610240377</v>
      </c>
      <c r="D15282" t="s">
        <v>8</v>
      </c>
    </row>
    <row r="15283" spans="1:4">
      <c r="A15283" t="s">
        <v>337</v>
      </c>
      <c r="B15283" t="s">
        <v>2656</v>
      </c>
      <c r="C15283">
        <v>63.409365033375934</v>
      </c>
      <c r="D15283" t="s">
        <v>8</v>
      </c>
    </row>
    <row r="15284" spans="1:4">
      <c r="A15284" t="s">
        <v>338</v>
      </c>
      <c r="B15284" t="s">
        <v>2656</v>
      </c>
      <c r="C15284">
        <v>63.524431741426568</v>
      </c>
      <c r="D15284" t="s">
        <v>8</v>
      </c>
    </row>
    <row r="15285" spans="1:4">
      <c r="A15285" t="s">
        <v>339</v>
      </c>
      <c r="B15285" t="s">
        <v>2656</v>
      </c>
      <c r="C15285">
        <v>61.821639017013055</v>
      </c>
      <c r="D15285" t="s">
        <v>8</v>
      </c>
    </row>
    <row r="15286" spans="1:4">
      <c r="A15286" t="s">
        <v>340</v>
      </c>
      <c r="B15286" t="s">
        <v>2656</v>
      </c>
      <c r="C15286">
        <v>60.939569514247893</v>
      </c>
      <c r="D15286" t="s">
        <v>8</v>
      </c>
    </row>
    <row r="15287" spans="1:4">
      <c r="A15287" t="s">
        <v>341</v>
      </c>
      <c r="B15287" t="s">
        <v>2656</v>
      </c>
      <c r="C15287">
        <v>61.338437237531892</v>
      </c>
      <c r="D15287" t="s">
        <v>8</v>
      </c>
    </row>
    <row r="15288" spans="1:4">
      <c r="A15288" t="s">
        <v>342</v>
      </c>
      <c r="B15288" t="s">
        <v>2656</v>
      </c>
      <c r="C15288">
        <v>61.108318518815871</v>
      </c>
      <c r="D15288" t="s">
        <v>8</v>
      </c>
    </row>
    <row r="15289" spans="1:4">
      <c r="A15289" t="s">
        <v>343</v>
      </c>
      <c r="B15289" t="s">
        <v>2656</v>
      </c>
      <c r="C15289">
        <v>61.023940754114506</v>
      </c>
      <c r="D15289" t="s">
        <v>8</v>
      </c>
    </row>
    <row r="15290" spans="1:4">
      <c r="A15290" t="s">
        <v>344</v>
      </c>
      <c r="B15290" t="s">
        <v>2656</v>
      </c>
      <c r="C15290">
        <v>59.927118972611005</v>
      </c>
      <c r="D15290" t="s">
        <v>8</v>
      </c>
    </row>
    <row r="15291" spans="1:4">
      <c r="A15291" t="s">
        <v>345</v>
      </c>
      <c r="B15291" t="s">
        <v>2656</v>
      </c>
      <c r="C15291">
        <v>60.663437422336287</v>
      </c>
      <c r="D15291" t="s">
        <v>8</v>
      </c>
    </row>
    <row r="15292" spans="1:4">
      <c r="A15292" t="s">
        <v>346</v>
      </c>
      <c r="B15292" t="s">
        <v>2656</v>
      </c>
      <c r="C15292">
        <v>61.254067845470907</v>
      </c>
      <c r="D15292" t="s">
        <v>8</v>
      </c>
    </row>
    <row r="15293" spans="1:4">
      <c r="A15293" t="s">
        <v>347</v>
      </c>
      <c r="B15293" t="s">
        <v>2656</v>
      </c>
      <c r="C15293">
        <v>59.106396286062953</v>
      </c>
      <c r="D15293" t="s">
        <v>8</v>
      </c>
    </row>
    <row r="15294" spans="1:4">
      <c r="A15294" t="s">
        <v>348</v>
      </c>
      <c r="B15294" t="s">
        <v>2656</v>
      </c>
      <c r="C15294">
        <v>57.779460929957892</v>
      </c>
      <c r="D15294" t="s">
        <v>8</v>
      </c>
    </row>
    <row r="15295" spans="1:4">
      <c r="A15295" t="s">
        <v>349</v>
      </c>
      <c r="B15295" t="s">
        <v>2656</v>
      </c>
      <c r="C15295">
        <v>57.725755040748247</v>
      </c>
      <c r="D15295" t="s">
        <v>8</v>
      </c>
    </row>
    <row r="15296" spans="1:4">
      <c r="A15296" t="s">
        <v>350</v>
      </c>
      <c r="B15296" t="s">
        <v>2656</v>
      </c>
      <c r="C15296">
        <v>56.845052051440959</v>
      </c>
      <c r="D15296" t="s">
        <v>8</v>
      </c>
    </row>
    <row r="15297" spans="1:4">
      <c r="A15297" t="s">
        <v>351</v>
      </c>
      <c r="B15297" t="s">
        <v>2656</v>
      </c>
      <c r="C15297">
        <v>57.695225899756203</v>
      </c>
      <c r="D15297" t="s">
        <v>8</v>
      </c>
    </row>
    <row r="15298" spans="1:4">
      <c r="A15298" t="s">
        <v>352</v>
      </c>
      <c r="B15298" t="s">
        <v>2656</v>
      </c>
      <c r="C15298">
        <v>52.153694691877767</v>
      </c>
      <c r="D15298" t="s">
        <v>8</v>
      </c>
    </row>
    <row r="15299" spans="1:4">
      <c r="A15299" t="s">
        <v>353</v>
      </c>
      <c r="B15299" t="s">
        <v>2656</v>
      </c>
      <c r="C15299">
        <v>52.679251131321109</v>
      </c>
      <c r="D15299" t="s">
        <v>8</v>
      </c>
    </row>
    <row r="15300" spans="1:4">
      <c r="A15300" t="s">
        <v>354</v>
      </c>
      <c r="B15300" t="s">
        <v>2656</v>
      </c>
      <c r="C15300">
        <v>52.084117916558263</v>
      </c>
      <c r="D15300" t="s">
        <v>8</v>
      </c>
    </row>
    <row r="15301" spans="1:4">
      <c r="A15301" t="s">
        <v>355</v>
      </c>
      <c r="B15301" t="s">
        <v>2656</v>
      </c>
      <c r="C15301">
        <v>53.158431413086952</v>
      </c>
      <c r="D15301" t="s">
        <v>8</v>
      </c>
    </row>
    <row r="15302" spans="1:4">
      <c r="A15302" t="s">
        <v>356</v>
      </c>
      <c r="B15302" t="s">
        <v>2656</v>
      </c>
      <c r="C15302">
        <v>52.60968560891709</v>
      </c>
      <c r="D15302" t="s">
        <v>8</v>
      </c>
    </row>
    <row r="15303" spans="1:4">
      <c r="A15303" t="s">
        <v>357</v>
      </c>
      <c r="B15303" t="s">
        <v>2656</v>
      </c>
      <c r="C15303">
        <v>53.18934229378339</v>
      </c>
      <c r="D15303" t="s">
        <v>8</v>
      </c>
    </row>
    <row r="15304" spans="1:4">
      <c r="A15304" t="s">
        <v>358</v>
      </c>
      <c r="B15304" t="s">
        <v>2656</v>
      </c>
      <c r="C15304">
        <v>53.815373286934012</v>
      </c>
      <c r="D15304" t="s">
        <v>8</v>
      </c>
    </row>
    <row r="15305" spans="1:4">
      <c r="A15305" t="s">
        <v>359</v>
      </c>
      <c r="B15305" t="s">
        <v>2656</v>
      </c>
      <c r="C15305">
        <v>53.31300644207866</v>
      </c>
      <c r="D15305" t="s">
        <v>8</v>
      </c>
    </row>
    <row r="15306" spans="1:4">
      <c r="A15306" t="s">
        <v>360</v>
      </c>
      <c r="B15306" t="s">
        <v>2656</v>
      </c>
      <c r="C15306">
        <v>53.54486247951246</v>
      </c>
      <c r="D15306" t="s">
        <v>8</v>
      </c>
    </row>
    <row r="15307" spans="1:4">
      <c r="A15307" t="s">
        <v>361</v>
      </c>
      <c r="B15307" t="s">
        <v>2656</v>
      </c>
      <c r="C15307">
        <v>53.297537749419611</v>
      </c>
      <c r="D15307" t="s">
        <v>8</v>
      </c>
    </row>
    <row r="15308" spans="1:4">
      <c r="A15308" t="s">
        <v>362</v>
      </c>
      <c r="B15308" t="s">
        <v>2656</v>
      </c>
      <c r="C15308">
        <v>52.354632606480962</v>
      </c>
      <c r="D15308" t="s">
        <v>8</v>
      </c>
    </row>
    <row r="15309" spans="1:4">
      <c r="A15309" t="s">
        <v>363</v>
      </c>
      <c r="B15309" t="s">
        <v>2656</v>
      </c>
      <c r="C15309">
        <v>52.849276802221937</v>
      </c>
      <c r="D15309" t="s">
        <v>8</v>
      </c>
    </row>
    <row r="15310" spans="1:4">
      <c r="A15310" t="s">
        <v>364</v>
      </c>
      <c r="B15310" t="s">
        <v>2656</v>
      </c>
      <c r="C15310">
        <v>53.034779049731071</v>
      </c>
      <c r="D15310" t="s">
        <v>8</v>
      </c>
    </row>
    <row r="15311" spans="1:4">
      <c r="A15311" t="s">
        <v>365</v>
      </c>
      <c r="B15311" t="s">
        <v>2656</v>
      </c>
      <c r="C15311">
        <v>53.49849879679082</v>
      </c>
      <c r="D15311" t="s">
        <v>8</v>
      </c>
    </row>
    <row r="15312" spans="1:4">
      <c r="A15312" t="s">
        <v>366</v>
      </c>
      <c r="B15312" t="s">
        <v>2656</v>
      </c>
      <c r="C15312">
        <v>52.826075875009217</v>
      </c>
      <c r="D15312" t="s">
        <v>8</v>
      </c>
    </row>
    <row r="15313" spans="1:4">
      <c r="A15313" t="s">
        <v>367</v>
      </c>
      <c r="B15313" t="s">
        <v>2656</v>
      </c>
      <c r="C15313">
        <v>53.003857505349202</v>
      </c>
      <c r="D15313" t="s">
        <v>8</v>
      </c>
    </row>
    <row r="15314" spans="1:4">
      <c r="A15314" t="s">
        <v>368</v>
      </c>
      <c r="B15314" t="s">
        <v>2656</v>
      </c>
      <c r="C15314">
        <v>52.13051536122218</v>
      </c>
      <c r="D15314" t="s">
        <v>8</v>
      </c>
    </row>
    <row r="15315" spans="1:4">
      <c r="A15315" t="s">
        <v>369</v>
      </c>
      <c r="B15315" t="s">
        <v>2656</v>
      </c>
      <c r="C15315">
        <v>52.439649508128419</v>
      </c>
      <c r="D15315" t="s">
        <v>8</v>
      </c>
    </row>
    <row r="15316" spans="1:4">
      <c r="A15316" t="s">
        <v>370</v>
      </c>
      <c r="B15316" t="s">
        <v>2656</v>
      </c>
      <c r="C15316">
        <v>51.527647871580648</v>
      </c>
      <c r="D15316" t="s">
        <v>8</v>
      </c>
    </row>
    <row r="15317" spans="1:4">
      <c r="A15317" t="s">
        <v>371</v>
      </c>
      <c r="B15317" t="s">
        <v>2656</v>
      </c>
      <c r="C15317">
        <v>51.767265070744394</v>
      </c>
      <c r="D15317" t="s">
        <v>8</v>
      </c>
    </row>
    <row r="15318" spans="1:4">
      <c r="A15318" t="s">
        <v>372</v>
      </c>
      <c r="B15318" t="s">
        <v>2656</v>
      </c>
      <c r="C15318">
        <v>51.952746353257943</v>
      </c>
      <c r="D15318" t="s">
        <v>8</v>
      </c>
    </row>
    <row r="15319" spans="1:4">
      <c r="A15319" t="s">
        <v>373</v>
      </c>
      <c r="B15319" t="s">
        <v>2656</v>
      </c>
      <c r="C15319">
        <v>51.790447349532897</v>
      </c>
      <c r="D15319" t="s">
        <v>8</v>
      </c>
    </row>
    <row r="15320" spans="1:4">
      <c r="A15320" t="s">
        <v>374</v>
      </c>
      <c r="B15320" t="s">
        <v>2656</v>
      </c>
      <c r="C15320">
        <v>52.640591187070257</v>
      </c>
      <c r="D15320" t="s">
        <v>8</v>
      </c>
    </row>
    <row r="15321" spans="1:4">
      <c r="A15321" t="s">
        <v>375</v>
      </c>
      <c r="B15321" t="s">
        <v>2656</v>
      </c>
      <c r="C15321">
        <v>52.764269082088646</v>
      </c>
      <c r="D15321" t="s">
        <v>8</v>
      </c>
    </row>
    <row r="15322" spans="1:4">
      <c r="A15322" t="s">
        <v>376</v>
      </c>
      <c r="B15322" t="s">
        <v>2656</v>
      </c>
      <c r="C15322">
        <v>52.756539817181938</v>
      </c>
      <c r="D15322" t="s">
        <v>8</v>
      </c>
    </row>
    <row r="15323" spans="1:4">
      <c r="A15323" t="s">
        <v>377</v>
      </c>
      <c r="B15323" t="s">
        <v>2656</v>
      </c>
      <c r="C15323">
        <v>53.614421144036051</v>
      </c>
      <c r="D15323" t="s">
        <v>8</v>
      </c>
    </row>
    <row r="15324" spans="1:4">
      <c r="A15324" t="s">
        <v>378</v>
      </c>
      <c r="B15324" t="s">
        <v>2656</v>
      </c>
      <c r="C15324">
        <v>52.733354604534739</v>
      </c>
      <c r="D15324" t="s">
        <v>8</v>
      </c>
    </row>
    <row r="15325" spans="1:4">
      <c r="A15325" t="s">
        <v>379</v>
      </c>
      <c r="B15325" t="s">
        <v>2656</v>
      </c>
      <c r="C15325">
        <v>53.367123654475513</v>
      </c>
      <c r="D15325" t="s">
        <v>8</v>
      </c>
    </row>
    <row r="15326" spans="1:4">
      <c r="A15326" t="s">
        <v>380</v>
      </c>
      <c r="B15326" t="s">
        <v>2656</v>
      </c>
      <c r="C15326">
        <v>53.877190027608144</v>
      </c>
      <c r="D15326" t="s">
        <v>8</v>
      </c>
    </row>
    <row r="15327" spans="1:4">
      <c r="A15327" t="s">
        <v>381</v>
      </c>
      <c r="B15327" t="s">
        <v>2656</v>
      </c>
      <c r="C15327">
        <v>53.915841180896471</v>
      </c>
      <c r="D15327" t="s">
        <v>8</v>
      </c>
    </row>
    <row r="15328" spans="1:4">
      <c r="A15328" t="s">
        <v>382</v>
      </c>
      <c r="B15328" t="s">
        <v>2656</v>
      </c>
      <c r="C15328">
        <v>54.255913924334678</v>
      </c>
      <c r="D15328" t="s">
        <v>8</v>
      </c>
    </row>
    <row r="15329" spans="1:4">
      <c r="A15329" t="s">
        <v>383</v>
      </c>
      <c r="B15329" t="s">
        <v>2656</v>
      </c>
      <c r="C15329">
        <v>53.823102035311223</v>
      </c>
      <c r="D15329" t="s">
        <v>8</v>
      </c>
    </row>
    <row r="15330" spans="1:4">
      <c r="A15330" t="s">
        <v>384</v>
      </c>
      <c r="B15330" t="s">
        <v>2656</v>
      </c>
      <c r="C15330">
        <v>54.101324795062581</v>
      </c>
      <c r="D15330" t="s">
        <v>8</v>
      </c>
    </row>
    <row r="15331" spans="1:4">
      <c r="A15331" t="s">
        <v>385</v>
      </c>
      <c r="B15331" t="s">
        <v>2656</v>
      </c>
      <c r="C15331">
        <v>53.74581537725583</v>
      </c>
      <c r="D15331" t="s">
        <v>8</v>
      </c>
    </row>
    <row r="15332" spans="1:4">
      <c r="A15332" t="s">
        <v>386</v>
      </c>
      <c r="B15332" t="s">
        <v>2656</v>
      </c>
      <c r="C15332">
        <v>54.456860963828312</v>
      </c>
      <c r="D15332" t="s">
        <v>8</v>
      </c>
    </row>
    <row r="15333" spans="1:4">
      <c r="A15333" t="s">
        <v>387</v>
      </c>
      <c r="B15333" t="s">
        <v>2656</v>
      </c>
      <c r="C15333">
        <v>54.61916731245514</v>
      </c>
      <c r="D15333" t="s">
        <v>8</v>
      </c>
    </row>
    <row r="15334" spans="1:4">
      <c r="A15334" t="s">
        <v>388</v>
      </c>
      <c r="B15334" t="s">
        <v>2656</v>
      </c>
      <c r="C15334">
        <v>55.183351997992219</v>
      </c>
      <c r="D15334" t="s">
        <v>8</v>
      </c>
    </row>
    <row r="15335" spans="1:4">
      <c r="A15335" t="s">
        <v>389</v>
      </c>
      <c r="B15335" t="s">
        <v>2656</v>
      </c>
      <c r="C15335">
        <v>56.025792123052526</v>
      </c>
      <c r="D15335" t="s">
        <v>8</v>
      </c>
    </row>
    <row r="15336" spans="1:4">
      <c r="A15336" t="s">
        <v>390</v>
      </c>
      <c r="B15336" t="s">
        <v>2656</v>
      </c>
      <c r="C15336">
        <v>56.821870459967883</v>
      </c>
      <c r="D15336" t="s">
        <v>8</v>
      </c>
    </row>
    <row r="15337" spans="1:4">
      <c r="A15337" t="s">
        <v>391</v>
      </c>
      <c r="B15337" t="s">
        <v>2656</v>
      </c>
      <c r="C15337">
        <v>56.87596198493781</v>
      </c>
      <c r="D15337" t="s">
        <v>8</v>
      </c>
    </row>
    <row r="15338" spans="1:4">
      <c r="A15338" t="s">
        <v>392</v>
      </c>
      <c r="B15338" t="s">
        <v>2656</v>
      </c>
      <c r="C15338">
        <v>56.798685426169662</v>
      </c>
      <c r="D15338" t="s">
        <v>8</v>
      </c>
    </row>
    <row r="15339" spans="1:4">
      <c r="A15339" t="s">
        <v>393</v>
      </c>
      <c r="B15339" t="s">
        <v>2656</v>
      </c>
      <c r="C15339">
        <v>56.327214752264695</v>
      </c>
      <c r="D15339" t="s">
        <v>8</v>
      </c>
    </row>
    <row r="15340" spans="1:4">
      <c r="A15340" t="s">
        <v>394</v>
      </c>
      <c r="B15340" t="s">
        <v>2656</v>
      </c>
      <c r="C15340">
        <v>57.107823192067052</v>
      </c>
      <c r="D15340" t="s">
        <v>8</v>
      </c>
    </row>
    <row r="15341" spans="1:4">
      <c r="A15341" t="s">
        <v>395</v>
      </c>
      <c r="B15341" t="s">
        <v>2656</v>
      </c>
      <c r="C15341">
        <v>57.347421005036189</v>
      </c>
      <c r="D15341" t="s">
        <v>8</v>
      </c>
    </row>
    <row r="15342" spans="1:4">
      <c r="A15342" t="s">
        <v>396</v>
      </c>
      <c r="B15342" t="s">
        <v>2656</v>
      </c>
      <c r="C15342">
        <v>57.509738267183479</v>
      </c>
      <c r="D15342" t="s">
        <v>8</v>
      </c>
    </row>
    <row r="15343" spans="1:4">
      <c r="A15343" t="s">
        <v>397</v>
      </c>
      <c r="B15343" t="s">
        <v>2656</v>
      </c>
      <c r="C15343">
        <v>57.57930863752982</v>
      </c>
      <c r="D15343" t="s">
        <v>8</v>
      </c>
    </row>
    <row r="15344" spans="1:4">
      <c r="A15344" t="s">
        <v>398</v>
      </c>
      <c r="B15344" t="s">
        <v>2656</v>
      </c>
      <c r="C15344">
        <v>57.919361821726532</v>
      </c>
      <c r="D15344" t="s">
        <v>8</v>
      </c>
    </row>
    <row r="15345" spans="1:4">
      <c r="A15345" t="s">
        <v>399</v>
      </c>
      <c r="B15345" t="s">
        <v>2656</v>
      </c>
      <c r="C15345">
        <v>59.032283685637566</v>
      </c>
      <c r="D15345" t="s">
        <v>8</v>
      </c>
    </row>
    <row r="15346" spans="1:4">
      <c r="A15346" t="s">
        <v>400</v>
      </c>
      <c r="B15346" t="s">
        <v>2656</v>
      </c>
      <c r="C15346">
        <v>59.032256448718393</v>
      </c>
      <c r="D15346" t="s">
        <v>8</v>
      </c>
    </row>
    <row r="15347" spans="1:4">
      <c r="A15347" t="s">
        <v>401</v>
      </c>
      <c r="B15347" t="s">
        <v>2656</v>
      </c>
      <c r="C15347">
        <v>57.996632446747469</v>
      </c>
      <c r="D15347" t="s">
        <v>8</v>
      </c>
    </row>
    <row r="15348" spans="1:4">
      <c r="A15348" t="s">
        <v>402</v>
      </c>
      <c r="B15348" t="s">
        <v>2656</v>
      </c>
      <c r="C15348">
        <v>57.888430959212627</v>
      </c>
      <c r="D15348" t="s">
        <v>8</v>
      </c>
    </row>
    <row r="15349" spans="1:4">
      <c r="A15349" t="s">
        <v>403</v>
      </c>
      <c r="B15349" t="s">
        <v>2656</v>
      </c>
      <c r="C15349">
        <v>57.842050829615189</v>
      </c>
      <c r="D15349" t="s">
        <v>8</v>
      </c>
    </row>
    <row r="15350" spans="1:4">
      <c r="A15350" t="s">
        <v>404</v>
      </c>
      <c r="B15350" t="s">
        <v>2656</v>
      </c>
      <c r="C15350">
        <v>58.707664164877393</v>
      </c>
      <c r="D15350" t="s">
        <v>8</v>
      </c>
    </row>
    <row r="15351" spans="1:4">
      <c r="A15351" t="s">
        <v>405</v>
      </c>
      <c r="B15351" t="s">
        <v>2656</v>
      </c>
      <c r="C15351">
        <v>56.582251907743697</v>
      </c>
      <c r="D15351" t="s">
        <v>8</v>
      </c>
    </row>
    <row r="15352" spans="1:4">
      <c r="A15352" t="s">
        <v>406</v>
      </c>
      <c r="B15352" t="s">
        <v>2656</v>
      </c>
      <c r="C15352">
        <v>57.192834646301307</v>
      </c>
      <c r="D15352" t="s">
        <v>8</v>
      </c>
    </row>
    <row r="15353" spans="1:4">
      <c r="A15353" t="s">
        <v>407</v>
      </c>
      <c r="B15353" t="s">
        <v>2656</v>
      </c>
      <c r="C15353">
        <v>57.58701643062637</v>
      </c>
      <c r="D15353" t="s">
        <v>8</v>
      </c>
    </row>
    <row r="15354" spans="1:4">
      <c r="A15354" t="s">
        <v>408</v>
      </c>
      <c r="B15354" t="s">
        <v>2656</v>
      </c>
      <c r="C15354">
        <v>57.965702056884766</v>
      </c>
      <c r="D15354" t="s">
        <v>8</v>
      </c>
    </row>
    <row r="15355" spans="1:4">
      <c r="A15355" t="s">
        <v>409</v>
      </c>
      <c r="B15355" t="s">
        <v>2656</v>
      </c>
      <c r="C15355">
        <v>56.89914446787192</v>
      </c>
      <c r="D15355" t="s">
        <v>8</v>
      </c>
    </row>
    <row r="15356" spans="1:4">
      <c r="A15356" t="s">
        <v>410</v>
      </c>
      <c r="B15356" t="s">
        <v>2656</v>
      </c>
      <c r="C15356">
        <v>56.327217095159092</v>
      </c>
      <c r="D15356" t="s">
        <v>8</v>
      </c>
    </row>
    <row r="15357" spans="1:4">
      <c r="A15357" t="s">
        <v>411</v>
      </c>
      <c r="B15357" t="s">
        <v>2656</v>
      </c>
      <c r="C15357">
        <v>58.081639801265908</v>
      </c>
      <c r="D15357" t="s">
        <v>8</v>
      </c>
    </row>
    <row r="15358" spans="1:4">
      <c r="A15358" t="s">
        <v>412</v>
      </c>
      <c r="B15358" t="s">
        <v>2656</v>
      </c>
      <c r="C15358">
        <v>57.471094034413191</v>
      </c>
      <c r="D15358" t="s">
        <v>8</v>
      </c>
    </row>
    <row r="15359" spans="1:4">
      <c r="A15359" t="s">
        <v>413</v>
      </c>
      <c r="B15359" t="s">
        <v>2656</v>
      </c>
      <c r="C15359">
        <v>58.879984590890224</v>
      </c>
      <c r="D15359" t="s">
        <v>8</v>
      </c>
    </row>
    <row r="15360" spans="1:4">
      <c r="A15360" t="s">
        <v>414</v>
      </c>
      <c r="B15360" t="s">
        <v>2656</v>
      </c>
      <c r="C15360">
        <v>58.802101135253913</v>
      </c>
      <c r="D15360" t="s">
        <v>8</v>
      </c>
    </row>
    <row r="15361" spans="1:4">
      <c r="A15361" t="s">
        <v>415</v>
      </c>
      <c r="B15361" t="s">
        <v>2656</v>
      </c>
      <c r="C15361">
        <v>54.906883499739777</v>
      </c>
      <c r="D15361" t="s">
        <v>8</v>
      </c>
    </row>
    <row r="15362" spans="1:4">
      <c r="A15362" t="s">
        <v>416</v>
      </c>
      <c r="B15362" t="s">
        <v>2656</v>
      </c>
      <c r="C15362">
        <v>54.867928288541975</v>
      </c>
      <c r="D15362" t="s">
        <v>8</v>
      </c>
    </row>
    <row r="15363" spans="1:4">
      <c r="A15363" t="s">
        <v>417</v>
      </c>
      <c r="B15363" t="s">
        <v>2656</v>
      </c>
      <c r="C15363">
        <v>54.618626984326717</v>
      </c>
      <c r="D15363" t="s">
        <v>8</v>
      </c>
    </row>
    <row r="15364" spans="1:4">
      <c r="A15364" t="s">
        <v>418</v>
      </c>
      <c r="B15364" t="s">
        <v>2656</v>
      </c>
      <c r="C15364">
        <v>54.766661982670257</v>
      </c>
      <c r="D15364" t="s">
        <v>8</v>
      </c>
    </row>
    <row r="15365" spans="1:4">
      <c r="A15365" t="s">
        <v>419</v>
      </c>
      <c r="B15365" t="s">
        <v>2656</v>
      </c>
      <c r="C15365">
        <v>54.992568546595805</v>
      </c>
      <c r="D15365" t="s">
        <v>8</v>
      </c>
    </row>
    <row r="15366" spans="1:4">
      <c r="A15366" t="s">
        <v>420</v>
      </c>
      <c r="B15366" t="s">
        <v>2656</v>
      </c>
      <c r="C15366">
        <v>55.491159120412568</v>
      </c>
      <c r="D15366" t="s">
        <v>8</v>
      </c>
    </row>
    <row r="15367" spans="1:4">
      <c r="A15367" t="s">
        <v>421</v>
      </c>
      <c r="B15367" t="s">
        <v>2656</v>
      </c>
      <c r="C15367">
        <v>55.631408671016722</v>
      </c>
      <c r="D15367" t="s">
        <v>8</v>
      </c>
    </row>
    <row r="15368" spans="1:4">
      <c r="A15368" t="s">
        <v>422</v>
      </c>
      <c r="B15368" t="s">
        <v>2656</v>
      </c>
      <c r="C15368">
        <v>55.140591322130561</v>
      </c>
      <c r="D15368" t="s">
        <v>8</v>
      </c>
    </row>
    <row r="15369" spans="1:4">
      <c r="A15369" t="s">
        <v>423</v>
      </c>
      <c r="B15369" t="s">
        <v>2656</v>
      </c>
      <c r="C15369">
        <v>54.86792492493958</v>
      </c>
      <c r="D15369" t="s">
        <v>8</v>
      </c>
    </row>
    <row r="15370" spans="1:4">
      <c r="A15370" t="s">
        <v>424</v>
      </c>
      <c r="B15370" t="s">
        <v>2656</v>
      </c>
      <c r="C15370">
        <v>55.350943557405927</v>
      </c>
      <c r="D15370" t="s">
        <v>8</v>
      </c>
    </row>
    <row r="15371" spans="1:4">
      <c r="A15371" t="s">
        <v>425</v>
      </c>
      <c r="B15371" t="s">
        <v>2656</v>
      </c>
      <c r="C15371">
        <v>54.665369812747883</v>
      </c>
      <c r="D15371" t="s">
        <v>8</v>
      </c>
    </row>
    <row r="15372" spans="1:4">
      <c r="A15372" t="s">
        <v>426</v>
      </c>
      <c r="B15372" t="s">
        <v>2656</v>
      </c>
      <c r="C15372">
        <v>54.797805020364784</v>
      </c>
      <c r="D15372" t="s">
        <v>8</v>
      </c>
    </row>
    <row r="15373" spans="1:4">
      <c r="A15373" t="s">
        <v>427</v>
      </c>
      <c r="B15373" t="s">
        <v>2656</v>
      </c>
      <c r="C15373">
        <v>55.273044013711207</v>
      </c>
      <c r="D15373" t="s">
        <v>8</v>
      </c>
    </row>
    <row r="15374" spans="1:4">
      <c r="A15374" t="s">
        <v>428</v>
      </c>
      <c r="B15374" t="s">
        <v>2656</v>
      </c>
      <c r="C15374">
        <v>55.218495474669297</v>
      </c>
      <c r="D15374" t="s">
        <v>8</v>
      </c>
    </row>
    <row r="15375" spans="1:4">
      <c r="A15375" t="s">
        <v>429</v>
      </c>
      <c r="B15375" t="s">
        <v>2656</v>
      </c>
      <c r="C15375">
        <v>54.486199372819257</v>
      </c>
      <c r="D15375" t="s">
        <v>8</v>
      </c>
    </row>
    <row r="15376" spans="1:4">
      <c r="A15376" t="s">
        <v>430</v>
      </c>
      <c r="B15376" t="s">
        <v>2656</v>
      </c>
      <c r="C15376">
        <v>54.766641866363173</v>
      </c>
      <c r="D15376" t="s">
        <v>8</v>
      </c>
    </row>
    <row r="15377" spans="1:4">
      <c r="A15377" t="s">
        <v>431</v>
      </c>
      <c r="B15377" t="s">
        <v>2656</v>
      </c>
      <c r="C15377">
        <v>53.785064831108237</v>
      </c>
      <c r="D15377" t="s">
        <v>8</v>
      </c>
    </row>
    <row r="15378" spans="1:4">
      <c r="A15378" t="s">
        <v>432</v>
      </c>
      <c r="B15378" t="s">
        <v>2656</v>
      </c>
      <c r="C15378">
        <v>53.32542321449106</v>
      </c>
      <c r="D15378" t="s">
        <v>8</v>
      </c>
    </row>
    <row r="15379" spans="1:4">
      <c r="A15379" t="s">
        <v>433</v>
      </c>
      <c r="B15379" t="s">
        <v>2656</v>
      </c>
      <c r="C15379">
        <v>53.83179694020447</v>
      </c>
      <c r="D15379" t="s">
        <v>8</v>
      </c>
    </row>
    <row r="15380" spans="1:4">
      <c r="A15380" t="s">
        <v>434</v>
      </c>
      <c r="B15380" t="s">
        <v>2656</v>
      </c>
      <c r="C15380">
        <v>53.979815989587209</v>
      </c>
      <c r="D15380" t="s">
        <v>8</v>
      </c>
    </row>
    <row r="15381" spans="1:4">
      <c r="A15381" t="s">
        <v>435</v>
      </c>
      <c r="B15381" t="s">
        <v>2656</v>
      </c>
      <c r="C15381">
        <v>53.021603747740187</v>
      </c>
      <c r="D15381" t="s">
        <v>8</v>
      </c>
    </row>
    <row r="15382" spans="1:4">
      <c r="A15382" t="s">
        <v>436</v>
      </c>
      <c r="B15382" t="s">
        <v>2656</v>
      </c>
      <c r="C15382">
        <v>53.691575508582403</v>
      </c>
      <c r="D15382" t="s">
        <v>8</v>
      </c>
    </row>
    <row r="15383" spans="1:4">
      <c r="A15383" t="s">
        <v>437</v>
      </c>
      <c r="B15383" t="s">
        <v>2656</v>
      </c>
      <c r="C15383">
        <v>54.049953402931401</v>
      </c>
      <c r="D15383" t="s">
        <v>8</v>
      </c>
    </row>
    <row r="15384" spans="1:4">
      <c r="A15384" t="s">
        <v>438</v>
      </c>
      <c r="B15384" t="s">
        <v>2656</v>
      </c>
      <c r="C15384">
        <v>53.901905006093671</v>
      </c>
      <c r="D15384" t="s">
        <v>8</v>
      </c>
    </row>
    <row r="15385" spans="1:4">
      <c r="A15385" t="s">
        <v>439</v>
      </c>
      <c r="B15385" t="s">
        <v>2656</v>
      </c>
      <c r="C15385">
        <v>53.870762915719212</v>
      </c>
      <c r="D15385" t="s">
        <v>8</v>
      </c>
    </row>
    <row r="15386" spans="1:4">
      <c r="A15386" t="s">
        <v>440</v>
      </c>
      <c r="B15386" t="s">
        <v>2656</v>
      </c>
      <c r="C15386">
        <v>54.268064631671891</v>
      </c>
      <c r="D15386" t="s">
        <v>8</v>
      </c>
    </row>
    <row r="15387" spans="1:4">
      <c r="A15387" t="s">
        <v>441</v>
      </c>
      <c r="B15387" t="s">
        <v>2656</v>
      </c>
      <c r="C15387">
        <v>53.26311020674806</v>
      </c>
      <c r="D15387" t="s">
        <v>8</v>
      </c>
    </row>
    <row r="15388" spans="1:4">
      <c r="A15388" t="s">
        <v>442</v>
      </c>
      <c r="B15388" t="s">
        <v>2656</v>
      </c>
      <c r="C15388">
        <v>53.325424948655083</v>
      </c>
      <c r="D15388" t="s">
        <v>8</v>
      </c>
    </row>
    <row r="15389" spans="1:4">
      <c r="A15389" t="s">
        <v>443</v>
      </c>
      <c r="B15389" t="s">
        <v>2656</v>
      </c>
      <c r="C15389">
        <v>53.013810545156105</v>
      </c>
      <c r="D15389" t="s">
        <v>8</v>
      </c>
    </row>
    <row r="15390" spans="1:4">
      <c r="A15390" t="s">
        <v>444</v>
      </c>
      <c r="B15390" t="s">
        <v>2656</v>
      </c>
      <c r="C15390">
        <v>53.146254727006365</v>
      </c>
      <c r="D15390" t="s">
        <v>8</v>
      </c>
    </row>
    <row r="15391" spans="1:4">
      <c r="A15391" t="s">
        <v>445</v>
      </c>
      <c r="B15391" t="s">
        <v>2656</v>
      </c>
      <c r="C15391">
        <v>52.858002453827531</v>
      </c>
      <c r="D15391" t="s">
        <v>8</v>
      </c>
    </row>
    <row r="15392" spans="1:4">
      <c r="A15392" t="s">
        <v>446</v>
      </c>
      <c r="B15392" t="s">
        <v>2656</v>
      </c>
      <c r="C15392">
        <v>52.795680801038742</v>
      </c>
      <c r="D15392" t="s">
        <v>8</v>
      </c>
    </row>
    <row r="15393" spans="1:4">
      <c r="A15393" t="s">
        <v>447</v>
      </c>
      <c r="B15393" t="s">
        <v>2656</v>
      </c>
      <c r="C15393">
        <v>53.364384152454591</v>
      </c>
      <c r="D15393" t="s">
        <v>8</v>
      </c>
    </row>
    <row r="15394" spans="1:4">
      <c r="A15394" t="s">
        <v>448</v>
      </c>
      <c r="B15394" t="s">
        <v>2656</v>
      </c>
      <c r="C15394">
        <v>53.582501182528731</v>
      </c>
      <c r="D15394" t="s">
        <v>8</v>
      </c>
    </row>
    <row r="15395" spans="1:4">
      <c r="A15395" t="s">
        <v>449</v>
      </c>
      <c r="B15395" t="s">
        <v>2656</v>
      </c>
      <c r="C15395">
        <v>53.457865313366597</v>
      </c>
      <c r="D15395" t="s">
        <v>8</v>
      </c>
    </row>
    <row r="15396" spans="1:4">
      <c r="A15396" t="s">
        <v>450</v>
      </c>
      <c r="B15396" t="s">
        <v>2656</v>
      </c>
      <c r="C15396">
        <v>52.61648200677601</v>
      </c>
      <c r="D15396" t="s">
        <v>8</v>
      </c>
    </row>
    <row r="15397" spans="1:4">
      <c r="A15397" t="s">
        <v>451</v>
      </c>
      <c r="B15397" t="s">
        <v>2656</v>
      </c>
      <c r="C15397">
        <v>53.450072581775899</v>
      </c>
      <c r="D15397" t="s">
        <v>8</v>
      </c>
    </row>
    <row r="15398" spans="1:4">
      <c r="A15398" t="s">
        <v>452</v>
      </c>
      <c r="B15398" t="s">
        <v>2656</v>
      </c>
      <c r="C15398">
        <v>54.073300398323525</v>
      </c>
      <c r="D15398" t="s">
        <v>8</v>
      </c>
    </row>
    <row r="15399" spans="1:4">
      <c r="A15399" t="s">
        <v>453</v>
      </c>
      <c r="B15399" t="s">
        <v>2656</v>
      </c>
      <c r="C15399">
        <v>53.590293028150228</v>
      </c>
      <c r="D15399" t="s">
        <v>8</v>
      </c>
    </row>
    <row r="15400" spans="1:4">
      <c r="A15400" t="s">
        <v>454</v>
      </c>
      <c r="B15400" t="s">
        <v>2656</v>
      </c>
      <c r="C15400">
        <v>53.333207641638587</v>
      </c>
      <c r="D15400" t="s">
        <v>8</v>
      </c>
    </row>
    <row r="15401" spans="1:4">
      <c r="A15401" t="s">
        <v>455</v>
      </c>
      <c r="B15401" t="s">
        <v>2656</v>
      </c>
      <c r="C15401">
        <v>52.717769967695773</v>
      </c>
      <c r="D15401" t="s">
        <v>8</v>
      </c>
    </row>
    <row r="15402" spans="1:4">
      <c r="A15402" t="s">
        <v>456</v>
      </c>
      <c r="B15402" t="s">
        <v>2656</v>
      </c>
      <c r="C15402">
        <v>52.896952584182671</v>
      </c>
      <c r="D15402" t="s">
        <v>8</v>
      </c>
    </row>
    <row r="15403" spans="1:4">
      <c r="A15403" t="s">
        <v>457</v>
      </c>
      <c r="B15403" t="s">
        <v>2656</v>
      </c>
      <c r="C15403">
        <v>52.959281193737695</v>
      </c>
      <c r="D15403" t="s">
        <v>8</v>
      </c>
    </row>
    <row r="15404" spans="1:4">
      <c r="A15404" t="s">
        <v>458</v>
      </c>
      <c r="B15404" t="s">
        <v>2656</v>
      </c>
      <c r="C15404">
        <v>52.62428864793533</v>
      </c>
      <c r="D15404" t="s">
        <v>8</v>
      </c>
    </row>
    <row r="15405" spans="1:4">
      <c r="A15405" t="s">
        <v>459</v>
      </c>
      <c r="B15405" t="s">
        <v>2656</v>
      </c>
      <c r="C15405">
        <v>52.686606622046448</v>
      </c>
      <c r="D15405" t="s">
        <v>8</v>
      </c>
    </row>
    <row r="15406" spans="1:4">
      <c r="A15406" t="s">
        <v>460</v>
      </c>
      <c r="B15406" t="s">
        <v>2656</v>
      </c>
      <c r="C15406">
        <v>52.678824768953838</v>
      </c>
      <c r="D15406" t="s">
        <v>8</v>
      </c>
    </row>
    <row r="15407" spans="1:4">
      <c r="A15407" t="s">
        <v>461</v>
      </c>
      <c r="B15407" t="s">
        <v>2656</v>
      </c>
      <c r="C15407">
        <v>52.530790197605121</v>
      </c>
      <c r="D15407" t="s">
        <v>8</v>
      </c>
    </row>
    <row r="15408" spans="1:4">
      <c r="A15408" t="s">
        <v>462</v>
      </c>
      <c r="B15408" t="s">
        <v>2656</v>
      </c>
      <c r="C15408">
        <v>53.231942829568482</v>
      </c>
      <c r="D15408" t="s">
        <v>8</v>
      </c>
    </row>
    <row r="15409" spans="1:4">
      <c r="A15409" t="s">
        <v>463</v>
      </c>
      <c r="B15409" t="s">
        <v>2656</v>
      </c>
      <c r="C15409">
        <v>52.974856119381002</v>
      </c>
      <c r="D15409" t="s">
        <v>8</v>
      </c>
    </row>
    <row r="15410" spans="1:4">
      <c r="A15410" t="s">
        <v>464</v>
      </c>
      <c r="B15410" t="s">
        <v>2656</v>
      </c>
      <c r="C15410">
        <v>52.881371073523773</v>
      </c>
      <c r="D15410" t="s">
        <v>8</v>
      </c>
    </row>
    <row r="15411" spans="1:4">
      <c r="A15411" t="s">
        <v>465</v>
      </c>
      <c r="B15411" t="s">
        <v>2656</v>
      </c>
      <c r="C15411">
        <v>53.434491171663041</v>
      </c>
      <c r="D15411" t="s">
        <v>8</v>
      </c>
    </row>
    <row r="15412" spans="1:4">
      <c r="A15412" t="s">
        <v>466</v>
      </c>
      <c r="B15412" t="s">
        <v>2656</v>
      </c>
      <c r="C15412">
        <v>52.756719149772337</v>
      </c>
      <c r="D15412" t="s">
        <v>8</v>
      </c>
    </row>
    <row r="15413" spans="1:4">
      <c r="A15413" t="s">
        <v>467</v>
      </c>
      <c r="B15413" t="s">
        <v>2656</v>
      </c>
      <c r="C15413">
        <v>53.582520014868997</v>
      </c>
      <c r="D15413" t="s">
        <v>8</v>
      </c>
    </row>
    <row r="15414" spans="1:4">
      <c r="A15414" t="s">
        <v>468</v>
      </c>
      <c r="B15414" t="s">
        <v>2656</v>
      </c>
      <c r="C15414">
        <v>53.489035302065467</v>
      </c>
      <c r="D15414" t="s">
        <v>8</v>
      </c>
    </row>
    <row r="15415" spans="1:4">
      <c r="A15415" t="s">
        <v>469</v>
      </c>
      <c r="B15415" t="s">
        <v>2656</v>
      </c>
      <c r="C15415">
        <v>52.756726720303298</v>
      </c>
      <c r="D15415" t="s">
        <v>8</v>
      </c>
    </row>
    <row r="15416" spans="1:4">
      <c r="A15416" t="s">
        <v>470</v>
      </c>
      <c r="B15416" t="s">
        <v>2656</v>
      </c>
      <c r="C15416">
        <v>53.395542923229762</v>
      </c>
      <c r="D15416" t="s">
        <v>8</v>
      </c>
    </row>
    <row r="15417" spans="1:4">
      <c r="A15417" t="s">
        <v>471</v>
      </c>
      <c r="B15417" t="s">
        <v>2656</v>
      </c>
      <c r="C15417">
        <v>51.977674550956827</v>
      </c>
      <c r="D15417" t="s">
        <v>8</v>
      </c>
    </row>
    <row r="15418" spans="1:4">
      <c r="A15418" t="s">
        <v>472</v>
      </c>
      <c r="B15418" t="s">
        <v>2656</v>
      </c>
      <c r="C15418">
        <v>52.367202503023577</v>
      </c>
      <c r="D15418" t="s">
        <v>8</v>
      </c>
    </row>
    <row r="15419" spans="1:4">
      <c r="A15419" t="s">
        <v>473</v>
      </c>
      <c r="B15419" t="s">
        <v>2656</v>
      </c>
      <c r="C15419">
        <v>52.476276693922593</v>
      </c>
      <c r="D15419" t="s">
        <v>8</v>
      </c>
    </row>
    <row r="15420" spans="1:4">
      <c r="A15420" t="s">
        <v>474</v>
      </c>
      <c r="B15420" t="s">
        <v>2656</v>
      </c>
      <c r="C15420">
        <v>51.642708441553033</v>
      </c>
      <c r="D15420" t="s">
        <v>8</v>
      </c>
    </row>
    <row r="15421" spans="1:4">
      <c r="A15421" t="s">
        <v>475</v>
      </c>
      <c r="B15421" t="s">
        <v>2656</v>
      </c>
      <c r="C15421">
        <v>54.275848493911887</v>
      </c>
      <c r="D15421" t="s">
        <v>8</v>
      </c>
    </row>
    <row r="15422" spans="1:4">
      <c r="A15422" t="s">
        <v>476</v>
      </c>
      <c r="B15422" t="s">
        <v>2656</v>
      </c>
      <c r="C15422">
        <v>54.867930884996518</v>
      </c>
      <c r="D15422" t="s">
        <v>8</v>
      </c>
    </row>
    <row r="15423" spans="1:4">
      <c r="A15423" t="s">
        <v>477</v>
      </c>
      <c r="B15423" t="s">
        <v>2656</v>
      </c>
      <c r="C15423">
        <v>55.836055381666291</v>
      </c>
      <c r="D15423" t="s">
        <v>8</v>
      </c>
    </row>
    <row r="15424" spans="1:4">
      <c r="A15424" t="s">
        <v>478</v>
      </c>
      <c r="B15424" t="s">
        <v>2656</v>
      </c>
      <c r="C15424">
        <v>56.810253828414041</v>
      </c>
      <c r="D15424" t="s">
        <v>8</v>
      </c>
    </row>
    <row r="15425" spans="1:4">
      <c r="A15425" t="s">
        <v>479</v>
      </c>
      <c r="B15425" t="s">
        <v>2656</v>
      </c>
      <c r="C15425">
        <v>60.887780490384536</v>
      </c>
      <c r="D15425" t="s">
        <v>8</v>
      </c>
    </row>
    <row r="15426" spans="1:4">
      <c r="A15426" t="s">
        <v>480</v>
      </c>
      <c r="B15426" t="s">
        <v>2656</v>
      </c>
      <c r="C15426">
        <v>59.850716716397592</v>
      </c>
      <c r="D15426" t="s">
        <v>8</v>
      </c>
    </row>
    <row r="15427" spans="1:4">
      <c r="A15427" t="s">
        <v>481</v>
      </c>
      <c r="B15427" t="s">
        <v>2656</v>
      </c>
      <c r="C15427">
        <v>59.630742681000228</v>
      </c>
      <c r="D15427" t="s">
        <v>8</v>
      </c>
    </row>
    <row r="15428" spans="1:4">
      <c r="A15428" t="s">
        <v>482</v>
      </c>
      <c r="B15428" t="s">
        <v>2656</v>
      </c>
      <c r="C15428">
        <v>59.803571443986833</v>
      </c>
      <c r="D15428" t="s">
        <v>8</v>
      </c>
    </row>
    <row r="15429" spans="1:4">
      <c r="A15429" t="s">
        <v>483</v>
      </c>
      <c r="B15429" t="s">
        <v>2656</v>
      </c>
      <c r="C15429">
        <v>60.408520895469977</v>
      </c>
      <c r="D15429" t="s">
        <v>8</v>
      </c>
    </row>
    <row r="15430" spans="1:4">
      <c r="A15430" t="s">
        <v>484</v>
      </c>
      <c r="B15430" t="s">
        <v>2656</v>
      </c>
      <c r="C15430">
        <v>61.225605645509511</v>
      </c>
      <c r="D15430" t="s">
        <v>8</v>
      </c>
    </row>
    <row r="15431" spans="1:4">
      <c r="A15431" t="s">
        <v>485</v>
      </c>
      <c r="B15431" t="s">
        <v>2656</v>
      </c>
      <c r="C15431">
        <v>61.948418877925519</v>
      </c>
      <c r="D15431" t="s">
        <v>8</v>
      </c>
    </row>
    <row r="15432" spans="1:4">
      <c r="A15432" t="s">
        <v>486</v>
      </c>
      <c r="B15432" t="s">
        <v>2656</v>
      </c>
      <c r="C15432">
        <v>61.571296066623532</v>
      </c>
      <c r="D15432" t="s">
        <v>8</v>
      </c>
    </row>
    <row r="15433" spans="1:4">
      <c r="A15433" t="s">
        <v>487</v>
      </c>
      <c r="B15433" t="s">
        <v>2656</v>
      </c>
      <c r="C15433">
        <v>61.280610888637121</v>
      </c>
      <c r="D15433" t="s">
        <v>8</v>
      </c>
    </row>
    <row r="15434" spans="1:4">
      <c r="A15434" t="s">
        <v>488</v>
      </c>
      <c r="B15434" t="s">
        <v>2656</v>
      </c>
      <c r="C15434">
        <v>61.068466687304522</v>
      </c>
      <c r="D15434" t="s">
        <v>8</v>
      </c>
    </row>
    <row r="15435" spans="1:4">
      <c r="A15435" t="s">
        <v>489</v>
      </c>
      <c r="B15435" t="s">
        <v>2656</v>
      </c>
      <c r="C15435">
        <v>60.38495722618805</v>
      </c>
      <c r="D15435" t="s">
        <v>8</v>
      </c>
    </row>
    <row r="15436" spans="1:4">
      <c r="A15436" t="s">
        <v>490</v>
      </c>
      <c r="B15436" t="s">
        <v>2656</v>
      </c>
      <c r="C15436">
        <v>60.683505585749373</v>
      </c>
      <c r="D15436" t="s">
        <v>8</v>
      </c>
    </row>
    <row r="15437" spans="1:4">
      <c r="A15437" t="s">
        <v>491</v>
      </c>
      <c r="B15437" t="s">
        <v>2656</v>
      </c>
      <c r="C15437">
        <v>61.288465362341171</v>
      </c>
      <c r="D15437" t="s">
        <v>8</v>
      </c>
    </row>
    <row r="15438" spans="1:4">
      <c r="A15438" t="s">
        <v>492</v>
      </c>
      <c r="B15438" t="s">
        <v>2656</v>
      </c>
      <c r="C15438">
        <v>60.424243462153065</v>
      </c>
      <c r="D15438" t="s">
        <v>8</v>
      </c>
    </row>
    <row r="15439" spans="1:4">
      <c r="A15439" t="s">
        <v>493</v>
      </c>
      <c r="B15439" t="s">
        <v>2656</v>
      </c>
      <c r="C15439">
        <v>60.329965133614607</v>
      </c>
      <c r="D15439" t="s">
        <v>8</v>
      </c>
    </row>
    <row r="15440" spans="1:4">
      <c r="A15440" t="s">
        <v>494</v>
      </c>
      <c r="B15440" t="s">
        <v>2656</v>
      </c>
      <c r="C15440">
        <v>60.769937154919781</v>
      </c>
      <c r="D15440" t="s">
        <v>8</v>
      </c>
    </row>
    <row r="15441" spans="1:4">
      <c r="A15441" t="s">
        <v>495</v>
      </c>
      <c r="B15441" t="s">
        <v>2656</v>
      </c>
      <c r="C15441">
        <v>60.840638287872082</v>
      </c>
      <c r="D15441" t="s">
        <v>8</v>
      </c>
    </row>
    <row r="15442" spans="1:4">
      <c r="A15442" t="s">
        <v>496</v>
      </c>
      <c r="B15442" t="s">
        <v>2656</v>
      </c>
      <c r="C15442">
        <v>60.479239936501159</v>
      </c>
      <c r="D15442" t="s">
        <v>8</v>
      </c>
    </row>
    <row r="15443" spans="1:4">
      <c r="A15443" t="s">
        <v>497</v>
      </c>
      <c r="B15443" t="s">
        <v>2656</v>
      </c>
      <c r="C15443">
        <v>60.494963735081328</v>
      </c>
      <c r="D15443" t="s">
        <v>8</v>
      </c>
    </row>
    <row r="15444" spans="1:4">
      <c r="A15444" t="s">
        <v>498</v>
      </c>
      <c r="B15444" t="s">
        <v>2656</v>
      </c>
      <c r="C15444">
        <v>60.848486596354249</v>
      </c>
      <c r="D15444" t="s">
        <v>8</v>
      </c>
    </row>
    <row r="15445" spans="1:4">
      <c r="A15445" t="s">
        <v>499</v>
      </c>
      <c r="B15445" t="s">
        <v>2656</v>
      </c>
      <c r="C15445">
        <v>60.604948739614777</v>
      </c>
      <c r="D15445" t="s">
        <v>8</v>
      </c>
    </row>
    <row r="15446" spans="1:4">
      <c r="A15446" t="s">
        <v>500</v>
      </c>
      <c r="B15446" t="s">
        <v>2656</v>
      </c>
      <c r="C15446">
        <v>60.526373223004583</v>
      </c>
      <c r="D15446" t="s">
        <v>8</v>
      </c>
    </row>
    <row r="15447" spans="1:4">
      <c r="A15447" t="s">
        <v>501</v>
      </c>
      <c r="B15447" t="s">
        <v>2656</v>
      </c>
      <c r="C15447">
        <v>60.164977144628814</v>
      </c>
      <c r="D15447" t="s">
        <v>8</v>
      </c>
    </row>
    <row r="15448" spans="1:4">
      <c r="A15448" t="s">
        <v>502</v>
      </c>
      <c r="B15448" t="s">
        <v>2656</v>
      </c>
      <c r="C15448">
        <v>60.76992205577605</v>
      </c>
      <c r="D15448" t="s">
        <v>8</v>
      </c>
    </row>
    <row r="15449" spans="1:4">
      <c r="A15449" t="s">
        <v>503</v>
      </c>
      <c r="B15449" t="s">
        <v>2656</v>
      </c>
      <c r="C15449">
        <v>60.785651708379369</v>
      </c>
      <c r="D15449" t="s">
        <v>8</v>
      </c>
    </row>
    <row r="15450" spans="1:4">
      <c r="A15450" t="s">
        <v>504</v>
      </c>
      <c r="B15450" t="s">
        <v>2656</v>
      </c>
      <c r="C15450">
        <v>60.377122768720106</v>
      </c>
      <c r="D15450" t="s">
        <v>8</v>
      </c>
    </row>
    <row r="15451" spans="1:4">
      <c r="A15451" t="s">
        <v>505</v>
      </c>
      <c r="B15451" t="s">
        <v>2656</v>
      </c>
      <c r="C15451">
        <v>58.12227686957241</v>
      </c>
      <c r="D15451" t="s">
        <v>8</v>
      </c>
    </row>
    <row r="15452" spans="1:4">
      <c r="A15452" t="s">
        <v>506</v>
      </c>
      <c r="B15452" t="s">
        <v>2656</v>
      </c>
      <c r="C15452">
        <v>58.004462875236094</v>
      </c>
      <c r="D15452" t="s">
        <v>8</v>
      </c>
    </row>
    <row r="15453" spans="1:4">
      <c r="A15453" t="s">
        <v>507</v>
      </c>
      <c r="B15453" t="s">
        <v>2656</v>
      </c>
      <c r="C15453">
        <v>57.941606587237722</v>
      </c>
      <c r="D15453" t="s">
        <v>8</v>
      </c>
    </row>
    <row r="15454" spans="1:4">
      <c r="A15454" t="s">
        <v>508</v>
      </c>
      <c r="B15454" t="s">
        <v>2656</v>
      </c>
      <c r="C15454">
        <v>57.179506970241789</v>
      </c>
      <c r="D15454" t="s">
        <v>8</v>
      </c>
    </row>
    <row r="15455" spans="1:4">
      <c r="A15455" t="s">
        <v>509</v>
      </c>
      <c r="B15455" t="s">
        <v>2656</v>
      </c>
      <c r="C15455">
        <v>57.124514010370113</v>
      </c>
      <c r="D15455" t="s">
        <v>8</v>
      </c>
    </row>
    <row r="15456" spans="1:4">
      <c r="A15456" t="s">
        <v>510</v>
      </c>
      <c r="B15456" t="s">
        <v>2656</v>
      </c>
      <c r="C15456">
        <v>57.085235506022521</v>
      </c>
      <c r="D15456" t="s">
        <v>8</v>
      </c>
    </row>
    <row r="15457" spans="1:4">
      <c r="A15457" t="s">
        <v>511</v>
      </c>
      <c r="B15457" t="s">
        <v>2656</v>
      </c>
      <c r="C15457">
        <v>57.430910166047717</v>
      </c>
      <c r="D15457" t="s">
        <v>8</v>
      </c>
    </row>
    <row r="15458" spans="1:4">
      <c r="A15458" t="s">
        <v>512</v>
      </c>
      <c r="B15458" t="s">
        <v>2656</v>
      </c>
      <c r="C15458">
        <v>56.825976048011491</v>
      </c>
      <c r="D15458" t="s">
        <v>8</v>
      </c>
    </row>
    <row r="15459" spans="1:4">
      <c r="A15459" t="s">
        <v>513</v>
      </c>
      <c r="B15459" t="s">
        <v>2656</v>
      </c>
      <c r="C15459">
        <v>56.550994320860781</v>
      </c>
      <c r="D15459" t="s">
        <v>8</v>
      </c>
    </row>
    <row r="15460" spans="1:4">
      <c r="A15460" t="s">
        <v>514</v>
      </c>
      <c r="B15460" t="s">
        <v>2656</v>
      </c>
      <c r="C15460">
        <v>56.213176502357726</v>
      </c>
      <c r="D15460" t="s">
        <v>8</v>
      </c>
    </row>
    <row r="15461" spans="1:4">
      <c r="A15461" t="s">
        <v>515</v>
      </c>
      <c r="B15461" t="s">
        <v>2656</v>
      </c>
      <c r="C15461">
        <v>56.07961164504264</v>
      </c>
      <c r="D15461" t="s">
        <v>8</v>
      </c>
    </row>
    <row r="15462" spans="1:4">
      <c r="A15462" t="s">
        <v>516</v>
      </c>
      <c r="B15462" t="s">
        <v>2656</v>
      </c>
      <c r="C15462">
        <v>56.315317758303948</v>
      </c>
      <c r="D15462" t="s">
        <v>8</v>
      </c>
    </row>
    <row r="15463" spans="1:4">
      <c r="A15463" t="s">
        <v>517</v>
      </c>
      <c r="B15463" t="s">
        <v>2656</v>
      </c>
      <c r="C15463">
        <v>56.118906526703377</v>
      </c>
      <c r="D15463" t="s">
        <v>8</v>
      </c>
    </row>
    <row r="15464" spans="1:4">
      <c r="A15464" t="s">
        <v>518</v>
      </c>
      <c r="B15464" t="s">
        <v>2656</v>
      </c>
      <c r="C15464">
        <v>55.836044806817625</v>
      </c>
      <c r="D15464" t="s">
        <v>8</v>
      </c>
    </row>
    <row r="15465" spans="1:4">
      <c r="A15465" t="s">
        <v>519</v>
      </c>
      <c r="B15465" t="s">
        <v>2656</v>
      </c>
      <c r="C15465">
        <v>55.592515459417847</v>
      </c>
      <c r="D15465" t="s">
        <v>8</v>
      </c>
    </row>
    <row r="15466" spans="1:4">
      <c r="A15466" t="s">
        <v>520</v>
      </c>
      <c r="B15466" t="s">
        <v>2656</v>
      </c>
      <c r="C15466">
        <v>53.42410407110664</v>
      </c>
      <c r="D15466" t="s">
        <v>8</v>
      </c>
    </row>
    <row r="15467" spans="1:4">
      <c r="A15467" t="s">
        <v>521</v>
      </c>
      <c r="B15467" t="s">
        <v>2656</v>
      </c>
      <c r="C15467">
        <v>52.112081205817319</v>
      </c>
      <c r="D15467" t="s">
        <v>8</v>
      </c>
    </row>
    <row r="15468" spans="1:4">
      <c r="A15468" t="s">
        <v>522</v>
      </c>
      <c r="B15468" t="s">
        <v>2656</v>
      </c>
      <c r="C15468">
        <v>51.373572157731282</v>
      </c>
      <c r="D15468" t="s">
        <v>8</v>
      </c>
    </row>
    <row r="15469" spans="1:4">
      <c r="A15469" t="s">
        <v>523</v>
      </c>
      <c r="B15469" t="s">
        <v>2656</v>
      </c>
      <c r="C15469">
        <v>50.336524747193735</v>
      </c>
      <c r="D15469" t="s">
        <v>8</v>
      </c>
    </row>
    <row r="15470" spans="1:4">
      <c r="A15470" t="s">
        <v>524</v>
      </c>
      <c r="B15470" t="s">
        <v>2656</v>
      </c>
      <c r="C15470">
        <v>50.163666548011669</v>
      </c>
      <c r="D15470" t="s">
        <v>8</v>
      </c>
    </row>
    <row r="15471" spans="1:4">
      <c r="A15471" t="s">
        <v>525</v>
      </c>
      <c r="B15471" t="s">
        <v>2656</v>
      </c>
      <c r="C15471">
        <v>50.85504666249841</v>
      </c>
      <c r="D15471" t="s">
        <v>8</v>
      </c>
    </row>
    <row r="15472" spans="1:4">
      <c r="A15472" t="s">
        <v>526</v>
      </c>
      <c r="B15472" t="s">
        <v>2656</v>
      </c>
      <c r="C15472">
        <v>50.949318581860489</v>
      </c>
      <c r="D15472" t="s">
        <v>8</v>
      </c>
    </row>
    <row r="15473" spans="1:4">
      <c r="A15473" t="s">
        <v>527</v>
      </c>
      <c r="B15473" t="s">
        <v>2656</v>
      </c>
      <c r="C15473">
        <v>50.713636924943643</v>
      </c>
      <c r="D15473" t="s">
        <v>8</v>
      </c>
    </row>
    <row r="15474" spans="1:4">
      <c r="A15474" t="s">
        <v>528</v>
      </c>
      <c r="B15474" t="s">
        <v>2656</v>
      </c>
      <c r="C15474">
        <v>50.045827045914521</v>
      </c>
      <c r="D15474" t="s">
        <v>8</v>
      </c>
    </row>
    <row r="15475" spans="1:4">
      <c r="A15475" t="s">
        <v>529</v>
      </c>
      <c r="B15475" t="s">
        <v>2656</v>
      </c>
      <c r="C15475">
        <v>50.124386022985085</v>
      </c>
      <c r="D15475" t="s">
        <v>8</v>
      </c>
    </row>
    <row r="15476" spans="1:4">
      <c r="A15476" t="s">
        <v>530</v>
      </c>
      <c r="B15476" t="s">
        <v>2656</v>
      </c>
      <c r="C15476">
        <v>50.265795637748312</v>
      </c>
      <c r="D15476" t="s">
        <v>8</v>
      </c>
    </row>
    <row r="15477" spans="1:4">
      <c r="A15477" t="s">
        <v>531</v>
      </c>
      <c r="B15477" t="s">
        <v>2656</v>
      </c>
      <c r="C15477">
        <v>50.210812075169869</v>
      </c>
      <c r="D15477" t="s">
        <v>8</v>
      </c>
    </row>
    <row r="15478" spans="1:4">
      <c r="A15478" t="s">
        <v>532</v>
      </c>
      <c r="B15478" t="s">
        <v>2656</v>
      </c>
      <c r="C15478">
        <v>50.171531555990633</v>
      </c>
      <c r="D15478" t="s">
        <v>8</v>
      </c>
    </row>
    <row r="15479" spans="1:4">
      <c r="A15479" t="s">
        <v>533</v>
      </c>
      <c r="B15479" t="s">
        <v>2656</v>
      </c>
      <c r="C15479">
        <v>50.100822680156405</v>
      </c>
      <c r="D15479" t="s">
        <v>8</v>
      </c>
    </row>
    <row r="15480" spans="1:4">
      <c r="A15480" t="s">
        <v>534</v>
      </c>
      <c r="B15480" t="s">
        <v>2656</v>
      </c>
      <c r="C15480">
        <v>50.187247280609583</v>
      </c>
      <c r="D15480" t="s">
        <v>8</v>
      </c>
    </row>
    <row r="15481" spans="1:4">
      <c r="A15481" t="s">
        <v>535</v>
      </c>
      <c r="B15481" t="s">
        <v>2656</v>
      </c>
      <c r="C15481">
        <v>49.896539650647419</v>
      </c>
      <c r="D15481" t="s">
        <v>8</v>
      </c>
    </row>
    <row r="15482" spans="1:4">
      <c r="A15482" t="s">
        <v>536</v>
      </c>
      <c r="B15482" t="s">
        <v>2656</v>
      </c>
      <c r="C15482">
        <v>50.886472412522814</v>
      </c>
      <c r="D15482" t="s">
        <v>8</v>
      </c>
    </row>
    <row r="15483" spans="1:4">
      <c r="A15483" t="s">
        <v>537</v>
      </c>
      <c r="B15483" t="s">
        <v>2656</v>
      </c>
      <c r="C15483">
        <v>52.253498714957722</v>
      </c>
      <c r="D15483" t="s">
        <v>8</v>
      </c>
    </row>
    <row r="15484" spans="1:4">
      <c r="A15484" t="s">
        <v>538</v>
      </c>
      <c r="B15484" t="s">
        <v>2656</v>
      </c>
      <c r="C15484">
        <v>52.029208816019171</v>
      </c>
      <c r="D15484" t="s">
        <v>8</v>
      </c>
    </row>
    <row r="15485" spans="1:4">
      <c r="A15485" t="s">
        <v>539</v>
      </c>
      <c r="B15485" t="s">
        <v>2656</v>
      </c>
      <c r="C15485">
        <v>51.157035762007922</v>
      </c>
      <c r="D15485" t="s">
        <v>8</v>
      </c>
    </row>
    <row r="15486" spans="1:4">
      <c r="A15486" t="s">
        <v>540</v>
      </c>
      <c r="B15486" t="s">
        <v>2656</v>
      </c>
      <c r="C15486">
        <v>51.934053051154422</v>
      </c>
      <c r="D15486" t="s">
        <v>8</v>
      </c>
    </row>
    <row r="15487" spans="1:4">
      <c r="A15487" t="s">
        <v>541</v>
      </c>
      <c r="B15487" t="s">
        <v>2656</v>
      </c>
      <c r="C15487">
        <v>52.148123333694691</v>
      </c>
      <c r="D15487" t="s">
        <v>8</v>
      </c>
    </row>
    <row r="15488" spans="1:4">
      <c r="A15488" t="s">
        <v>542</v>
      </c>
      <c r="B15488" t="s">
        <v>2656</v>
      </c>
      <c r="C15488">
        <v>51.727892573636872</v>
      </c>
      <c r="D15488" t="s">
        <v>8</v>
      </c>
    </row>
    <row r="15489" spans="1:4">
      <c r="A15489" t="s">
        <v>543</v>
      </c>
      <c r="B15489" t="s">
        <v>2656</v>
      </c>
      <c r="C15489">
        <v>52.536648382986677</v>
      </c>
      <c r="D15489" t="s">
        <v>8</v>
      </c>
    </row>
    <row r="15490" spans="1:4">
      <c r="A15490" t="s">
        <v>544</v>
      </c>
      <c r="B15490" t="s">
        <v>2656</v>
      </c>
      <c r="C15490">
        <v>52.378078601673472</v>
      </c>
      <c r="D15490" t="s">
        <v>8</v>
      </c>
    </row>
    <row r="15491" spans="1:4">
      <c r="A15491" t="s">
        <v>545</v>
      </c>
      <c r="B15491" t="s">
        <v>2656</v>
      </c>
      <c r="C15491">
        <v>52.362212773518493</v>
      </c>
      <c r="D15491" t="s">
        <v>8</v>
      </c>
    </row>
    <row r="15492" spans="1:4">
      <c r="A15492" t="s">
        <v>546</v>
      </c>
      <c r="B15492" t="s">
        <v>2656</v>
      </c>
      <c r="C15492">
        <v>51.743785467279487</v>
      </c>
      <c r="D15492" t="s">
        <v>8</v>
      </c>
    </row>
    <row r="15493" spans="1:4">
      <c r="A15493" t="s">
        <v>547</v>
      </c>
      <c r="B15493" t="s">
        <v>2656</v>
      </c>
      <c r="C15493">
        <v>52.639728150906407</v>
      </c>
      <c r="D15493" t="s">
        <v>8</v>
      </c>
    </row>
    <row r="15494" spans="1:4">
      <c r="A15494" t="s">
        <v>548</v>
      </c>
      <c r="B15494" t="s">
        <v>2656</v>
      </c>
      <c r="C15494">
        <v>53.052032647110863</v>
      </c>
      <c r="D15494" t="s">
        <v>8</v>
      </c>
    </row>
    <row r="15495" spans="1:4">
      <c r="A15495" t="s">
        <v>549</v>
      </c>
      <c r="B15495" t="s">
        <v>2656</v>
      </c>
      <c r="C15495">
        <v>46.605858785568891</v>
      </c>
      <c r="D15495" t="s">
        <v>8</v>
      </c>
    </row>
    <row r="15496" spans="1:4">
      <c r="A15496" t="s">
        <v>550</v>
      </c>
      <c r="B15496" t="s">
        <v>2656</v>
      </c>
      <c r="C15496">
        <v>45.987409063575768</v>
      </c>
      <c r="D15496" t="s">
        <v>8</v>
      </c>
    </row>
    <row r="15497" spans="1:4">
      <c r="A15497" t="s">
        <v>551</v>
      </c>
      <c r="B15497" t="s">
        <v>2656</v>
      </c>
      <c r="C15497">
        <v>46.177713648508167</v>
      </c>
      <c r="D15497" t="s">
        <v>8</v>
      </c>
    </row>
    <row r="15498" spans="1:4">
      <c r="A15498" t="s">
        <v>552</v>
      </c>
      <c r="B15498" t="s">
        <v>2656</v>
      </c>
      <c r="C15498">
        <v>45.432383020626723</v>
      </c>
      <c r="D15498" t="s">
        <v>8</v>
      </c>
    </row>
    <row r="15499" spans="1:4">
      <c r="A15499" t="s">
        <v>553</v>
      </c>
      <c r="B15499" t="s">
        <v>2656</v>
      </c>
      <c r="C15499">
        <v>44.480927323727443</v>
      </c>
      <c r="D15499" t="s">
        <v>8</v>
      </c>
    </row>
    <row r="15500" spans="1:4">
      <c r="A15500" t="s">
        <v>554</v>
      </c>
      <c r="B15500" t="s">
        <v>2656</v>
      </c>
      <c r="C15500">
        <v>43.957633274694047</v>
      </c>
      <c r="D15500" t="s">
        <v>8</v>
      </c>
    </row>
    <row r="15501" spans="1:4">
      <c r="A15501" t="s">
        <v>555</v>
      </c>
      <c r="B15501" t="s">
        <v>2656</v>
      </c>
      <c r="C15501">
        <v>43.608752283721699</v>
      </c>
      <c r="D15501" t="s">
        <v>8</v>
      </c>
    </row>
    <row r="15502" spans="1:4">
      <c r="A15502" t="s">
        <v>556</v>
      </c>
      <c r="B15502" t="s">
        <v>2656</v>
      </c>
      <c r="C15502">
        <v>43.886268812143541</v>
      </c>
      <c r="D15502" t="s">
        <v>8</v>
      </c>
    </row>
    <row r="15503" spans="1:4">
      <c r="A15503" t="s">
        <v>557</v>
      </c>
      <c r="B15503" t="s">
        <v>2656</v>
      </c>
      <c r="C15503">
        <v>43.910053593949677</v>
      </c>
      <c r="D15503" t="s">
        <v>8</v>
      </c>
    </row>
    <row r="15504" spans="1:4">
      <c r="A15504" t="s">
        <v>558</v>
      </c>
      <c r="B15504" t="s">
        <v>2656</v>
      </c>
      <c r="C15504">
        <v>43.767325726660133</v>
      </c>
      <c r="D15504" t="s">
        <v>8</v>
      </c>
    </row>
    <row r="15505" spans="1:4">
      <c r="A15505" t="s">
        <v>559</v>
      </c>
      <c r="B15505" t="s">
        <v>2656</v>
      </c>
      <c r="C15505">
        <v>43.291596445772761</v>
      </c>
      <c r="D15505" t="s">
        <v>8</v>
      </c>
    </row>
    <row r="15506" spans="1:4">
      <c r="A15506" t="s">
        <v>560</v>
      </c>
      <c r="B15506" t="s">
        <v>2656</v>
      </c>
      <c r="C15506">
        <v>43.133017390132558</v>
      </c>
      <c r="D15506" t="s">
        <v>8</v>
      </c>
    </row>
    <row r="15507" spans="1:4">
      <c r="A15507" t="s">
        <v>561</v>
      </c>
      <c r="B15507" t="s">
        <v>2656</v>
      </c>
      <c r="C15507">
        <v>43.370886370728464</v>
      </c>
      <c r="D15507" t="s">
        <v>8</v>
      </c>
    </row>
    <row r="15508" spans="1:4">
      <c r="A15508" t="s">
        <v>562</v>
      </c>
      <c r="B15508" t="s">
        <v>2656</v>
      </c>
      <c r="C15508">
        <v>43.251949826602399</v>
      </c>
      <c r="D15508" t="s">
        <v>8</v>
      </c>
    </row>
    <row r="15509" spans="1:4">
      <c r="A15509" t="s">
        <v>563</v>
      </c>
      <c r="B15509" t="s">
        <v>2656</v>
      </c>
      <c r="C15509">
        <v>43.140947373661419</v>
      </c>
      <c r="D15509" t="s">
        <v>8</v>
      </c>
    </row>
    <row r="15510" spans="1:4">
      <c r="A15510" t="s">
        <v>564</v>
      </c>
      <c r="B15510" t="s">
        <v>2656</v>
      </c>
      <c r="C15510">
        <v>42.300482611649336</v>
      </c>
      <c r="D15510" t="s">
        <v>8</v>
      </c>
    </row>
    <row r="15511" spans="1:4">
      <c r="A15511" t="s">
        <v>565</v>
      </c>
      <c r="B15511" t="s">
        <v>2656</v>
      </c>
      <c r="C15511">
        <v>42.403561275059523</v>
      </c>
      <c r="D15511" t="s">
        <v>8</v>
      </c>
    </row>
    <row r="15512" spans="1:4">
      <c r="A15512" t="s">
        <v>566</v>
      </c>
      <c r="B15512" t="s">
        <v>2656</v>
      </c>
      <c r="C15512">
        <v>42.221201997344501</v>
      </c>
      <c r="D15512" t="s">
        <v>8</v>
      </c>
    </row>
    <row r="15513" spans="1:4">
      <c r="A15513" t="s">
        <v>567</v>
      </c>
      <c r="B15513" t="s">
        <v>2656</v>
      </c>
      <c r="C15513">
        <v>42.022987251915929</v>
      </c>
      <c r="D15513" t="s">
        <v>8</v>
      </c>
    </row>
    <row r="15514" spans="1:4">
      <c r="A15514" t="s">
        <v>568</v>
      </c>
      <c r="B15514" t="s">
        <v>2656</v>
      </c>
      <c r="C15514">
        <v>42.173627323173058</v>
      </c>
      <c r="D15514" t="s">
        <v>8</v>
      </c>
    </row>
    <row r="15515" spans="1:4">
      <c r="A15515" t="s">
        <v>569</v>
      </c>
      <c r="B15515" t="s">
        <v>2656</v>
      </c>
      <c r="C15515">
        <v>42.538350768498731</v>
      </c>
      <c r="D15515" t="s">
        <v>8</v>
      </c>
    </row>
    <row r="15516" spans="1:4">
      <c r="A15516" t="s">
        <v>570</v>
      </c>
      <c r="B15516" t="s">
        <v>2656</v>
      </c>
      <c r="C15516">
        <v>43.656321378717116</v>
      </c>
      <c r="D15516" t="s">
        <v>8</v>
      </c>
    </row>
    <row r="15517" spans="1:4">
      <c r="A15517" t="s">
        <v>571</v>
      </c>
      <c r="B15517" t="s">
        <v>2656</v>
      </c>
      <c r="C15517">
        <v>43.767333787254941</v>
      </c>
      <c r="D15517" t="s">
        <v>8</v>
      </c>
    </row>
    <row r="15518" spans="1:4">
      <c r="A15518" t="s">
        <v>572</v>
      </c>
      <c r="B15518" t="s">
        <v>2656</v>
      </c>
      <c r="C15518">
        <v>43.783189806341376</v>
      </c>
      <c r="D15518" t="s">
        <v>8</v>
      </c>
    </row>
    <row r="15519" spans="1:4">
      <c r="A15519" t="s">
        <v>573</v>
      </c>
      <c r="B15519" t="s">
        <v>2656</v>
      </c>
      <c r="C15519">
        <v>42.673139657250331</v>
      </c>
      <c r="D15519" t="s">
        <v>8</v>
      </c>
    </row>
    <row r="15520" spans="1:4">
      <c r="A15520" t="s">
        <v>574</v>
      </c>
      <c r="B15520" t="s">
        <v>2656</v>
      </c>
      <c r="C15520">
        <v>42.459072867663572</v>
      </c>
      <c r="D15520" t="s">
        <v>8</v>
      </c>
    </row>
    <row r="15521" spans="1:4">
      <c r="A15521" t="s">
        <v>575</v>
      </c>
      <c r="B15521" t="s">
        <v>2656</v>
      </c>
      <c r="C15521">
        <v>42.149835107164243</v>
      </c>
      <c r="D15521" t="s">
        <v>8</v>
      </c>
    </row>
    <row r="15522" spans="1:4">
      <c r="A15522" t="s">
        <v>576</v>
      </c>
      <c r="B15522" t="s">
        <v>2656</v>
      </c>
      <c r="C15522">
        <v>42.395631767531455</v>
      </c>
      <c r="D15522" t="s">
        <v>8</v>
      </c>
    </row>
    <row r="15523" spans="1:4">
      <c r="A15523" t="s">
        <v>577</v>
      </c>
      <c r="B15523" t="s">
        <v>2656</v>
      </c>
      <c r="C15523">
        <v>42.403564781137987</v>
      </c>
      <c r="D15523" t="s">
        <v>8</v>
      </c>
    </row>
    <row r="15524" spans="1:4">
      <c r="A15524" t="s">
        <v>578</v>
      </c>
      <c r="B15524" t="s">
        <v>2656</v>
      </c>
      <c r="C15524">
        <v>42.665208863800501</v>
      </c>
      <c r="D15524" t="s">
        <v>8</v>
      </c>
    </row>
    <row r="15525" spans="1:4">
      <c r="A15525" t="s">
        <v>579</v>
      </c>
      <c r="B15525" t="s">
        <v>2656</v>
      </c>
      <c r="C15525">
        <v>42.308413674219203</v>
      </c>
      <c r="D15525" t="s">
        <v>8</v>
      </c>
    </row>
    <row r="15526" spans="1:4">
      <c r="A15526" t="s">
        <v>580</v>
      </c>
      <c r="B15526" t="s">
        <v>2656</v>
      </c>
      <c r="C15526">
        <v>42.411493363339048</v>
      </c>
      <c r="D15526" t="s">
        <v>8</v>
      </c>
    </row>
    <row r="15527" spans="1:4">
      <c r="A15527" t="s">
        <v>581</v>
      </c>
      <c r="B15527" t="s">
        <v>2656</v>
      </c>
      <c r="C15527">
        <v>42.308418017049782</v>
      </c>
      <c r="D15527" t="s">
        <v>8</v>
      </c>
    </row>
    <row r="15528" spans="1:4">
      <c r="A15528" t="s">
        <v>582</v>
      </c>
      <c r="B15528" t="s">
        <v>2656</v>
      </c>
      <c r="C15528">
        <v>42.498710632324219</v>
      </c>
      <c r="D15528" t="s">
        <v>8</v>
      </c>
    </row>
    <row r="15529" spans="1:4">
      <c r="A15529" t="s">
        <v>583</v>
      </c>
      <c r="B15529" t="s">
        <v>2656</v>
      </c>
      <c r="C15529">
        <v>42.649361706418787</v>
      </c>
      <c r="D15529" t="s">
        <v>8</v>
      </c>
    </row>
    <row r="15530" spans="1:4">
      <c r="A15530" t="s">
        <v>584</v>
      </c>
      <c r="B15530" t="s">
        <v>2656</v>
      </c>
      <c r="C15530">
        <v>42.982380824388109</v>
      </c>
      <c r="D15530" t="s">
        <v>8</v>
      </c>
    </row>
    <row r="15531" spans="1:4">
      <c r="A15531" t="s">
        <v>585</v>
      </c>
      <c r="B15531" t="s">
        <v>2656</v>
      </c>
      <c r="C15531">
        <v>43.244008499312258</v>
      </c>
      <c r="D15531" t="s">
        <v>8</v>
      </c>
    </row>
    <row r="15532" spans="1:4">
      <c r="A15532" t="s">
        <v>586</v>
      </c>
      <c r="B15532" t="s">
        <v>2656</v>
      </c>
      <c r="C15532">
        <v>43.735615443258403</v>
      </c>
      <c r="D15532" t="s">
        <v>8</v>
      </c>
    </row>
    <row r="15533" spans="1:4">
      <c r="A15533" t="s">
        <v>587</v>
      </c>
      <c r="B15533" t="s">
        <v>2656</v>
      </c>
      <c r="C15533">
        <v>43.529458633332148</v>
      </c>
      <c r="D15533" t="s">
        <v>8</v>
      </c>
    </row>
    <row r="15534" spans="1:4">
      <c r="A15534" t="s">
        <v>588</v>
      </c>
      <c r="B15534" t="s">
        <v>2656</v>
      </c>
      <c r="C15534">
        <v>43.902115373126712</v>
      </c>
      <c r="D15534" t="s">
        <v>8</v>
      </c>
    </row>
    <row r="15535" spans="1:4">
      <c r="A15535" t="s">
        <v>589</v>
      </c>
      <c r="B15535" t="s">
        <v>2656</v>
      </c>
      <c r="C15535">
        <v>44.385773967880297</v>
      </c>
      <c r="D15535" t="s">
        <v>8</v>
      </c>
    </row>
    <row r="15536" spans="1:4">
      <c r="A15536" t="s">
        <v>590</v>
      </c>
      <c r="B15536" t="s">
        <v>2656</v>
      </c>
      <c r="C15536">
        <v>44.465073760312109</v>
      </c>
      <c r="D15536" t="s">
        <v>8</v>
      </c>
    </row>
    <row r="15537" spans="1:4">
      <c r="A15537" t="s">
        <v>591</v>
      </c>
      <c r="B15537" t="s">
        <v>2656</v>
      </c>
      <c r="C15537">
        <v>44.250984976367739</v>
      </c>
      <c r="D15537" t="s">
        <v>8</v>
      </c>
    </row>
    <row r="15538" spans="1:4">
      <c r="A15538" t="s">
        <v>592</v>
      </c>
      <c r="B15538" t="s">
        <v>2656</v>
      </c>
      <c r="C15538">
        <v>44.19550012933324</v>
      </c>
      <c r="D15538" t="s">
        <v>8</v>
      </c>
    </row>
    <row r="15539" spans="1:4">
      <c r="A15539" t="s">
        <v>593</v>
      </c>
      <c r="B15539" t="s">
        <v>2656</v>
      </c>
      <c r="C15539">
        <v>44.512643203045933</v>
      </c>
      <c r="D15539" t="s">
        <v>8</v>
      </c>
    </row>
    <row r="15540" spans="1:4">
      <c r="A15540" t="s">
        <v>594</v>
      </c>
      <c r="B15540" t="s">
        <v>2656</v>
      </c>
      <c r="C15540">
        <v>45.590962949695133</v>
      </c>
      <c r="D15540" t="s">
        <v>8</v>
      </c>
    </row>
    <row r="15541" spans="1:4">
      <c r="A15541" t="s">
        <v>595</v>
      </c>
      <c r="B15541" t="s">
        <v>2656</v>
      </c>
      <c r="C15541">
        <v>45.456172744237882</v>
      </c>
      <c r="D15541" t="s">
        <v>8</v>
      </c>
    </row>
    <row r="15542" spans="1:4">
      <c r="A15542" t="s">
        <v>596</v>
      </c>
      <c r="B15542" t="s">
        <v>2656</v>
      </c>
      <c r="C15542">
        <v>45.598897545801329</v>
      </c>
      <c r="D15542" t="s">
        <v>8</v>
      </c>
    </row>
    <row r="15543" spans="1:4">
      <c r="A15543" t="s">
        <v>597</v>
      </c>
      <c r="B15543" t="s">
        <v>2656</v>
      </c>
      <c r="C15543">
        <v>45.519610609794981</v>
      </c>
      <c r="D15543" t="s">
        <v>8</v>
      </c>
    </row>
    <row r="15544" spans="1:4">
      <c r="A15544" t="s">
        <v>598</v>
      </c>
      <c r="B15544" t="s">
        <v>2656</v>
      </c>
      <c r="C15544">
        <v>45.892263565833368</v>
      </c>
      <c r="D15544" t="s">
        <v>8</v>
      </c>
    </row>
    <row r="15545" spans="1:4">
      <c r="A15545" t="s">
        <v>599</v>
      </c>
      <c r="B15545" t="s">
        <v>2656</v>
      </c>
      <c r="C15545">
        <v>45.789191930643007</v>
      </c>
      <c r="D15545" t="s">
        <v>8</v>
      </c>
    </row>
    <row r="15546" spans="1:4">
      <c r="A15546" t="s">
        <v>600</v>
      </c>
      <c r="B15546" t="s">
        <v>2656</v>
      </c>
      <c r="C15546">
        <v>44.322351521433532</v>
      </c>
      <c r="D15546" t="s">
        <v>8</v>
      </c>
    </row>
    <row r="15547" spans="1:4">
      <c r="A15547" t="s">
        <v>601</v>
      </c>
      <c r="B15547" t="s">
        <v>2656</v>
      </c>
      <c r="C15547">
        <v>44.339237088847469</v>
      </c>
      <c r="D15547" t="s">
        <v>8</v>
      </c>
    </row>
    <row r="15548" spans="1:4">
      <c r="A15548" t="s">
        <v>602</v>
      </c>
      <c r="B15548" t="s">
        <v>2656</v>
      </c>
      <c r="C15548">
        <v>44.491532888478922</v>
      </c>
      <c r="D15548" t="s">
        <v>8</v>
      </c>
    </row>
    <row r="15549" spans="1:4">
      <c r="A15549" t="s">
        <v>603</v>
      </c>
      <c r="B15549" t="s">
        <v>2656</v>
      </c>
      <c r="C15549">
        <v>45.653706099789787</v>
      </c>
      <c r="D15549" t="s">
        <v>8</v>
      </c>
    </row>
    <row r="15550" spans="1:4">
      <c r="A15550" t="s">
        <v>604</v>
      </c>
      <c r="B15550" t="s">
        <v>2656</v>
      </c>
      <c r="C15550">
        <v>44.283142086023723</v>
      </c>
      <c r="D15550" t="s">
        <v>8</v>
      </c>
    </row>
    <row r="15551" spans="1:4">
      <c r="A15551" t="s">
        <v>605</v>
      </c>
      <c r="B15551" t="s">
        <v>2656</v>
      </c>
      <c r="C15551">
        <v>44.988457569574571</v>
      </c>
      <c r="D15551" t="s">
        <v>8</v>
      </c>
    </row>
    <row r="15552" spans="1:4">
      <c r="A15552" t="s">
        <v>606</v>
      </c>
      <c r="B15552" t="s">
        <v>2656</v>
      </c>
      <c r="C15552">
        <v>44.940364852061442</v>
      </c>
      <c r="D15552" t="s">
        <v>8</v>
      </c>
    </row>
    <row r="15553" spans="1:4">
      <c r="A15553" t="s">
        <v>607</v>
      </c>
      <c r="B15553" t="s">
        <v>2656</v>
      </c>
      <c r="C15553">
        <v>44.403372942029087</v>
      </c>
      <c r="D15553" t="s">
        <v>8</v>
      </c>
    </row>
    <row r="15554" spans="1:4">
      <c r="A15554" t="s">
        <v>608</v>
      </c>
      <c r="B15554" t="s">
        <v>2656</v>
      </c>
      <c r="C15554">
        <v>43.690018027696738</v>
      </c>
      <c r="D15554" t="s">
        <v>8</v>
      </c>
    </row>
    <row r="15555" spans="1:4">
      <c r="A15555" t="s">
        <v>609</v>
      </c>
      <c r="B15555" t="s">
        <v>2656</v>
      </c>
      <c r="C15555">
        <v>43.553776664797752</v>
      </c>
      <c r="D15555" t="s">
        <v>8</v>
      </c>
    </row>
    <row r="15556" spans="1:4">
      <c r="A15556" t="s">
        <v>610</v>
      </c>
      <c r="B15556" t="s">
        <v>2656</v>
      </c>
      <c r="C15556">
        <v>43.56178998488096</v>
      </c>
      <c r="D15556" t="s">
        <v>8</v>
      </c>
    </row>
    <row r="15557" spans="1:4">
      <c r="A15557" t="s">
        <v>611</v>
      </c>
      <c r="B15557" t="s">
        <v>2656</v>
      </c>
      <c r="C15557">
        <v>43.690028266167474</v>
      </c>
      <c r="D15557" t="s">
        <v>8</v>
      </c>
    </row>
    <row r="15558" spans="1:4">
      <c r="A15558" t="s">
        <v>612</v>
      </c>
      <c r="B15558" t="s">
        <v>2656</v>
      </c>
      <c r="C15558">
        <v>44.283125457123845</v>
      </c>
      <c r="D15558" t="s">
        <v>8</v>
      </c>
    </row>
    <row r="15559" spans="1:4">
      <c r="A15559" t="s">
        <v>613</v>
      </c>
      <c r="B15559" t="s">
        <v>2656</v>
      </c>
      <c r="C15559">
        <v>44.283134751131442</v>
      </c>
      <c r="D15559" t="s">
        <v>8</v>
      </c>
    </row>
    <row r="15560" spans="1:4">
      <c r="A15560" t="s">
        <v>614</v>
      </c>
      <c r="B15560" t="s">
        <v>2656</v>
      </c>
      <c r="C15560">
        <v>44.531606976240013</v>
      </c>
      <c r="D15560" t="s">
        <v>8</v>
      </c>
    </row>
    <row r="15561" spans="1:4">
      <c r="A15561" t="s">
        <v>615</v>
      </c>
      <c r="B15561" t="s">
        <v>2656</v>
      </c>
      <c r="C15561">
        <v>44.539623757779331</v>
      </c>
      <c r="D15561" t="s">
        <v>8</v>
      </c>
    </row>
    <row r="15562" spans="1:4">
      <c r="A15562" t="s">
        <v>616</v>
      </c>
      <c r="B15562" t="s">
        <v>2656</v>
      </c>
      <c r="C15562">
        <v>44.291156190929172</v>
      </c>
      <c r="D15562" t="s">
        <v>8</v>
      </c>
    </row>
    <row r="15563" spans="1:4">
      <c r="A15563" t="s">
        <v>617</v>
      </c>
      <c r="B15563" t="s">
        <v>2656</v>
      </c>
      <c r="C15563">
        <v>43.842304685794993</v>
      </c>
      <c r="D15563" t="s">
        <v>8</v>
      </c>
    </row>
    <row r="15564" spans="1:4">
      <c r="A15564" t="s">
        <v>618</v>
      </c>
      <c r="B15564" t="s">
        <v>2656</v>
      </c>
      <c r="C15564">
        <v>43.657960850689655</v>
      </c>
      <c r="D15564" t="s">
        <v>8</v>
      </c>
    </row>
    <row r="15565" spans="1:4">
      <c r="A15565" t="s">
        <v>619</v>
      </c>
      <c r="B15565" t="s">
        <v>2656</v>
      </c>
      <c r="C15565">
        <v>44.050703856186182</v>
      </c>
      <c r="D15565" t="s">
        <v>8</v>
      </c>
    </row>
    <row r="15566" spans="1:4">
      <c r="A15566" t="s">
        <v>620</v>
      </c>
      <c r="B15566" t="s">
        <v>2656</v>
      </c>
      <c r="C15566">
        <v>45.765924261664019</v>
      </c>
      <c r="D15566" t="s">
        <v>8</v>
      </c>
    </row>
    <row r="15567" spans="1:4">
      <c r="A15567" t="s">
        <v>621</v>
      </c>
      <c r="B15567" t="s">
        <v>2656</v>
      </c>
      <c r="C15567">
        <v>46.24681861354621</v>
      </c>
      <c r="D15567" t="s">
        <v>8</v>
      </c>
    </row>
    <row r="15568" spans="1:4">
      <c r="A15568" t="s">
        <v>622</v>
      </c>
      <c r="B15568" t="s">
        <v>2656</v>
      </c>
      <c r="C15568">
        <v>46.086515071680182</v>
      </c>
      <c r="D15568" t="s">
        <v>8</v>
      </c>
    </row>
    <row r="15569" spans="1:4">
      <c r="A15569" t="s">
        <v>623</v>
      </c>
      <c r="B15569" t="s">
        <v>2656</v>
      </c>
      <c r="C15569">
        <v>45.669733951055655</v>
      </c>
      <c r="D15569" t="s">
        <v>8</v>
      </c>
    </row>
    <row r="15570" spans="1:4">
      <c r="A15570" t="s">
        <v>624</v>
      </c>
      <c r="B15570" t="s">
        <v>2656</v>
      </c>
      <c r="C15570">
        <v>41.221391762905903</v>
      </c>
      <c r="D15570" t="s">
        <v>8</v>
      </c>
    </row>
    <row r="15571" spans="1:4">
      <c r="A15571" t="s">
        <v>625</v>
      </c>
      <c r="B15571" t="s">
        <v>2656</v>
      </c>
      <c r="C15571">
        <v>42.375565466002456</v>
      </c>
      <c r="D15571" t="s">
        <v>8</v>
      </c>
    </row>
    <row r="15572" spans="1:4">
      <c r="A15572" t="s">
        <v>626</v>
      </c>
      <c r="B15572" t="s">
        <v>2656</v>
      </c>
      <c r="C15572">
        <v>41.525970665844241</v>
      </c>
      <c r="D15572" t="s">
        <v>8</v>
      </c>
    </row>
    <row r="15573" spans="1:4">
      <c r="A15573" t="s">
        <v>627</v>
      </c>
      <c r="B15573" t="s">
        <v>2656</v>
      </c>
      <c r="C15573">
        <v>40.844684484588448</v>
      </c>
      <c r="D15573" t="s">
        <v>8</v>
      </c>
    </row>
    <row r="15574" spans="1:4">
      <c r="A15574" t="s">
        <v>628</v>
      </c>
      <c r="B15574" t="s">
        <v>2656</v>
      </c>
      <c r="C15574">
        <v>40.564154475181496</v>
      </c>
      <c r="D15574" t="s">
        <v>8</v>
      </c>
    </row>
    <row r="15575" spans="1:4">
      <c r="A15575" t="s">
        <v>629</v>
      </c>
      <c r="B15575" t="s">
        <v>2656</v>
      </c>
      <c r="C15575">
        <v>40.556138940526282</v>
      </c>
      <c r="D15575" t="s">
        <v>8</v>
      </c>
    </row>
    <row r="15576" spans="1:4">
      <c r="A15576" t="s">
        <v>630</v>
      </c>
      <c r="B15576" t="s">
        <v>2656</v>
      </c>
      <c r="C15576">
        <v>40.74049069141271</v>
      </c>
      <c r="D15576" t="s">
        <v>8</v>
      </c>
    </row>
    <row r="15577" spans="1:4">
      <c r="A15577" t="s">
        <v>631</v>
      </c>
      <c r="B15577" t="s">
        <v>2656</v>
      </c>
      <c r="C15577">
        <v>41.205362865158243</v>
      </c>
      <c r="D15577" t="s">
        <v>8</v>
      </c>
    </row>
    <row r="15578" spans="1:4">
      <c r="A15578" t="s">
        <v>632</v>
      </c>
      <c r="B15578" t="s">
        <v>2656</v>
      </c>
      <c r="C15578">
        <v>41.78245015913329</v>
      </c>
      <c r="D15578" t="s">
        <v>8</v>
      </c>
    </row>
    <row r="15579" spans="1:4">
      <c r="A15579" t="s">
        <v>633</v>
      </c>
      <c r="B15579" t="s">
        <v>2656</v>
      </c>
      <c r="C15579">
        <v>41.878614451280079</v>
      </c>
      <c r="D15579" t="s">
        <v>8</v>
      </c>
    </row>
    <row r="15580" spans="1:4">
      <c r="A15580" t="s">
        <v>634</v>
      </c>
      <c r="B15580" t="s">
        <v>2656</v>
      </c>
      <c r="C15580">
        <v>41.878629379077601</v>
      </c>
      <c r="D15580" t="s">
        <v>8</v>
      </c>
    </row>
    <row r="15581" spans="1:4">
      <c r="A15581" t="s">
        <v>635</v>
      </c>
      <c r="B15581" t="s">
        <v>2656</v>
      </c>
      <c r="C15581">
        <v>42.103043607838963</v>
      </c>
      <c r="D15581" t="s">
        <v>8</v>
      </c>
    </row>
    <row r="15582" spans="1:4">
      <c r="A15582" t="s">
        <v>636</v>
      </c>
      <c r="B15582" t="s">
        <v>2656</v>
      </c>
      <c r="C15582">
        <v>42.359525219193692</v>
      </c>
      <c r="D15582" t="s">
        <v>8</v>
      </c>
    </row>
    <row r="15583" spans="1:4">
      <c r="A15583" t="s">
        <v>637</v>
      </c>
      <c r="B15583" t="s">
        <v>2656</v>
      </c>
      <c r="C15583">
        <v>41.678248223336588</v>
      </c>
      <c r="D15583" t="s">
        <v>8</v>
      </c>
    </row>
    <row r="15584" spans="1:4">
      <c r="A15584" t="s">
        <v>638</v>
      </c>
      <c r="B15584" t="s">
        <v>2656</v>
      </c>
      <c r="C15584">
        <v>41.261462884351737</v>
      </c>
      <c r="D15584" t="s">
        <v>8</v>
      </c>
    </row>
    <row r="15585" spans="1:4">
      <c r="A15585" t="s">
        <v>639</v>
      </c>
      <c r="B15585" t="s">
        <v>2656</v>
      </c>
      <c r="C15585">
        <v>40.996961943932661</v>
      </c>
      <c r="D15585" t="s">
        <v>8</v>
      </c>
    </row>
    <row r="15586" spans="1:4">
      <c r="A15586" t="s">
        <v>640</v>
      </c>
      <c r="B15586" t="s">
        <v>2656</v>
      </c>
      <c r="C15586">
        <v>40.259587071432989</v>
      </c>
      <c r="D15586" t="s">
        <v>8</v>
      </c>
    </row>
    <row r="15587" spans="1:4">
      <c r="A15587" t="s">
        <v>641</v>
      </c>
      <c r="B15587" t="s">
        <v>2656</v>
      </c>
      <c r="C15587">
        <v>40.459966075461843</v>
      </c>
      <c r="D15587" t="s">
        <v>8</v>
      </c>
    </row>
    <row r="15588" spans="1:4">
      <c r="A15588" t="s">
        <v>642</v>
      </c>
      <c r="B15588" t="s">
        <v>2656</v>
      </c>
      <c r="C15588">
        <v>41.878621967661019</v>
      </c>
      <c r="D15588" t="s">
        <v>8</v>
      </c>
    </row>
    <row r="15589" spans="1:4">
      <c r="A15589" t="s">
        <v>643</v>
      </c>
      <c r="B15589" t="s">
        <v>2656</v>
      </c>
      <c r="C15589">
        <v>42.864465351527208</v>
      </c>
      <c r="D15589" t="s">
        <v>8</v>
      </c>
    </row>
    <row r="15590" spans="1:4">
      <c r="A15590" t="s">
        <v>644</v>
      </c>
      <c r="B15590" t="s">
        <v>2656</v>
      </c>
      <c r="C15590">
        <v>42.6640974784885</v>
      </c>
      <c r="D15590" t="s">
        <v>8</v>
      </c>
    </row>
    <row r="15591" spans="1:4">
      <c r="A15591" t="s">
        <v>645</v>
      </c>
      <c r="B15591" t="s">
        <v>2656</v>
      </c>
      <c r="C15591">
        <v>42.944625975506277</v>
      </c>
      <c r="D15591" t="s">
        <v>8</v>
      </c>
    </row>
    <row r="15592" spans="1:4">
      <c r="A15592" t="s">
        <v>646</v>
      </c>
      <c r="B15592" t="s">
        <v>2656</v>
      </c>
      <c r="C15592">
        <v>43.120953612837063</v>
      </c>
      <c r="D15592" t="s">
        <v>8</v>
      </c>
    </row>
    <row r="15593" spans="1:4">
      <c r="A15593" t="s">
        <v>647</v>
      </c>
      <c r="B15593" t="s">
        <v>2656</v>
      </c>
      <c r="C15593">
        <v>43.409502088379263</v>
      </c>
      <c r="D15593" t="s">
        <v>8</v>
      </c>
    </row>
    <row r="15594" spans="1:4">
      <c r="A15594" t="s">
        <v>648</v>
      </c>
      <c r="B15594" t="s">
        <v>2656</v>
      </c>
      <c r="C15594">
        <v>43.7300932342633</v>
      </c>
      <c r="D15594" t="s">
        <v>8</v>
      </c>
    </row>
    <row r="15595" spans="1:4">
      <c r="A15595" t="s">
        <v>649</v>
      </c>
      <c r="B15595" t="s">
        <v>2656</v>
      </c>
      <c r="C15595">
        <v>43.802247278669533</v>
      </c>
      <c r="D15595" t="s">
        <v>8</v>
      </c>
    </row>
    <row r="15596" spans="1:4">
      <c r="A15596" t="s">
        <v>650</v>
      </c>
      <c r="B15596" t="s">
        <v>2656</v>
      </c>
      <c r="C15596">
        <v>43.44957547686144</v>
      </c>
      <c r="D15596" t="s">
        <v>8</v>
      </c>
    </row>
    <row r="15597" spans="1:4">
      <c r="A15597" t="s">
        <v>651</v>
      </c>
      <c r="B15597" t="s">
        <v>2656</v>
      </c>
      <c r="C15597">
        <v>44.130857273977711</v>
      </c>
      <c r="D15597" t="s">
        <v>8</v>
      </c>
    </row>
    <row r="15598" spans="1:4">
      <c r="A15598" t="s">
        <v>652</v>
      </c>
      <c r="B15598" t="s">
        <v>2656</v>
      </c>
      <c r="C15598">
        <v>44.050691539502289</v>
      </c>
      <c r="D15598" t="s">
        <v>8</v>
      </c>
    </row>
    <row r="15599" spans="1:4">
      <c r="A15599" t="s">
        <v>653</v>
      </c>
      <c r="B15599" t="s">
        <v>2656</v>
      </c>
      <c r="C15599">
        <v>44.884268980005302</v>
      </c>
      <c r="D15599" t="s">
        <v>8</v>
      </c>
    </row>
    <row r="15600" spans="1:4">
      <c r="A15600" t="s">
        <v>654</v>
      </c>
      <c r="B15600" t="s">
        <v>2656</v>
      </c>
      <c r="C15600">
        <v>45.156781095259802</v>
      </c>
      <c r="D15600" t="s">
        <v>8</v>
      </c>
    </row>
    <row r="15601" spans="1:4">
      <c r="A15601" t="s">
        <v>655</v>
      </c>
      <c r="B15601" t="s">
        <v>2656</v>
      </c>
      <c r="C15601">
        <v>45.349134668560531</v>
      </c>
      <c r="D15601" t="s">
        <v>8</v>
      </c>
    </row>
    <row r="15602" spans="1:4">
      <c r="A15602" t="s">
        <v>656</v>
      </c>
      <c r="B15602" t="s">
        <v>2656</v>
      </c>
      <c r="C15602">
        <v>45.509425017782618</v>
      </c>
      <c r="D15602" t="s">
        <v>8</v>
      </c>
    </row>
    <row r="15603" spans="1:4">
      <c r="A15603" t="s">
        <v>657</v>
      </c>
      <c r="B15603" t="s">
        <v>2656</v>
      </c>
      <c r="C15603">
        <v>45.653697383743918</v>
      </c>
      <c r="D15603" t="s">
        <v>8</v>
      </c>
    </row>
    <row r="15604" spans="1:4">
      <c r="A15604" t="s">
        <v>658</v>
      </c>
      <c r="B15604" t="s">
        <v>2656</v>
      </c>
      <c r="C15604">
        <v>45.830043078123495</v>
      </c>
      <c r="D15604" t="s">
        <v>8</v>
      </c>
    </row>
    <row r="15605" spans="1:4">
      <c r="A15605" t="s">
        <v>659</v>
      </c>
      <c r="B15605" t="s">
        <v>2656</v>
      </c>
      <c r="C15605">
        <v>46.142634231549863</v>
      </c>
      <c r="D15605" t="s">
        <v>8</v>
      </c>
    </row>
    <row r="15606" spans="1:4">
      <c r="A15606" t="s">
        <v>660</v>
      </c>
      <c r="B15606" t="s">
        <v>2656</v>
      </c>
      <c r="C15606">
        <v>46.487276062697411</v>
      </c>
      <c r="D15606" t="s">
        <v>8</v>
      </c>
    </row>
    <row r="15607" spans="1:4">
      <c r="A15607" t="s">
        <v>661</v>
      </c>
      <c r="B15607" t="s">
        <v>2656</v>
      </c>
      <c r="C15607">
        <v>46.944137332225552</v>
      </c>
      <c r="D15607" t="s">
        <v>8</v>
      </c>
    </row>
    <row r="15608" spans="1:4">
      <c r="A15608" t="s">
        <v>662</v>
      </c>
      <c r="B15608" t="s">
        <v>2656</v>
      </c>
      <c r="C15608">
        <v>45.942246444827063</v>
      </c>
      <c r="D15608" t="s">
        <v>8</v>
      </c>
    </row>
    <row r="15609" spans="1:4">
      <c r="A15609" t="s">
        <v>663</v>
      </c>
      <c r="B15609" t="s">
        <v>2656</v>
      </c>
      <c r="C15609">
        <v>44.355269324758808</v>
      </c>
      <c r="D15609" t="s">
        <v>8</v>
      </c>
    </row>
    <row r="15610" spans="1:4">
      <c r="A15610" t="s">
        <v>664</v>
      </c>
      <c r="B15610" t="s">
        <v>2656</v>
      </c>
      <c r="C15610">
        <v>44.90364507602532</v>
      </c>
      <c r="D15610" t="s">
        <v>8</v>
      </c>
    </row>
    <row r="15611" spans="1:4">
      <c r="A15611" t="s">
        <v>665</v>
      </c>
      <c r="B15611" t="s">
        <v>2656</v>
      </c>
      <c r="C15611">
        <v>45.171109364790176</v>
      </c>
      <c r="D15611" t="s">
        <v>8</v>
      </c>
    </row>
    <row r="15612" spans="1:4">
      <c r="A15612" t="s">
        <v>666</v>
      </c>
      <c r="B15612" t="s">
        <v>2656</v>
      </c>
      <c r="C15612">
        <v>46.200491906927887</v>
      </c>
      <c r="D15612" t="s">
        <v>8</v>
      </c>
    </row>
    <row r="15613" spans="1:4">
      <c r="A15613" t="s">
        <v>667</v>
      </c>
      <c r="B15613" t="s">
        <v>2656</v>
      </c>
      <c r="C15613">
        <v>45.819539971705808</v>
      </c>
      <c r="D15613" t="s">
        <v>8</v>
      </c>
    </row>
    <row r="15614" spans="1:4">
      <c r="A15614" t="s">
        <v>668</v>
      </c>
      <c r="B15614" t="s">
        <v>2656</v>
      </c>
      <c r="C15614">
        <v>45.317003724059504</v>
      </c>
      <c r="D15614" t="s">
        <v>8</v>
      </c>
    </row>
    <row r="15615" spans="1:4">
      <c r="A15615" t="s">
        <v>669</v>
      </c>
      <c r="B15615" t="s">
        <v>2656</v>
      </c>
      <c r="C15615">
        <v>45.276489276392432</v>
      </c>
      <c r="D15615" t="s">
        <v>8</v>
      </c>
    </row>
    <row r="15616" spans="1:4">
      <c r="A15616" t="s">
        <v>670</v>
      </c>
      <c r="B15616" t="s">
        <v>2656</v>
      </c>
      <c r="C15616">
        <v>45.97353705180479</v>
      </c>
      <c r="D15616" t="s">
        <v>8</v>
      </c>
    </row>
    <row r="15617" spans="1:4">
      <c r="A15617" t="s">
        <v>671</v>
      </c>
      <c r="B15617" t="s">
        <v>2656</v>
      </c>
      <c r="C15617">
        <v>45.714175816948739</v>
      </c>
      <c r="D15617" t="s">
        <v>8</v>
      </c>
    </row>
    <row r="15618" spans="1:4">
      <c r="A15618" t="s">
        <v>672</v>
      </c>
      <c r="B15618" t="s">
        <v>2656</v>
      </c>
      <c r="C15618">
        <v>46.338285061630543</v>
      </c>
      <c r="D15618" t="s">
        <v>8</v>
      </c>
    </row>
    <row r="15619" spans="1:4">
      <c r="A15619" t="s">
        <v>673</v>
      </c>
      <c r="B15619" t="s">
        <v>2656</v>
      </c>
      <c r="C15619">
        <v>44.101204700745903</v>
      </c>
      <c r="D15619" t="s">
        <v>8</v>
      </c>
    </row>
    <row r="15620" spans="1:4">
      <c r="A15620" t="s">
        <v>674</v>
      </c>
      <c r="B15620" t="s">
        <v>2656</v>
      </c>
      <c r="C15620">
        <v>44.271419155348198</v>
      </c>
      <c r="D15620" t="s">
        <v>8</v>
      </c>
    </row>
    <row r="15621" spans="1:4">
      <c r="A15621" t="s">
        <v>675</v>
      </c>
      <c r="B15621" t="s">
        <v>2656</v>
      </c>
      <c r="C15621">
        <v>43.922882859611562</v>
      </c>
      <c r="D15621" t="s">
        <v>8</v>
      </c>
    </row>
    <row r="15622" spans="1:4">
      <c r="A15622" t="s">
        <v>676</v>
      </c>
      <c r="B15622" t="s">
        <v>2656</v>
      </c>
      <c r="C15622">
        <v>44.230896851887287</v>
      </c>
      <c r="D15622" t="s">
        <v>8</v>
      </c>
    </row>
    <row r="15623" spans="1:4">
      <c r="A15623" t="s">
        <v>677</v>
      </c>
      <c r="B15623" t="s">
        <v>2656</v>
      </c>
      <c r="C15623">
        <v>43.995848717797571</v>
      </c>
      <c r="D15623" t="s">
        <v>8</v>
      </c>
    </row>
    <row r="15624" spans="1:4">
      <c r="A15624" t="s">
        <v>678</v>
      </c>
      <c r="B15624" t="s">
        <v>2656</v>
      </c>
      <c r="C15624">
        <v>44.449743807510963</v>
      </c>
      <c r="D15624" t="s">
        <v>8</v>
      </c>
    </row>
    <row r="15625" spans="1:4">
      <c r="A15625" t="s">
        <v>679</v>
      </c>
      <c r="B15625" t="s">
        <v>2656</v>
      </c>
      <c r="C15625">
        <v>45.495329864934469</v>
      </c>
      <c r="D15625" t="s">
        <v>8</v>
      </c>
    </row>
    <row r="15626" spans="1:4">
      <c r="A15626" t="s">
        <v>680</v>
      </c>
      <c r="B15626" t="s">
        <v>2656</v>
      </c>
      <c r="C15626">
        <v>46.597646855947239</v>
      </c>
      <c r="D15626" t="s">
        <v>8</v>
      </c>
    </row>
    <row r="15627" spans="1:4">
      <c r="A15627" t="s">
        <v>681</v>
      </c>
      <c r="B15627" t="s">
        <v>2656</v>
      </c>
      <c r="C15627">
        <v>47.262303238570041</v>
      </c>
      <c r="D15627" t="s">
        <v>8</v>
      </c>
    </row>
    <row r="15628" spans="1:4">
      <c r="A15628" t="s">
        <v>682</v>
      </c>
      <c r="B15628" t="s">
        <v>2656</v>
      </c>
      <c r="C15628">
        <v>47.116406541044562</v>
      </c>
      <c r="D15628" t="s">
        <v>8</v>
      </c>
    </row>
    <row r="15629" spans="1:4">
      <c r="A15629" t="s">
        <v>683</v>
      </c>
      <c r="B15629" t="s">
        <v>2656</v>
      </c>
      <c r="C15629">
        <v>46.654391677101557</v>
      </c>
      <c r="D15629" t="s">
        <v>8</v>
      </c>
    </row>
    <row r="15630" spans="1:4">
      <c r="A15630" t="s">
        <v>684</v>
      </c>
      <c r="B15630" t="s">
        <v>2656</v>
      </c>
      <c r="C15630">
        <v>46.467969781224994</v>
      </c>
      <c r="D15630" t="s">
        <v>8</v>
      </c>
    </row>
    <row r="15631" spans="1:4">
      <c r="A15631" t="s">
        <v>685</v>
      </c>
      <c r="B15631" t="s">
        <v>2656</v>
      </c>
      <c r="C15631">
        <v>46.986706797281563</v>
      </c>
      <c r="D15631" t="s">
        <v>8</v>
      </c>
    </row>
    <row r="15632" spans="1:4">
      <c r="A15632" t="s">
        <v>686</v>
      </c>
      <c r="B15632" t="s">
        <v>2656</v>
      </c>
      <c r="C15632">
        <v>48.259244209421922</v>
      </c>
      <c r="D15632" t="s">
        <v>8</v>
      </c>
    </row>
    <row r="15633" spans="1:4">
      <c r="A15633" t="s">
        <v>687</v>
      </c>
      <c r="B15633" t="s">
        <v>2656</v>
      </c>
      <c r="C15633">
        <v>48.178191903713277</v>
      </c>
      <c r="D15633" t="s">
        <v>8</v>
      </c>
    </row>
    <row r="15634" spans="1:4">
      <c r="A15634" t="s">
        <v>688</v>
      </c>
      <c r="B15634" t="s">
        <v>2656</v>
      </c>
      <c r="C15634">
        <v>48.737469299270224</v>
      </c>
      <c r="D15634" t="s">
        <v>8</v>
      </c>
    </row>
    <row r="15635" spans="1:4">
      <c r="A15635" t="s">
        <v>689</v>
      </c>
      <c r="B15635" t="s">
        <v>2656</v>
      </c>
      <c r="C15635">
        <v>47.983665306555046</v>
      </c>
      <c r="D15635" t="s">
        <v>8</v>
      </c>
    </row>
    <row r="15636" spans="1:4">
      <c r="A15636" t="s">
        <v>690</v>
      </c>
      <c r="B15636" t="s">
        <v>2656</v>
      </c>
      <c r="C15636">
        <v>48.161988333083123</v>
      </c>
      <c r="D15636" t="s">
        <v>8</v>
      </c>
    </row>
    <row r="15637" spans="1:4">
      <c r="A15637" t="s">
        <v>691</v>
      </c>
      <c r="B15637" t="s">
        <v>2656</v>
      </c>
      <c r="C15637">
        <v>47.943145674043372</v>
      </c>
      <c r="D15637" t="s">
        <v>8</v>
      </c>
    </row>
    <row r="15638" spans="1:4">
      <c r="A15638" t="s">
        <v>692</v>
      </c>
      <c r="B15638" t="s">
        <v>2656</v>
      </c>
      <c r="C15638">
        <v>47.343349516693685</v>
      </c>
      <c r="D15638" t="s">
        <v>8</v>
      </c>
    </row>
    <row r="15639" spans="1:4">
      <c r="A15639" t="s">
        <v>693</v>
      </c>
      <c r="B15639" t="s">
        <v>2656</v>
      </c>
      <c r="C15639">
        <v>47.011027830611283</v>
      </c>
      <c r="D15639" t="s">
        <v>8</v>
      </c>
    </row>
    <row r="15640" spans="1:4">
      <c r="A15640" t="s">
        <v>694</v>
      </c>
      <c r="B15640" t="s">
        <v>2656</v>
      </c>
      <c r="C15640">
        <v>47.456812789656588</v>
      </c>
      <c r="D15640" t="s">
        <v>8</v>
      </c>
    </row>
    <row r="15641" spans="1:4">
      <c r="A15641" t="s">
        <v>695</v>
      </c>
      <c r="B15641" t="s">
        <v>2656</v>
      </c>
      <c r="C15641">
        <v>47.46493028394903</v>
      </c>
      <c r="D15641" t="s">
        <v>8</v>
      </c>
    </row>
    <row r="15642" spans="1:4">
      <c r="A15642" t="s">
        <v>696</v>
      </c>
      <c r="B15642" t="s">
        <v>2656</v>
      </c>
      <c r="C15642">
        <v>47.740511275596702</v>
      </c>
      <c r="D15642" t="s">
        <v>8</v>
      </c>
    </row>
    <row r="15643" spans="1:4">
      <c r="A15643" t="s">
        <v>697</v>
      </c>
      <c r="B15643" t="s">
        <v>2656</v>
      </c>
      <c r="C15643">
        <v>47.902610586508274</v>
      </c>
      <c r="D15643" t="s">
        <v>8</v>
      </c>
    </row>
    <row r="15644" spans="1:4">
      <c r="A15644" t="s">
        <v>698</v>
      </c>
      <c r="B15644" t="s">
        <v>2656</v>
      </c>
      <c r="C15644">
        <v>47.651361967796902</v>
      </c>
      <c r="D15644" t="s">
        <v>8</v>
      </c>
    </row>
    <row r="15645" spans="1:4">
      <c r="A15645" t="s">
        <v>699</v>
      </c>
      <c r="B15645" t="s">
        <v>2656</v>
      </c>
      <c r="C15645">
        <v>47.862097161584686</v>
      </c>
      <c r="D15645" t="s">
        <v>8</v>
      </c>
    </row>
    <row r="15646" spans="1:4">
      <c r="A15646" t="s">
        <v>700</v>
      </c>
      <c r="B15646" t="s">
        <v>2656</v>
      </c>
      <c r="C15646">
        <v>47.562208695655102</v>
      </c>
      <c r="D15646" t="s">
        <v>8</v>
      </c>
    </row>
    <row r="15647" spans="1:4">
      <c r="A15647" t="s">
        <v>701</v>
      </c>
      <c r="B15647" t="s">
        <v>2656</v>
      </c>
      <c r="C15647">
        <v>47.570298449751462</v>
      </c>
      <c r="D15647" t="s">
        <v>8</v>
      </c>
    </row>
    <row r="15648" spans="1:4">
      <c r="A15648" t="s">
        <v>702</v>
      </c>
      <c r="B15648" t="s">
        <v>2656</v>
      </c>
      <c r="C15648">
        <v>46.638190172643988</v>
      </c>
      <c r="D15648" t="s">
        <v>8</v>
      </c>
    </row>
    <row r="15649" spans="1:4">
      <c r="A15649" t="s">
        <v>703</v>
      </c>
      <c r="B15649" t="s">
        <v>2656</v>
      </c>
      <c r="C15649">
        <v>46.44364751393519</v>
      </c>
      <c r="D15649" t="s">
        <v>8</v>
      </c>
    </row>
    <row r="15650" spans="1:4">
      <c r="A15650" t="s">
        <v>704</v>
      </c>
      <c r="B15650" t="s">
        <v>2656</v>
      </c>
      <c r="C15650">
        <v>46.038389754162402</v>
      </c>
      <c r="D15650" t="s">
        <v>8</v>
      </c>
    </row>
    <row r="15651" spans="1:4">
      <c r="A15651" t="s">
        <v>705</v>
      </c>
      <c r="B15651" t="s">
        <v>2656</v>
      </c>
      <c r="C15651">
        <v>46.840817674137213</v>
      </c>
      <c r="D15651" t="s">
        <v>8</v>
      </c>
    </row>
    <row r="15652" spans="1:4">
      <c r="A15652" t="s">
        <v>706</v>
      </c>
      <c r="B15652" t="s">
        <v>2656</v>
      </c>
      <c r="C15652">
        <v>47.829666973189234</v>
      </c>
      <c r="D15652" t="s">
        <v>8</v>
      </c>
    </row>
    <row r="15653" spans="1:4">
      <c r="A15653" t="s">
        <v>707</v>
      </c>
      <c r="B15653" t="s">
        <v>2656</v>
      </c>
      <c r="C15653">
        <v>48.834732797532922</v>
      </c>
      <c r="D15653" t="s">
        <v>8</v>
      </c>
    </row>
    <row r="15654" spans="1:4">
      <c r="A15654" t="s">
        <v>708</v>
      </c>
      <c r="B15654" t="s">
        <v>2656</v>
      </c>
      <c r="C15654">
        <v>48.923888961717971</v>
      </c>
      <c r="D15654" t="s">
        <v>8</v>
      </c>
    </row>
    <row r="15655" spans="1:4">
      <c r="A15655" t="s">
        <v>709</v>
      </c>
      <c r="B15655" t="s">
        <v>2656</v>
      </c>
      <c r="C15655">
        <v>48.769905090332031</v>
      </c>
      <c r="D15655" t="s">
        <v>8</v>
      </c>
    </row>
    <row r="15656" spans="1:4">
      <c r="A15656" t="s">
        <v>710</v>
      </c>
      <c r="B15656" t="s">
        <v>2656</v>
      </c>
      <c r="C15656">
        <v>48.769880787684798</v>
      </c>
      <c r="D15656" t="s">
        <v>8</v>
      </c>
    </row>
    <row r="15657" spans="1:4">
      <c r="A15657" t="s">
        <v>711</v>
      </c>
      <c r="B15657" t="s">
        <v>2656</v>
      </c>
      <c r="C15657">
        <v>48.494312994091281</v>
      </c>
      <c r="D15657" t="s">
        <v>8</v>
      </c>
    </row>
    <row r="15658" spans="1:4">
      <c r="A15658" t="s">
        <v>712</v>
      </c>
      <c r="B15658" t="s">
        <v>2656</v>
      </c>
      <c r="C15658">
        <v>49.183270842629454</v>
      </c>
      <c r="D15658" t="s">
        <v>8</v>
      </c>
    </row>
    <row r="15659" spans="1:4">
      <c r="A15659" t="s">
        <v>713</v>
      </c>
      <c r="B15659" t="s">
        <v>2656</v>
      </c>
      <c r="C15659">
        <v>50.099169538380281</v>
      </c>
      <c r="D15659" t="s">
        <v>8</v>
      </c>
    </row>
    <row r="15660" spans="1:4">
      <c r="A15660" t="s">
        <v>714</v>
      </c>
      <c r="B15660" t="s">
        <v>2656</v>
      </c>
      <c r="C15660">
        <v>50.958336237226312</v>
      </c>
      <c r="D15660" t="s">
        <v>8</v>
      </c>
    </row>
    <row r="15661" spans="1:4">
      <c r="A15661" t="s">
        <v>715</v>
      </c>
      <c r="B15661" t="s">
        <v>2656</v>
      </c>
      <c r="C15661">
        <v>50.852961630924881</v>
      </c>
      <c r="D15661" t="s">
        <v>8</v>
      </c>
    </row>
    <row r="15662" spans="1:4">
      <c r="A15662" t="s">
        <v>716</v>
      </c>
      <c r="B15662" t="s">
        <v>2656</v>
      </c>
      <c r="C15662">
        <v>50.334220701834873</v>
      </c>
      <c r="D15662" t="s">
        <v>8</v>
      </c>
    </row>
    <row r="15663" spans="1:4">
      <c r="A15663" t="s">
        <v>717</v>
      </c>
      <c r="B15663" t="s">
        <v>2656</v>
      </c>
      <c r="C15663">
        <v>49.807369146958472</v>
      </c>
      <c r="D15663" t="s">
        <v>8</v>
      </c>
    </row>
    <row r="15664" spans="1:4">
      <c r="A15664" t="s">
        <v>718</v>
      </c>
      <c r="B15664" t="s">
        <v>2656</v>
      </c>
      <c r="C15664">
        <v>48.777998624748058</v>
      </c>
      <c r="D15664" t="s">
        <v>8</v>
      </c>
    </row>
    <row r="15665" spans="1:4">
      <c r="A15665" t="s">
        <v>719</v>
      </c>
      <c r="B15665" t="s">
        <v>2656</v>
      </c>
      <c r="C15665">
        <v>48.21871849600587</v>
      </c>
      <c r="D15665" t="s">
        <v>8</v>
      </c>
    </row>
    <row r="15666" spans="1:4">
      <c r="A15666" t="s">
        <v>720</v>
      </c>
      <c r="B15666" t="s">
        <v>2656</v>
      </c>
      <c r="C15666">
        <v>47.659450899958962</v>
      </c>
      <c r="D15666" t="s">
        <v>8</v>
      </c>
    </row>
    <row r="15667" spans="1:4">
      <c r="A15667" t="s">
        <v>721</v>
      </c>
      <c r="B15667" t="s">
        <v>2656</v>
      </c>
      <c r="C15667">
        <v>47.935045930517305</v>
      </c>
      <c r="D15667" t="s">
        <v>8</v>
      </c>
    </row>
    <row r="15668" spans="1:4">
      <c r="A15668" t="s">
        <v>722</v>
      </c>
      <c r="B15668" t="s">
        <v>2656</v>
      </c>
      <c r="C15668">
        <v>48.364621412223819</v>
      </c>
      <c r="D15668" t="s">
        <v>8</v>
      </c>
    </row>
    <row r="15669" spans="1:4">
      <c r="A15669" t="s">
        <v>723</v>
      </c>
      <c r="B15669" t="s">
        <v>2656</v>
      </c>
      <c r="C15669">
        <v>48.064721725828242</v>
      </c>
      <c r="D15669" t="s">
        <v>8</v>
      </c>
    </row>
    <row r="15670" spans="1:4">
      <c r="A15670" t="s">
        <v>724</v>
      </c>
      <c r="B15670" t="s">
        <v>2656</v>
      </c>
      <c r="C15670">
        <v>47.878298851007813</v>
      </c>
      <c r="D15670" t="s">
        <v>8</v>
      </c>
    </row>
    <row r="15671" spans="1:4">
      <c r="A15671" t="s">
        <v>725</v>
      </c>
      <c r="B15671" t="s">
        <v>2656</v>
      </c>
      <c r="C15671">
        <v>46.897556844169486</v>
      </c>
      <c r="D15671" t="s">
        <v>8</v>
      </c>
    </row>
    <row r="15672" spans="1:4">
      <c r="A15672" t="s">
        <v>726</v>
      </c>
      <c r="B15672" t="s">
        <v>2656</v>
      </c>
      <c r="C15672">
        <v>46.735455842170992</v>
      </c>
      <c r="D15672" t="s">
        <v>8</v>
      </c>
    </row>
    <row r="15673" spans="1:4">
      <c r="A15673" t="s">
        <v>727</v>
      </c>
      <c r="B15673" t="s">
        <v>2656</v>
      </c>
      <c r="C15673">
        <v>48.559151024813183</v>
      </c>
      <c r="D15673" t="s">
        <v>8</v>
      </c>
    </row>
    <row r="15674" spans="1:4">
      <c r="A15674" t="s">
        <v>728</v>
      </c>
      <c r="B15674" t="s">
        <v>2656</v>
      </c>
      <c r="C15674">
        <v>49.766849067876578</v>
      </c>
      <c r="D15674" t="s">
        <v>8</v>
      </c>
    </row>
    <row r="15675" spans="1:4">
      <c r="A15675" t="s">
        <v>729</v>
      </c>
      <c r="B15675" t="s">
        <v>2656</v>
      </c>
      <c r="C15675">
        <v>48.800719111278241</v>
      </c>
      <c r="D15675" t="s">
        <v>8</v>
      </c>
    </row>
    <row r="15676" spans="1:4">
      <c r="A15676" t="s">
        <v>730</v>
      </c>
      <c r="B15676" t="s">
        <v>2656</v>
      </c>
      <c r="C15676">
        <v>46.073646248689457</v>
      </c>
      <c r="D15676" t="s">
        <v>8</v>
      </c>
    </row>
    <row r="15677" spans="1:4">
      <c r="A15677" t="s">
        <v>731</v>
      </c>
      <c r="B15677" t="s">
        <v>2656</v>
      </c>
      <c r="C15677">
        <v>44.64047803735361</v>
      </c>
      <c r="D15677" t="s">
        <v>8</v>
      </c>
    </row>
    <row r="15678" spans="1:4">
      <c r="A15678" t="s">
        <v>732</v>
      </c>
      <c r="B15678" t="s">
        <v>2656</v>
      </c>
      <c r="C15678">
        <v>45.664169397897837</v>
      </c>
      <c r="D15678" t="s">
        <v>8</v>
      </c>
    </row>
    <row r="15679" spans="1:4">
      <c r="A15679" t="s">
        <v>733</v>
      </c>
      <c r="B15679" t="s">
        <v>2656</v>
      </c>
      <c r="C15679">
        <v>47.474026800297707</v>
      </c>
      <c r="D15679" t="s">
        <v>8</v>
      </c>
    </row>
    <row r="15680" spans="1:4">
      <c r="A15680" t="s">
        <v>734</v>
      </c>
      <c r="B15680" t="s">
        <v>2656</v>
      </c>
      <c r="C15680">
        <v>47.375759194469317</v>
      </c>
      <c r="D15680" t="s">
        <v>8</v>
      </c>
    </row>
    <row r="15681" spans="1:4">
      <c r="A15681" t="s">
        <v>735</v>
      </c>
      <c r="B15681" t="s">
        <v>2656</v>
      </c>
      <c r="C15681">
        <v>47.023619097289973</v>
      </c>
      <c r="D15681" t="s">
        <v>8</v>
      </c>
    </row>
    <row r="15682" spans="1:4">
      <c r="A15682" t="s">
        <v>736</v>
      </c>
      <c r="B15682" t="s">
        <v>2656</v>
      </c>
      <c r="C15682">
        <v>47.539536847941442</v>
      </c>
      <c r="D15682" t="s">
        <v>8</v>
      </c>
    </row>
    <row r="15683" spans="1:4">
      <c r="A15683" t="s">
        <v>737</v>
      </c>
      <c r="B15683" t="s">
        <v>2656</v>
      </c>
      <c r="C15683">
        <v>46.024506133399044</v>
      </c>
      <c r="D15683" t="s">
        <v>8</v>
      </c>
    </row>
    <row r="15684" spans="1:4">
      <c r="A15684" t="s">
        <v>738</v>
      </c>
      <c r="B15684" t="s">
        <v>2656</v>
      </c>
      <c r="C15684">
        <v>45.877090465541599</v>
      </c>
      <c r="D15684" t="s">
        <v>8</v>
      </c>
    </row>
    <row r="15685" spans="1:4">
      <c r="A15685" t="s">
        <v>739</v>
      </c>
      <c r="B15685" t="s">
        <v>2656</v>
      </c>
      <c r="C15685">
        <v>46.53223642062509</v>
      </c>
      <c r="D15685" t="s">
        <v>8</v>
      </c>
    </row>
    <row r="15686" spans="1:4">
      <c r="A15686" t="s">
        <v>740</v>
      </c>
      <c r="B15686" t="s">
        <v>2656</v>
      </c>
      <c r="C15686">
        <v>50.48773961245459</v>
      </c>
      <c r="D15686" t="s">
        <v>8</v>
      </c>
    </row>
    <row r="15687" spans="1:4">
      <c r="A15687" t="s">
        <v>741</v>
      </c>
      <c r="B15687" t="s">
        <v>2656</v>
      </c>
      <c r="C15687">
        <v>49.136477769596254</v>
      </c>
      <c r="D15687" t="s">
        <v>8</v>
      </c>
    </row>
    <row r="15688" spans="1:4">
      <c r="A15688" t="s">
        <v>742</v>
      </c>
      <c r="B15688" t="s">
        <v>2656</v>
      </c>
      <c r="C15688">
        <v>49.668785965498913</v>
      </c>
      <c r="D15688" t="s">
        <v>8</v>
      </c>
    </row>
    <row r="15689" spans="1:4">
      <c r="A15689" t="s">
        <v>743</v>
      </c>
      <c r="B15689" t="s">
        <v>2656</v>
      </c>
      <c r="C15689">
        <v>51.09373856517815</v>
      </c>
      <c r="D15689" t="s">
        <v>8</v>
      </c>
    </row>
    <row r="15690" spans="1:4">
      <c r="A15690" t="s">
        <v>744</v>
      </c>
      <c r="B15690" t="s">
        <v>2656</v>
      </c>
      <c r="C15690">
        <v>50.061885825165348</v>
      </c>
      <c r="D15690" t="s">
        <v>8</v>
      </c>
    </row>
    <row r="15691" spans="1:4">
      <c r="A15691" t="s">
        <v>745</v>
      </c>
      <c r="B15691" t="s">
        <v>2656</v>
      </c>
      <c r="C15691">
        <v>49.857155889870533</v>
      </c>
      <c r="D15691" t="s">
        <v>8</v>
      </c>
    </row>
    <row r="15692" spans="1:4">
      <c r="A15692" t="s">
        <v>746</v>
      </c>
      <c r="B15692" t="s">
        <v>2656</v>
      </c>
      <c r="C15692">
        <v>50.037315938468552</v>
      </c>
      <c r="D15692" t="s">
        <v>8</v>
      </c>
    </row>
    <row r="15693" spans="1:4">
      <c r="A15693" t="s">
        <v>747</v>
      </c>
      <c r="B15693" t="s">
        <v>2656</v>
      </c>
      <c r="C15693">
        <v>50.430401834596921</v>
      </c>
      <c r="D15693" t="s">
        <v>8</v>
      </c>
    </row>
    <row r="15694" spans="1:4">
      <c r="A15694" t="s">
        <v>748</v>
      </c>
      <c r="B15694" t="s">
        <v>2656</v>
      </c>
      <c r="C15694">
        <v>50.577808887945153</v>
      </c>
      <c r="D15694" t="s">
        <v>8</v>
      </c>
    </row>
    <row r="15695" spans="1:4">
      <c r="A15695" t="s">
        <v>749</v>
      </c>
      <c r="B15695" t="s">
        <v>2656</v>
      </c>
      <c r="C15695">
        <v>49.832582191649735</v>
      </c>
      <c r="D15695" t="s">
        <v>8</v>
      </c>
    </row>
    <row r="15696" spans="1:4">
      <c r="A15696" t="s">
        <v>750</v>
      </c>
      <c r="B15696" t="s">
        <v>2656</v>
      </c>
      <c r="C15696">
        <v>51.650620326324926</v>
      </c>
      <c r="D15696" t="s">
        <v>8</v>
      </c>
    </row>
    <row r="15697" spans="1:4">
      <c r="A15697" t="s">
        <v>751</v>
      </c>
      <c r="B15697" t="s">
        <v>2656</v>
      </c>
      <c r="C15697">
        <v>51.355811036816526</v>
      </c>
      <c r="D15697" t="s">
        <v>8</v>
      </c>
    </row>
    <row r="15698" spans="1:4">
      <c r="A15698" t="s">
        <v>752</v>
      </c>
      <c r="B15698" t="s">
        <v>2656</v>
      </c>
      <c r="C15698">
        <v>51.879926642022191</v>
      </c>
      <c r="D15698" t="s">
        <v>8</v>
      </c>
    </row>
    <row r="15699" spans="1:4">
      <c r="A15699" t="s">
        <v>753</v>
      </c>
      <c r="B15699" t="s">
        <v>2656</v>
      </c>
      <c r="C15699">
        <v>52.682490003030964</v>
      </c>
      <c r="D15699" t="s">
        <v>8</v>
      </c>
    </row>
    <row r="15700" spans="1:4">
      <c r="A15700" t="s">
        <v>754</v>
      </c>
      <c r="B15700" t="s">
        <v>2656</v>
      </c>
      <c r="C15700">
        <v>52.576027193899321</v>
      </c>
      <c r="D15700" t="s">
        <v>8</v>
      </c>
    </row>
    <row r="15701" spans="1:4">
      <c r="A15701" t="s">
        <v>755</v>
      </c>
      <c r="B15701" t="s">
        <v>2656</v>
      </c>
      <c r="C15701">
        <v>52.903608195589648</v>
      </c>
      <c r="D15701" t="s">
        <v>8</v>
      </c>
    </row>
    <row r="15702" spans="1:4">
      <c r="A15702" t="s">
        <v>756</v>
      </c>
      <c r="B15702" t="s">
        <v>2656</v>
      </c>
      <c r="C15702">
        <v>53.616095884314696</v>
      </c>
      <c r="D15702" t="s">
        <v>8</v>
      </c>
    </row>
    <row r="15703" spans="1:4">
      <c r="A15703" t="s">
        <v>757</v>
      </c>
      <c r="B15703" t="s">
        <v>2656</v>
      </c>
      <c r="C15703">
        <v>53.558759944095478</v>
      </c>
      <c r="D15703" t="s">
        <v>8</v>
      </c>
    </row>
    <row r="15704" spans="1:4">
      <c r="A15704" t="s">
        <v>758</v>
      </c>
      <c r="B15704" t="s">
        <v>2656</v>
      </c>
      <c r="C15704">
        <v>54.05011120832323</v>
      </c>
      <c r="D15704" t="s">
        <v>8</v>
      </c>
    </row>
    <row r="15705" spans="1:4">
      <c r="A15705" t="s">
        <v>759</v>
      </c>
      <c r="B15705" t="s">
        <v>2656</v>
      </c>
      <c r="C15705">
        <v>53.419543497125296</v>
      </c>
      <c r="D15705" t="s">
        <v>8</v>
      </c>
    </row>
    <row r="15706" spans="1:4">
      <c r="A15706" t="s">
        <v>760</v>
      </c>
      <c r="B15706" t="s">
        <v>2656</v>
      </c>
      <c r="C15706">
        <v>53.403158500664368</v>
      </c>
      <c r="D15706" t="s">
        <v>8</v>
      </c>
    </row>
    <row r="15707" spans="1:4">
      <c r="A15707" t="s">
        <v>761</v>
      </c>
      <c r="B15707" t="s">
        <v>2656</v>
      </c>
      <c r="C15707">
        <v>54.009184116260741</v>
      </c>
      <c r="D15707" t="s">
        <v>8</v>
      </c>
    </row>
    <row r="15708" spans="1:4">
      <c r="A15708" t="s">
        <v>762</v>
      </c>
      <c r="B15708" t="s">
        <v>2656</v>
      </c>
      <c r="C15708">
        <v>56.203942966158728</v>
      </c>
      <c r="D15708" t="s">
        <v>8</v>
      </c>
    </row>
    <row r="15709" spans="1:4">
      <c r="A15709" t="s">
        <v>763</v>
      </c>
      <c r="B15709" t="s">
        <v>2656</v>
      </c>
      <c r="C15709">
        <v>55.05741946273092</v>
      </c>
      <c r="D15709" t="s">
        <v>8</v>
      </c>
    </row>
    <row r="15710" spans="1:4">
      <c r="A15710" t="s">
        <v>764</v>
      </c>
      <c r="B15710" t="s">
        <v>2656</v>
      </c>
      <c r="C15710">
        <v>54.361324538470633</v>
      </c>
      <c r="D15710" t="s">
        <v>8</v>
      </c>
    </row>
    <row r="15711" spans="1:4">
      <c r="A15711" t="s">
        <v>765</v>
      </c>
      <c r="B15711" t="s">
        <v>2656</v>
      </c>
      <c r="C15711">
        <v>55.032867017360296</v>
      </c>
      <c r="D15711" t="s">
        <v>8</v>
      </c>
    </row>
    <row r="15712" spans="1:4">
      <c r="A15712" t="s">
        <v>766</v>
      </c>
      <c r="B15712" t="s">
        <v>2656</v>
      </c>
      <c r="C15712">
        <v>56.93278504313141</v>
      </c>
      <c r="D15712" t="s">
        <v>8</v>
      </c>
    </row>
    <row r="15713" spans="1:4">
      <c r="A15713" t="s">
        <v>767</v>
      </c>
      <c r="B15713" t="s">
        <v>2656</v>
      </c>
      <c r="C15713">
        <v>56.842741500678777</v>
      </c>
      <c r="D15713" t="s">
        <v>8</v>
      </c>
    </row>
    <row r="15714" spans="1:4">
      <c r="A15714" t="s">
        <v>768</v>
      </c>
      <c r="B15714" t="s">
        <v>2656</v>
      </c>
      <c r="C15714">
        <v>58.062926397615229</v>
      </c>
      <c r="D15714" t="s">
        <v>8</v>
      </c>
    </row>
    <row r="15715" spans="1:4">
      <c r="A15715" t="s">
        <v>769</v>
      </c>
      <c r="B15715" t="s">
        <v>2656</v>
      </c>
      <c r="C15715">
        <v>61.043893571675511</v>
      </c>
      <c r="D15715" t="s">
        <v>8</v>
      </c>
    </row>
    <row r="15716" spans="1:4">
      <c r="A15716" t="s">
        <v>770</v>
      </c>
      <c r="B15716" t="s">
        <v>2656</v>
      </c>
      <c r="C15716">
        <v>62.960202185102887</v>
      </c>
      <c r="D15716" t="s">
        <v>8</v>
      </c>
    </row>
    <row r="15717" spans="1:4">
      <c r="A15717" t="s">
        <v>771</v>
      </c>
      <c r="B15717" t="s">
        <v>2656</v>
      </c>
      <c r="C15717">
        <v>61.41240766638947</v>
      </c>
      <c r="D15717" t="s">
        <v>8</v>
      </c>
    </row>
    <row r="15718" spans="1:4">
      <c r="A15718" t="s">
        <v>772</v>
      </c>
      <c r="B15718" t="s">
        <v>2656</v>
      </c>
      <c r="C15718">
        <v>62.943824947771162</v>
      </c>
      <c r="D15718" t="s">
        <v>8</v>
      </c>
    </row>
    <row r="15719" spans="1:4">
      <c r="A15719" t="s">
        <v>773</v>
      </c>
      <c r="B15719" t="s">
        <v>2656</v>
      </c>
      <c r="C15719">
        <v>64.016638078393342</v>
      </c>
      <c r="D15719" t="s">
        <v>8</v>
      </c>
    </row>
    <row r="15720" spans="1:4">
      <c r="A15720" t="s">
        <v>774</v>
      </c>
      <c r="B15720" t="s">
        <v>2656</v>
      </c>
      <c r="C15720">
        <v>63.967498365301012</v>
      </c>
      <c r="D15720" t="s">
        <v>8</v>
      </c>
    </row>
    <row r="15721" spans="1:4">
      <c r="A15721" t="s">
        <v>775</v>
      </c>
      <c r="B15721" t="s">
        <v>2656</v>
      </c>
      <c r="C15721">
        <v>64.352424160351163</v>
      </c>
      <c r="D15721" t="s">
        <v>8</v>
      </c>
    </row>
    <row r="15722" spans="1:4">
      <c r="A15722" t="s">
        <v>776</v>
      </c>
      <c r="B15722" t="s">
        <v>2656</v>
      </c>
      <c r="C15722">
        <v>64.114937592684413</v>
      </c>
      <c r="D15722" t="s">
        <v>8</v>
      </c>
    </row>
    <row r="15723" spans="1:4">
      <c r="A15723" t="s">
        <v>777</v>
      </c>
      <c r="B15723" t="s">
        <v>2656</v>
      </c>
      <c r="C15723">
        <v>63.508894580679019</v>
      </c>
      <c r="D15723" t="s">
        <v>8</v>
      </c>
    </row>
    <row r="15724" spans="1:4">
      <c r="A15724" t="s">
        <v>778</v>
      </c>
      <c r="B15724" t="s">
        <v>2656</v>
      </c>
      <c r="C15724">
        <v>62.747286460358552</v>
      </c>
      <c r="D15724" t="s">
        <v>8</v>
      </c>
    </row>
    <row r="15725" spans="1:4">
      <c r="A15725" t="s">
        <v>779</v>
      </c>
      <c r="B15725" t="s">
        <v>2656</v>
      </c>
      <c r="C15725">
        <v>62.788236529129421</v>
      </c>
      <c r="D15725" t="s">
        <v>8</v>
      </c>
    </row>
    <row r="15726" spans="1:4">
      <c r="A15726" t="s">
        <v>780</v>
      </c>
      <c r="B15726" t="s">
        <v>2656</v>
      </c>
      <c r="C15726">
        <v>62.558929914897242</v>
      </c>
      <c r="D15726" t="s">
        <v>8</v>
      </c>
    </row>
    <row r="15727" spans="1:4">
      <c r="A15727" t="s">
        <v>781</v>
      </c>
      <c r="B15727" t="s">
        <v>2656</v>
      </c>
      <c r="C15727">
        <v>61.739995218893007</v>
      </c>
      <c r="D15727" t="s">
        <v>8</v>
      </c>
    </row>
    <row r="15728" spans="1:4">
      <c r="A15728" t="s">
        <v>782</v>
      </c>
      <c r="B15728" t="s">
        <v>2656</v>
      </c>
      <c r="C15728">
        <v>61.117583336905028</v>
      </c>
      <c r="D15728" t="s">
        <v>8</v>
      </c>
    </row>
    <row r="15729" spans="1:4">
      <c r="A15729" t="s">
        <v>783</v>
      </c>
      <c r="B15729" t="s">
        <v>2656</v>
      </c>
      <c r="C15729">
        <v>60.830957474026881</v>
      </c>
      <c r="D15729" t="s">
        <v>8</v>
      </c>
    </row>
    <row r="15730" spans="1:4">
      <c r="A15730" t="s">
        <v>784</v>
      </c>
      <c r="B15730" t="s">
        <v>2656</v>
      </c>
      <c r="C15730">
        <v>59.332299873103096</v>
      </c>
      <c r="D15730" t="s">
        <v>8</v>
      </c>
    </row>
    <row r="15731" spans="1:4">
      <c r="A15731" t="s">
        <v>785</v>
      </c>
      <c r="B15731" t="s">
        <v>2656</v>
      </c>
      <c r="C15731">
        <v>56.949191669828863</v>
      </c>
      <c r="D15731" t="s">
        <v>8</v>
      </c>
    </row>
    <row r="15732" spans="1:4">
      <c r="A15732" t="s">
        <v>786</v>
      </c>
      <c r="B15732" t="s">
        <v>2656</v>
      </c>
      <c r="C15732">
        <v>59.397803361600729</v>
      </c>
      <c r="D15732" t="s">
        <v>8</v>
      </c>
    </row>
    <row r="15733" spans="1:4">
      <c r="A15733" t="s">
        <v>787</v>
      </c>
      <c r="B15733" t="s">
        <v>2656</v>
      </c>
      <c r="C15733">
        <v>60.200377068232889</v>
      </c>
      <c r="D15733" t="s">
        <v>8</v>
      </c>
    </row>
    <row r="15734" spans="1:4">
      <c r="A15734" t="s">
        <v>788</v>
      </c>
      <c r="B15734" t="s">
        <v>2656</v>
      </c>
      <c r="C15734">
        <v>58.808168752912181</v>
      </c>
      <c r="D15734" t="s">
        <v>8</v>
      </c>
    </row>
    <row r="15735" spans="1:4">
      <c r="A15735" t="s">
        <v>789</v>
      </c>
      <c r="B15735" t="s">
        <v>2656</v>
      </c>
      <c r="C15735">
        <v>59.88918972424274</v>
      </c>
      <c r="D15735" t="s">
        <v>8</v>
      </c>
    </row>
    <row r="15736" spans="1:4">
      <c r="A15736" t="s">
        <v>790</v>
      </c>
      <c r="B15736" t="s">
        <v>2656</v>
      </c>
      <c r="C15736">
        <v>58.849110045786638</v>
      </c>
      <c r="D15736" t="s">
        <v>8</v>
      </c>
    </row>
    <row r="15737" spans="1:4">
      <c r="A15737" t="s">
        <v>791</v>
      </c>
      <c r="B15737" t="s">
        <v>2656</v>
      </c>
      <c r="C15737">
        <v>60.839165063738001</v>
      </c>
      <c r="D15737" t="s">
        <v>8</v>
      </c>
    </row>
    <row r="15738" spans="1:4">
      <c r="A15738" t="s">
        <v>792</v>
      </c>
      <c r="B15738" t="s">
        <v>2656</v>
      </c>
      <c r="C15738">
        <v>62.010239739329165</v>
      </c>
      <c r="D15738" t="s">
        <v>8</v>
      </c>
    </row>
    <row r="15739" spans="1:4">
      <c r="A15739" t="s">
        <v>793</v>
      </c>
      <c r="B15739" t="s">
        <v>2656</v>
      </c>
      <c r="C15739">
        <v>62.354190697630216</v>
      </c>
      <c r="D15739" t="s">
        <v>8</v>
      </c>
    </row>
    <row r="15740" spans="1:4">
      <c r="A15740" t="s">
        <v>794</v>
      </c>
      <c r="B15740" t="s">
        <v>2656</v>
      </c>
      <c r="C15740">
        <v>60.144287137780594</v>
      </c>
      <c r="D15740" t="s">
        <v>8</v>
      </c>
    </row>
    <row r="15741" spans="1:4">
      <c r="A15741" t="s">
        <v>795</v>
      </c>
      <c r="B15741" t="s">
        <v>2656</v>
      </c>
      <c r="C15741">
        <v>60.458051056600951</v>
      </c>
      <c r="D15741" t="s">
        <v>8</v>
      </c>
    </row>
    <row r="15742" spans="1:4">
      <c r="A15742" t="s">
        <v>796</v>
      </c>
      <c r="B15742" t="s">
        <v>2656</v>
      </c>
      <c r="C15742">
        <v>60.680986916882603</v>
      </c>
      <c r="D15742" t="s">
        <v>8</v>
      </c>
    </row>
    <row r="15743" spans="1:4">
      <c r="A15743" t="s">
        <v>797</v>
      </c>
      <c r="B15743" t="s">
        <v>2656</v>
      </c>
      <c r="C15743">
        <v>62.357159987900936</v>
      </c>
      <c r="D15743" t="s">
        <v>8</v>
      </c>
    </row>
    <row r="15744" spans="1:4">
      <c r="A15744" t="s">
        <v>798</v>
      </c>
      <c r="B15744" t="s">
        <v>2656</v>
      </c>
      <c r="C15744">
        <v>62.959903911299811</v>
      </c>
      <c r="D15744" t="s">
        <v>8</v>
      </c>
    </row>
    <row r="15745" spans="1:4">
      <c r="A15745" t="s">
        <v>799</v>
      </c>
      <c r="B15745" t="s">
        <v>2656</v>
      </c>
      <c r="C15745">
        <v>64.190240749288932</v>
      </c>
      <c r="D15745" t="s">
        <v>8</v>
      </c>
    </row>
    <row r="15746" spans="1:4">
      <c r="A15746" t="s">
        <v>800</v>
      </c>
      <c r="B15746" t="s">
        <v>2656</v>
      </c>
      <c r="C15746">
        <v>62.803040880114175</v>
      </c>
      <c r="D15746" t="s">
        <v>8</v>
      </c>
    </row>
    <row r="15747" spans="1:4">
      <c r="A15747" t="s">
        <v>801</v>
      </c>
      <c r="B15747" t="s">
        <v>2656</v>
      </c>
      <c r="C15747">
        <v>62.348917818629509</v>
      </c>
      <c r="D15747" t="s">
        <v>8</v>
      </c>
    </row>
    <row r="15748" spans="1:4">
      <c r="A15748" t="s">
        <v>802</v>
      </c>
      <c r="B15748" t="s">
        <v>2656</v>
      </c>
      <c r="C15748">
        <v>60.796599936934136</v>
      </c>
      <c r="D15748" t="s">
        <v>8</v>
      </c>
    </row>
    <row r="15749" spans="1:4">
      <c r="A15749" t="s">
        <v>803</v>
      </c>
      <c r="B15749" t="s">
        <v>2656</v>
      </c>
      <c r="C15749">
        <v>61.737879462460455</v>
      </c>
      <c r="D15749" t="s">
        <v>8</v>
      </c>
    </row>
    <row r="15750" spans="1:4">
      <c r="A15750" t="s">
        <v>804</v>
      </c>
      <c r="B15750" t="s">
        <v>2656</v>
      </c>
      <c r="C15750">
        <v>61.308501681623113</v>
      </c>
      <c r="D15750" t="s">
        <v>8</v>
      </c>
    </row>
    <row r="15751" spans="1:4">
      <c r="A15751" t="s">
        <v>805</v>
      </c>
      <c r="B15751" t="s">
        <v>2656</v>
      </c>
      <c r="C15751">
        <v>58.674517347755277</v>
      </c>
      <c r="D15751" t="s">
        <v>8</v>
      </c>
    </row>
    <row r="15752" spans="1:4">
      <c r="A15752" t="s">
        <v>806</v>
      </c>
      <c r="B15752" t="s">
        <v>2656</v>
      </c>
      <c r="C15752">
        <v>58.980040413773992</v>
      </c>
      <c r="D15752" t="s">
        <v>8</v>
      </c>
    </row>
    <row r="15753" spans="1:4">
      <c r="A15753" t="s">
        <v>807</v>
      </c>
      <c r="B15753" t="s">
        <v>2656</v>
      </c>
      <c r="C15753">
        <v>58.113052354987445</v>
      </c>
      <c r="D15753" t="s">
        <v>8</v>
      </c>
    </row>
    <row r="15754" spans="1:4">
      <c r="A15754" t="s">
        <v>808</v>
      </c>
      <c r="B15754" t="s">
        <v>2656</v>
      </c>
      <c r="C15754">
        <v>57.840553335805673</v>
      </c>
      <c r="D15754" t="s">
        <v>8</v>
      </c>
    </row>
    <row r="15755" spans="1:4">
      <c r="A15755" t="s">
        <v>809</v>
      </c>
      <c r="B15755" t="s">
        <v>2656</v>
      </c>
      <c r="C15755">
        <v>58.624993594824574</v>
      </c>
      <c r="D15755" t="s">
        <v>8</v>
      </c>
    </row>
    <row r="15756" spans="1:4">
      <c r="A15756" t="s">
        <v>810</v>
      </c>
      <c r="B15756" t="s">
        <v>2656</v>
      </c>
      <c r="C15756">
        <v>58.988286272534218</v>
      </c>
      <c r="D15756" t="s">
        <v>8</v>
      </c>
    </row>
    <row r="15757" spans="1:4">
      <c r="A15757" t="s">
        <v>811</v>
      </c>
      <c r="B15757" t="s">
        <v>2656</v>
      </c>
      <c r="C15757">
        <v>58.856182145064821</v>
      </c>
      <c r="D15757" t="s">
        <v>8</v>
      </c>
    </row>
    <row r="15758" spans="1:4">
      <c r="A15758" t="s">
        <v>812</v>
      </c>
      <c r="B15758" t="s">
        <v>2656</v>
      </c>
      <c r="C15758">
        <v>58.253431814038258</v>
      </c>
      <c r="D15758" t="s">
        <v>8</v>
      </c>
    </row>
    <row r="15759" spans="1:4">
      <c r="A15759" t="s">
        <v>813</v>
      </c>
      <c r="B15759" t="s">
        <v>2656</v>
      </c>
      <c r="C15759">
        <v>58.558923081815323</v>
      </c>
      <c r="D15759" t="s">
        <v>8</v>
      </c>
    </row>
    <row r="15760" spans="1:4">
      <c r="A15760" t="s">
        <v>814</v>
      </c>
      <c r="B15760" t="s">
        <v>2656</v>
      </c>
      <c r="C15760">
        <v>58.294700564648231</v>
      </c>
      <c r="D15760" t="s">
        <v>8</v>
      </c>
    </row>
    <row r="15761" spans="1:4">
      <c r="A15761" t="s">
        <v>815</v>
      </c>
      <c r="B15761" t="s">
        <v>2656</v>
      </c>
      <c r="C15761">
        <v>58.773604030351677</v>
      </c>
      <c r="D15761" t="s">
        <v>8</v>
      </c>
    </row>
    <row r="15762" spans="1:4">
      <c r="A15762" t="s">
        <v>816</v>
      </c>
      <c r="B15762" t="s">
        <v>2656</v>
      </c>
      <c r="C15762">
        <v>57.675411124967773</v>
      </c>
      <c r="D15762" t="s">
        <v>8</v>
      </c>
    </row>
    <row r="15763" spans="1:4">
      <c r="A15763" t="s">
        <v>817</v>
      </c>
      <c r="B15763" t="s">
        <v>2656</v>
      </c>
      <c r="C15763">
        <v>57.568080905731584</v>
      </c>
      <c r="D15763" t="s">
        <v>8</v>
      </c>
    </row>
    <row r="15764" spans="1:4">
      <c r="A15764" t="s">
        <v>818</v>
      </c>
      <c r="B15764" t="s">
        <v>2656</v>
      </c>
      <c r="C15764">
        <v>56.701087956530117</v>
      </c>
      <c r="D15764" t="s">
        <v>8</v>
      </c>
    </row>
    <row r="15765" spans="1:4">
      <c r="A15765" t="s">
        <v>819</v>
      </c>
      <c r="B15765" t="s">
        <v>2656</v>
      </c>
      <c r="C15765">
        <v>58.451585228360962</v>
      </c>
      <c r="D15765" t="s">
        <v>8</v>
      </c>
    </row>
    <row r="15766" spans="1:4">
      <c r="A15766" t="s">
        <v>820</v>
      </c>
      <c r="B15766" t="s">
        <v>2656</v>
      </c>
      <c r="C15766">
        <v>56.758895836022702</v>
      </c>
      <c r="D15766" t="s">
        <v>8</v>
      </c>
    </row>
    <row r="15767" spans="1:4">
      <c r="A15767" t="s">
        <v>821</v>
      </c>
      <c r="B15767" t="s">
        <v>2656</v>
      </c>
      <c r="C15767">
        <v>57.163497868549577</v>
      </c>
      <c r="D15767" t="s">
        <v>8</v>
      </c>
    </row>
    <row r="15768" spans="1:4">
      <c r="A15768" t="s">
        <v>822</v>
      </c>
      <c r="B15768" t="s">
        <v>2656</v>
      </c>
      <c r="C15768">
        <v>56.998347003147813</v>
      </c>
      <c r="D15768" t="s">
        <v>8</v>
      </c>
    </row>
    <row r="15769" spans="1:4">
      <c r="A15769" t="s">
        <v>823</v>
      </c>
      <c r="B15769" t="s">
        <v>2656</v>
      </c>
      <c r="C15769">
        <v>57.295603414245058</v>
      </c>
      <c r="D15769" t="s">
        <v>8</v>
      </c>
    </row>
    <row r="15770" spans="1:4">
      <c r="A15770" t="s">
        <v>824</v>
      </c>
      <c r="B15770" t="s">
        <v>2656</v>
      </c>
      <c r="C15770">
        <v>56.874482603618468</v>
      </c>
      <c r="D15770" t="s">
        <v>8</v>
      </c>
    </row>
    <row r="15771" spans="1:4">
      <c r="A15771" t="s">
        <v>825</v>
      </c>
      <c r="B15771" t="s">
        <v>2656</v>
      </c>
      <c r="C15771">
        <v>59.417658488166651</v>
      </c>
      <c r="D15771" t="s">
        <v>8</v>
      </c>
    </row>
    <row r="15772" spans="1:4">
      <c r="A15772" t="s">
        <v>826</v>
      </c>
      <c r="B15772" t="s">
        <v>2656</v>
      </c>
      <c r="C15772">
        <v>59.260770185345898</v>
      </c>
      <c r="D15772" t="s">
        <v>8</v>
      </c>
    </row>
    <row r="15773" spans="1:4">
      <c r="A15773" t="s">
        <v>827</v>
      </c>
      <c r="B15773" t="s">
        <v>2656</v>
      </c>
      <c r="C15773">
        <v>59.822251738784651</v>
      </c>
      <c r="D15773" t="s">
        <v>8</v>
      </c>
    </row>
    <row r="15774" spans="1:4">
      <c r="A15774" t="s">
        <v>828</v>
      </c>
      <c r="B15774" t="s">
        <v>2656</v>
      </c>
      <c r="C15774">
        <v>60.160788219292535</v>
      </c>
      <c r="D15774" t="s">
        <v>8</v>
      </c>
    </row>
    <row r="15775" spans="1:4">
      <c r="A15775" t="s">
        <v>829</v>
      </c>
      <c r="B15775" t="s">
        <v>2656</v>
      </c>
      <c r="C15775">
        <v>59.847017925746762</v>
      </c>
      <c r="D15775" t="s">
        <v>8</v>
      </c>
    </row>
    <row r="15776" spans="1:4">
      <c r="A15776" t="s">
        <v>830</v>
      </c>
      <c r="B15776" t="s">
        <v>2656</v>
      </c>
      <c r="C15776">
        <v>60.383726779083567</v>
      </c>
      <c r="D15776" t="s">
        <v>8</v>
      </c>
    </row>
    <row r="15777" spans="1:4">
      <c r="A15777" t="s">
        <v>831</v>
      </c>
      <c r="B15777" t="s">
        <v>2656</v>
      </c>
      <c r="C15777">
        <v>60.094740689786448</v>
      </c>
      <c r="D15777" t="s">
        <v>8</v>
      </c>
    </row>
    <row r="15778" spans="1:4">
      <c r="A15778" t="s">
        <v>832</v>
      </c>
      <c r="B15778" t="s">
        <v>2656</v>
      </c>
      <c r="C15778">
        <v>59.401158619374549</v>
      </c>
      <c r="D15778" t="s">
        <v>8</v>
      </c>
    </row>
    <row r="15779" spans="1:4">
      <c r="A15779" t="s">
        <v>833</v>
      </c>
      <c r="B15779" t="s">
        <v>2656</v>
      </c>
      <c r="C15779">
        <v>60.119500467018071</v>
      </c>
      <c r="D15779" t="s">
        <v>8</v>
      </c>
    </row>
    <row r="15780" spans="1:4">
      <c r="A15780" t="s">
        <v>834</v>
      </c>
      <c r="B15780" t="s">
        <v>2656</v>
      </c>
      <c r="C15780">
        <v>60.053450231569904</v>
      </c>
      <c r="D15780" t="s">
        <v>8</v>
      </c>
    </row>
    <row r="15781" spans="1:4">
      <c r="A15781" t="s">
        <v>835</v>
      </c>
      <c r="B15781" t="s">
        <v>2656</v>
      </c>
      <c r="C15781">
        <v>59.706667960476821</v>
      </c>
      <c r="D15781" t="s">
        <v>8</v>
      </c>
    </row>
    <row r="15782" spans="1:4">
      <c r="A15782" t="s">
        <v>836</v>
      </c>
      <c r="B15782" t="s">
        <v>2656</v>
      </c>
      <c r="C15782">
        <v>58.732333045111922</v>
      </c>
      <c r="D15782" t="s">
        <v>8</v>
      </c>
    </row>
    <row r="15783" spans="1:4">
      <c r="A15783" t="s">
        <v>837</v>
      </c>
      <c r="B15783" t="s">
        <v>2656</v>
      </c>
      <c r="C15783">
        <v>58.418556182992781</v>
      </c>
      <c r="D15783" t="s">
        <v>8</v>
      </c>
    </row>
    <row r="15784" spans="1:4">
      <c r="A15784" t="s">
        <v>838</v>
      </c>
      <c r="B15784" t="s">
        <v>2656</v>
      </c>
      <c r="C15784">
        <v>58.600223609834721</v>
      </c>
      <c r="D15784" t="s">
        <v>8</v>
      </c>
    </row>
    <row r="15785" spans="1:4">
      <c r="A15785" t="s">
        <v>839</v>
      </c>
      <c r="B15785" t="s">
        <v>2656</v>
      </c>
      <c r="C15785">
        <v>58.005716764141461</v>
      </c>
      <c r="D15785" t="s">
        <v>8</v>
      </c>
    </row>
    <row r="15786" spans="1:4">
      <c r="A15786" t="s">
        <v>840</v>
      </c>
      <c r="B15786" t="s">
        <v>2656</v>
      </c>
      <c r="C15786">
        <v>58.889212212544223</v>
      </c>
      <c r="D15786" t="s">
        <v>8</v>
      </c>
    </row>
    <row r="15787" spans="1:4">
      <c r="A15787" t="s">
        <v>841</v>
      </c>
      <c r="B15787" t="s">
        <v>2656</v>
      </c>
      <c r="C15787">
        <v>59.046090416203498</v>
      </c>
      <c r="D15787" t="s">
        <v>8</v>
      </c>
    </row>
    <row r="15788" spans="1:4">
      <c r="A15788" t="s">
        <v>842</v>
      </c>
      <c r="B15788" t="s">
        <v>2656</v>
      </c>
      <c r="C15788">
        <v>60.111262003654232</v>
      </c>
      <c r="D15788" t="s">
        <v>8</v>
      </c>
    </row>
    <row r="15789" spans="1:4">
      <c r="A15789" t="s">
        <v>843</v>
      </c>
      <c r="B15789" t="s">
        <v>2656</v>
      </c>
      <c r="C15789">
        <v>59.343343061335617</v>
      </c>
      <c r="D15789" t="s">
        <v>8</v>
      </c>
    </row>
    <row r="15790" spans="1:4">
      <c r="A15790" t="s">
        <v>844</v>
      </c>
      <c r="B15790" t="s">
        <v>2656</v>
      </c>
      <c r="C15790">
        <v>58.302948060075309</v>
      </c>
      <c r="D15790" t="s">
        <v>8</v>
      </c>
    </row>
    <row r="15791" spans="1:4">
      <c r="A15791" t="s">
        <v>845</v>
      </c>
      <c r="B15791" t="s">
        <v>2656</v>
      </c>
      <c r="C15791">
        <v>58.980036442014359</v>
      </c>
      <c r="D15791" t="s">
        <v>8</v>
      </c>
    </row>
    <row r="15792" spans="1:4">
      <c r="A15792" t="s">
        <v>846</v>
      </c>
      <c r="B15792" t="s">
        <v>2656</v>
      </c>
      <c r="C15792">
        <v>58.335984559443403</v>
      </c>
      <c r="D15792" t="s">
        <v>8</v>
      </c>
    </row>
    <row r="15793" spans="1:4">
      <c r="A15793" t="s">
        <v>847</v>
      </c>
      <c r="B15793" t="s">
        <v>2656</v>
      </c>
      <c r="C15793">
        <v>58.558921842224905</v>
      </c>
      <c r="D15793" t="s">
        <v>8</v>
      </c>
    </row>
    <row r="15794" spans="1:4">
      <c r="A15794" t="s">
        <v>848</v>
      </c>
      <c r="B15794" t="s">
        <v>2656</v>
      </c>
      <c r="C15794">
        <v>57.229541777198563</v>
      </c>
      <c r="D15794" t="s">
        <v>8</v>
      </c>
    </row>
    <row r="15795" spans="1:4">
      <c r="A15795" t="s">
        <v>849</v>
      </c>
      <c r="B15795" t="s">
        <v>2656</v>
      </c>
      <c r="C15795">
        <v>56.709359259563563</v>
      </c>
      <c r="D15795" t="s">
        <v>8</v>
      </c>
    </row>
    <row r="15796" spans="1:4">
      <c r="A15796" t="s">
        <v>850</v>
      </c>
      <c r="B15796" t="s">
        <v>2656</v>
      </c>
      <c r="C15796">
        <v>57.59286234221333</v>
      </c>
      <c r="D15796" t="s">
        <v>8</v>
      </c>
    </row>
    <row r="15797" spans="1:4">
      <c r="A15797" t="s">
        <v>851</v>
      </c>
      <c r="B15797" t="s">
        <v>2656</v>
      </c>
      <c r="C15797">
        <v>57.74972916592337</v>
      </c>
      <c r="D15797" t="s">
        <v>8</v>
      </c>
    </row>
    <row r="15798" spans="1:4">
      <c r="A15798" t="s">
        <v>852</v>
      </c>
      <c r="B15798" t="s">
        <v>2656</v>
      </c>
      <c r="C15798">
        <v>58.327739297889913</v>
      </c>
      <c r="D15798" t="s">
        <v>8</v>
      </c>
    </row>
    <row r="15799" spans="1:4">
      <c r="A15799" t="s">
        <v>853</v>
      </c>
      <c r="B15799" t="s">
        <v>2656</v>
      </c>
      <c r="C15799">
        <v>60.235467761989398</v>
      </c>
      <c r="D15799" t="s">
        <v>8</v>
      </c>
    </row>
    <row r="15800" spans="1:4">
      <c r="A15800" t="s">
        <v>854</v>
      </c>
      <c r="B15800" t="s">
        <v>2656</v>
      </c>
      <c r="C15800">
        <v>61.609559888131862</v>
      </c>
      <c r="D15800" t="s">
        <v>8</v>
      </c>
    </row>
    <row r="15801" spans="1:4">
      <c r="A15801" t="s">
        <v>855</v>
      </c>
      <c r="B15801" t="s">
        <v>2656</v>
      </c>
      <c r="C15801">
        <v>62.608913884935198</v>
      </c>
      <c r="D15801" t="s">
        <v>8</v>
      </c>
    </row>
    <row r="15802" spans="1:4">
      <c r="A15802" t="s">
        <v>856</v>
      </c>
      <c r="B15802" t="s">
        <v>2656</v>
      </c>
      <c r="C15802">
        <v>63.450021782290797</v>
      </c>
      <c r="D15802" t="s">
        <v>8</v>
      </c>
    </row>
    <row r="15803" spans="1:4">
      <c r="A15803" t="s">
        <v>857</v>
      </c>
      <c r="B15803" t="s">
        <v>2656</v>
      </c>
      <c r="C15803">
        <v>63.816445881782123</v>
      </c>
      <c r="D15803" t="s">
        <v>8</v>
      </c>
    </row>
    <row r="15804" spans="1:4">
      <c r="A15804" t="s">
        <v>858</v>
      </c>
      <c r="B15804" t="s">
        <v>2656</v>
      </c>
      <c r="C15804">
        <v>64.124580823056689</v>
      </c>
      <c r="D15804" t="s">
        <v>8</v>
      </c>
    </row>
    <row r="15805" spans="1:4">
      <c r="A15805" t="s">
        <v>859</v>
      </c>
      <c r="B15805" t="s">
        <v>2656</v>
      </c>
      <c r="C15805">
        <v>59.519266806066362</v>
      </c>
      <c r="D15805" t="s">
        <v>8</v>
      </c>
    </row>
    <row r="15806" spans="1:4">
      <c r="A15806" t="s">
        <v>860</v>
      </c>
      <c r="B15806" t="s">
        <v>2656</v>
      </c>
      <c r="C15806">
        <v>59.33605415504082</v>
      </c>
      <c r="D15806" t="s">
        <v>8</v>
      </c>
    </row>
    <row r="15807" spans="1:4">
      <c r="A15807" t="s">
        <v>861</v>
      </c>
      <c r="B15807" t="s">
        <v>2656</v>
      </c>
      <c r="C15807">
        <v>59.277744166835411</v>
      </c>
      <c r="D15807" t="s">
        <v>8</v>
      </c>
    </row>
    <row r="15808" spans="1:4">
      <c r="A15808" t="s">
        <v>862</v>
      </c>
      <c r="B15808" t="s">
        <v>2656</v>
      </c>
      <c r="C15808">
        <v>59.127836948446358</v>
      </c>
      <c r="D15808" t="s">
        <v>8</v>
      </c>
    </row>
    <row r="15809" spans="1:4">
      <c r="A15809" t="s">
        <v>863</v>
      </c>
      <c r="B15809" t="s">
        <v>2656</v>
      </c>
      <c r="C15809">
        <v>59.960654879717872</v>
      </c>
      <c r="D15809" t="s">
        <v>8</v>
      </c>
    </row>
    <row r="15810" spans="1:4">
      <c r="A15810" t="s">
        <v>864</v>
      </c>
      <c r="B15810" t="s">
        <v>2656</v>
      </c>
      <c r="C15810">
        <v>60.918358173476079</v>
      </c>
      <c r="D15810" t="s">
        <v>8</v>
      </c>
    </row>
    <row r="15811" spans="1:4">
      <c r="A15811" t="s">
        <v>865</v>
      </c>
      <c r="B15811" t="s">
        <v>2656</v>
      </c>
      <c r="C15811">
        <v>60.735129176236576</v>
      </c>
      <c r="D15811" t="s">
        <v>8</v>
      </c>
    </row>
    <row r="15812" spans="1:4">
      <c r="A15812" t="s">
        <v>866</v>
      </c>
      <c r="B15812" t="s">
        <v>2656</v>
      </c>
      <c r="C15812">
        <v>61.001622233145305</v>
      </c>
      <c r="D15812" t="s">
        <v>8</v>
      </c>
    </row>
    <row r="15813" spans="1:4">
      <c r="A15813" t="s">
        <v>867</v>
      </c>
      <c r="B15813" t="s">
        <v>2656</v>
      </c>
      <c r="C15813">
        <v>63.558281135806887</v>
      </c>
      <c r="D15813" t="s">
        <v>8</v>
      </c>
    </row>
    <row r="15814" spans="1:4">
      <c r="A15814" t="s">
        <v>868</v>
      </c>
      <c r="B15814" t="s">
        <v>2656</v>
      </c>
      <c r="C15814">
        <v>65.457032614650572</v>
      </c>
      <c r="D15814" t="s">
        <v>8</v>
      </c>
    </row>
    <row r="15815" spans="1:4">
      <c r="A15815" t="s">
        <v>869</v>
      </c>
      <c r="B15815" t="s">
        <v>2656</v>
      </c>
      <c r="C15815">
        <v>65.540299095687402</v>
      </c>
      <c r="D15815" t="s">
        <v>8</v>
      </c>
    </row>
    <row r="15816" spans="1:4">
      <c r="A15816" t="s">
        <v>870</v>
      </c>
      <c r="B15816" t="s">
        <v>2656</v>
      </c>
      <c r="C15816">
        <v>65.115600493288696</v>
      </c>
      <c r="D15816" t="s">
        <v>8</v>
      </c>
    </row>
    <row r="15817" spans="1:4">
      <c r="A15817" t="s">
        <v>871</v>
      </c>
      <c r="B15817" t="s">
        <v>2656</v>
      </c>
      <c r="C15817">
        <v>65.182208560241847</v>
      </c>
      <c r="D15817" t="s">
        <v>8</v>
      </c>
    </row>
    <row r="15818" spans="1:4">
      <c r="A15818" t="s">
        <v>872</v>
      </c>
      <c r="B15818" t="s">
        <v>2656</v>
      </c>
      <c r="C15818">
        <v>66.189872325918216</v>
      </c>
      <c r="D15818" t="s">
        <v>8</v>
      </c>
    </row>
    <row r="15819" spans="1:4">
      <c r="A15819" t="s">
        <v>873</v>
      </c>
      <c r="B15819" t="s">
        <v>2656</v>
      </c>
      <c r="C15819">
        <v>66.148254323556259</v>
      </c>
      <c r="D15819" t="s">
        <v>8</v>
      </c>
    </row>
    <row r="15820" spans="1:4">
      <c r="A15820" t="s">
        <v>874</v>
      </c>
      <c r="B15820" t="s">
        <v>2656</v>
      </c>
      <c r="C15820">
        <v>65.140579398189459</v>
      </c>
      <c r="D15820" t="s">
        <v>8</v>
      </c>
    </row>
    <row r="15821" spans="1:4">
      <c r="A15821" t="s">
        <v>875</v>
      </c>
      <c r="B15821" t="s">
        <v>2656</v>
      </c>
      <c r="C15821">
        <v>64.357753885189567</v>
      </c>
      <c r="D15821" t="s">
        <v>8</v>
      </c>
    </row>
    <row r="15822" spans="1:4">
      <c r="A15822" t="s">
        <v>876</v>
      </c>
      <c r="B15822" t="s">
        <v>2656</v>
      </c>
      <c r="C15822">
        <v>63.566615513241914</v>
      </c>
      <c r="D15822" t="s">
        <v>8</v>
      </c>
    </row>
    <row r="15823" spans="1:4">
      <c r="A15823" t="s">
        <v>877</v>
      </c>
      <c r="B15823" t="s">
        <v>2656</v>
      </c>
      <c r="C15823">
        <v>63.816421756565781</v>
      </c>
      <c r="D15823" t="s">
        <v>8</v>
      </c>
    </row>
    <row r="15824" spans="1:4">
      <c r="A15824" t="s">
        <v>878</v>
      </c>
      <c r="B15824" t="s">
        <v>2656</v>
      </c>
      <c r="C15824">
        <v>64.257838360080399</v>
      </c>
      <c r="D15824" t="s">
        <v>8</v>
      </c>
    </row>
    <row r="15825" spans="1:4">
      <c r="A15825" t="s">
        <v>879</v>
      </c>
      <c r="B15825" t="s">
        <v>2656</v>
      </c>
      <c r="C15825">
        <v>62.783803686812092</v>
      </c>
      <c r="D15825" t="s">
        <v>8</v>
      </c>
    </row>
    <row r="15826" spans="1:4">
      <c r="A15826" t="s">
        <v>880</v>
      </c>
      <c r="B15826" t="s">
        <v>2656</v>
      </c>
      <c r="C15826">
        <v>63.899747883636088</v>
      </c>
      <c r="D15826" t="s">
        <v>8</v>
      </c>
    </row>
    <row r="15827" spans="1:4">
      <c r="A15827" t="s">
        <v>881</v>
      </c>
      <c r="B15827" t="s">
        <v>2656</v>
      </c>
      <c r="C15827">
        <v>63.391731864388177</v>
      </c>
      <c r="D15827" t="s">
        <v>8</v>
      </c>
    </row>
    <row r="15828" spans="1:4">
      <c r="A15828" t="s">
        <v>882</v>
      </c>
      <c r="B15828" t="s">
        <v>2656</v>
      </c>
      <c r="C15828">
        <v>63.833092249434927</v>
      </c>
      <c r="D15828" t="s">
        <v>8</v>
      </c>
    </row>
    <row r="15829" spans="1:4">
      <c r="A15829" t="s">
        <v>883</v>
      </c>
      <c r="B15829" t="s">
        <v>2656</v>
      </c>
      <c r="C15829">
        <v>63.591596256595132</v>
      </c>
      <c r="D15829" t="s">
        <v>8</v>
      </c>
    </row>
    <row r="15830" spans="1:4">
      <c r="A15830" t="s">
        <v>884</v>
      </c>
      <c r="B15830" t="s">
        <v>2656</v>
      </c>
      <c r="C15830">
        <v>63.908040129765723</v>
      </c>
      <c r="D15830" t="s">
        <v>8</v>
      </c>
    </row>
    <row r="15831" spans="1:4">
      <c r="A15831" t="s">
        <v>885</v>
      </c>
      <c r="B15831" t="s">
        <v>2656</v>
      </c>
      <c r="C15831">
        <v>63.566608071142767</v>
      </c>
      <c r="D15831" t="s">
        <v>8</v>
      </c>
    </row>
    <row r="15832" spans="1:4">
      <c r="A15832" t="s">
        <v>886</v>
      </c>
      <c r="B15832" t="s">
        <v>2656</v>
      </c>
      <c r="C15832">
        <v>63.083597304488578</v>
      </c>
      <c r="D15832" t="s">
        <v>8</v>
      </c>
    </row>
    <row r="15833" spans="1:4">
      <c r="A15833" t="s">
        <v>887</v>
      </c>
      <c r="B15833" t="s">
        <v>2656</v>
      </c>
      <c r="C15833">
        <v>63.275141891434522</v>
      </c>
      <c r="D15833" t="s">
        <v>8</v>
      </c>
    </row>
    <row r="15834" spans="1:4">
      <c r="A15834" t="s">
        <v>888</v>
      </c>
      <c r="B15834" t="s">
        <v>2656</v>
      </c>
      <c r="C15834">
        <v>63.899737855302817</v>
      </c>
      <c r="D15834" t="s">
        <v>8</v>
      </c>
    </row>
    <row r="15835" spans="1:4">
      <c r="A15835" t="s">
        <v>889</v>
      </c>
      <c r="B15835" t="s">
        <v>2656</v>
      </c>
      <c r="C15835">
        <v>63.458336742347569</v>
      </c>
      <c r="D15835" t="s">
        <v>8</v>
      </c>
    </row>
    <row r="15836" spans="1:4">
      <c r="A15836" t="s">
        <v>890</v>
      </c>
      <c r="B15836" t="s">
        <v>2656</v>
      </c>
      <c r="C15836">
        <v>64.249514406270833</v>
      </c>
      <c r="D15836" t="s">
        <v>8</v>
      </c>
    </row>
    <row r="15837" spans="1:4">
      <c r="A15837" t="s">
        <v>891</v>
      </c>
      <c r="B15837" t="s">
        <v>2656</v>
      </c>
      <c r="C15837">
        <v>64.98233553363076</v>
      </c>
      <c r="D15837" t="s">
        <v>8</v>
      </c>
    </row>
    <row r="15838" spans="1:4">
      <c r="A15838" t="s">
        <v>892</v>
      </c>
      <c r="B15838" t="s">
        <v>2656</v>
      </c>
      <c r="C15838">
        <v>64.865736229808022</v>
      </c>
      <c r="D15838" t="s">
        <v>8</v>
      </c>
    </row>
    <row r="15839" spans="1:4">
      <c r="A15839" t="s">
        <v>893</v>
      </c>
      <c r="B15839" t="s">
        <v>2656</v>
      </c>
      <c r="C15839">
        <v>65.107237925643048</v>
      </c>
      <c r="D15839" t="s">
        <v>8</v>
      </c>
    </row>
    <row r="15840" spans="1:4">
      <c r="A15840" t="s">
        <v>894</v>
      </c>
      <c r="B15840" t="s">
        <v>2656</v>
      </c>
      <c r="C15840">
        <v>64.091262469730594</v>
      </c>
      <c r="D15840" t="s">
        <v>8</v>
      </c>
    </row>
    <row r="15841" spans="1:4">
      <c r="A15841" t="s">
        <v>895</v>
      </c>
      <c r="B15841" t="s">
        <v>2656</v>
      </c>
      <c r="C15841">
        <v>64.54096261596635</v>
      </c>
      <c r="D15841" t="s">
        <v>8</v>
      </c>
    </row>
    <row r="15842" spans="1:4">
      <c r="A15842" t="s">
        <v>896</v>
      </c>
      <c r="B15842" t="s">
        <v>2656</v>
      </c>
      <c r="C15842">
        <v>64.149566843904935</v>
      </c>
      <c r="D15842" t="s">
        <v>8</v>
      </c>
    </row>
    <row r="15843" spans="1:4">
      <c r="A15843" t="s">
        <v>897</v>
      </c>
      <c r="B15843" t="s">
        <v>2656</v>
      </c>
      <c r="C15843">
        <v>64.474364057447886</v>
      </c>
      <c r="D15843" t="s">
        <v>8</v>
      </c>
    </row>
    <row r="15844" spans="1:4">
      <c r="A15844" t="s">
        <v>898</v>
      </c>
      <c r="B15844" t="s">
        <v>2656</v>
      </c>
      <c r="C15844">
        <v>64.199518861610827</v>
      </c>
      <c r="D15844" t="s">
        <v>8</v>
      </c>
    </row>
    <row r="15845" spans="1:4">
      <c r="A15845" t="s">
        <v>899</v>
      </c>
      <c r="B15845" t="s">
        <v>2656</v>
      </c>
      <c r="C15845">
        <v>65.19056137161887</v>
      </c>
      <c r="D15845" t="s">
        <v>8</v>
      </c>
    </row>
    <row r="15846" spans="1:4">
      <c r="A15846" t="s">
        <v>900</v>
      </c>
      <c r="B15846" t="s">
        <v>2656</v>
      </c>
      <c r="C15846">
        <v>64.915715736583849</v>
      </c>
      <c r="D15846" t="s">
        <v>8</v>
      </c>
    </row>
    <row r="15847" spans="1:4">
      <c r="A15847" t="s">
        <v>901</v>
      </c>
      <c r="B15847" t="s">
        <v>2656</v>
      </c>
      <c r="C15847">
        <v>65.748497387492179</v>
      </c>
      <c r="D15847" t="s">
        <v>8</v>
      </c>
    </row>
    <row r="15848" spans="1:4">
      <c r="A15848" t="s">
        <v>902</v>
      </c>
      <c r="B15848" t="s">
        <v>2656</v>
      </c>
      <c r="C15848">
        <v>66.289807263794344</v>
      </c>
      <c r="D15848" t="s">
        <v>8</v>
      </c>
    </row>
    <row r="15849" spans="1:4">
      <c r="A15849" t="s">
        <v>903</v>
      </c>
      <c r="B15849" t="s">
        <v>2656</v>
      </c>
      <c r="C15849">
        <v>66.589617418180737</v>
      </c>
      <c r="D15849" t="s">
        <v>8</v>
      </c>
    </row>
    <row r="15850" spans="1:4">
      <c r="A15850" t="s">
        <v>904</v>
      </c>
      <c r="B15850" t="s">
        <v>2656</v>
      </c>
      <c r="C15850">
        <v>66.997677362722612</v>
      </c>
      <c r="D15850" t="s">
        <v>8</v>
      </c>
    </row>
    <row r="15851" spans="1:4">
      <c r="A15851" t="s">
        <v>905</v>
      </c>
      <c r="B15851" t="s">
        <v>2656</v>
      </c>
      <c r="C15851">
        <v>66.78119056151553</v>
      </c>
      <c r="D15851" t="s">
        <v>8</v>
      </c>
    </row>
    <row r="15852" spans="1:4">
      <c r="A15852" t="s">
        <v>906</v>
      </c>
      <c r="B15852" t="s">
        <v>2656</v>
      </c>
      <c r="C15852">
        <v>67.472368642048281</v>
      </c>
      <c r="D15852" t="s">
        <v>8</v>
      </c>
    </row>
    <row r="15853" spans="1:4">
      <c r="A15853" t="s">
        <v>907</v>
      </c>
      <c r="B15853" t="s">
        <v>2656</v>
      </c>
      <c r="C15853">
        <v>67.122619483889167</v>
      </c>
      <c r="D15853" t="s">
        <v>8</v>
      </c>
    </row>
    <row r="15854" spans="1:4">
      <c r="A15854" t="s">
        <v>908</v>
      </c>
      <c r="B15854" t="s">
        <v>2656</v>
      </c>
      <c r="C15854">
        <v>65.731858105190824</v>
      </c>
      <c r="D15854" t="s">
        <v>8</v>
      </c>
    </row>
    <row r="15855" spans="1:4">
      <c r="A15855" t="s">
        <v>909</v>
      </c>
      <c r="B15855" t="s">
        <v>2656</v>
      </c>
      <c r="C15855">
        <v>67.489035606995117</v>
      </c>
      <c r="D15855" t="s">
        <v>8</v>
      </c>
    </row>
    <row r="15856" spans="1:4">
      <c r="A15856" t="s">
        <v>910</v>
      </c>
      <c r="B15856" t="s">
        <v>2656</v>
      </c>
      <c r="C15856">
        <v>67.61396093447074</v>
      </c>
      <c r="D15856" t="s">
        <v>8</v>
      </c>
    </row>
    <row r="15857" spans="1:4">
      <c r="A15857" t="s">
        <v>911</v>
      </c>
      <c r="B15857" t="s">
        <v>2656</v>
      </c>
      <c r="C15857">
        <v>68.255201159084891</v>
      </c>
      <c r="D15857" t="s">
        <v>8</v>
      </c>
    </row>
    <row r="15858" spans="1:4">
      <c r="A15858" t="s">
        <v>912</v>
      </c>
      <c r="B15858" t="s">
        <v>2656</v>
      </c>
      <c r="C15858">
        <v>68.488362000584985</v>
      </c>
      <c r="D15858" t="s">
        <v>8</v>
      </c>
    </row>
    <row r="15859" spans="1:4">
      <c r="A15859" t="s">
        <v>913</v>
      </c>
      <c r="B15859" t="s">
        <v>2656</v>
      </c>
      <c r="C15859">
        <v>68.713225422500386</v>
      </c>
      <c r="D15859" t="s">
        <v>8</v>
      </c>
    </row>
    <row r="15860" spans="1:4">
      <c r="A15860" t="s">
        <v>914</v>
      </c>
      <c r="B15860" t="s">
        <v>2656</v>
      </c>
      <c r="C15860">
        <v>68.538367179667361</v>
      </c>
      <c r="D15860" t="s">
        <v>8</v>
      </c>
    </row>
    <row r="15861" spans="1:4">
      <c r="A15861" t="s">
        <v>915</v>
      </c>
      <c r="B15861" t="s">
        <v>2656</v>
      </c>
      <c r="C15861">
        <v>69.112946865833521</v>
      </c>
      <c r="D15861" t="s">
        <v>8</v>
      </c>
    </row>
    <row r="15862" spans="1:4">
      <c r="A15862" t="s">
        <v>916</v>
      </c>
      <c r="B15862" t="s">
        <v>2656</v>
      </c>
      <c r="C15862">
        <v>68.909204541574823</v>
      </c>
      <c r="D15862" t="s">
        <v>8</v>
      </c>
    </row>
    <row r="15863" spans="1:4">
      <c r="A15863" t="s">
        <v>917</v>
      </c>
      <c r="B15863" t="s">
        <v>2656</v>
      </c>
      <c r="C15863">
        <v>68.833680383617292</v>
      </c>
      <c r="D15863" t="s">
        <v>8</v>
      </c>
    </row>
    <row r="15864" spans="1:4">
      <c r="A15864" t="s">
        <v>918</v>
      </c>
      <c r="B15864" t="s">
        <v>2656</v>
      </c>
      <c r="C15864">
        <v>68.900809407987779</v>
      </c>
      <c r="D15864" t="s">
        <v>8</v>
      </c>
    </row>
    <row r="15865" spans="1:4">
      <c r="A15865" t="s">
        <v>919</v>
      </c>
      <c r="B15865" t="s">
        <v>2656</v>
      </c>
      <c r="C15865">
        <v>69.202986729752624</v>
      </c>
      <c r="D15865" t="s">
        <v>8</v>
      </c>
    </row>
    <row r="15866" spans="1:4">
      <c r="A15866" t="s">
        <v>920</v>
      </c>
      <c r="B15866" t="s">
        <v>2656</v>
      </c>
      <c r="C15866">
        <v>69.83249003373389</v>
      </c>
      <c r="D15866" t="s">
        <v>8</v>
      </c>
    </row>
    <row r="15867" spans="1:4">
      <c r="A15867" t="s">
        <v>921</v>
      </c>
      <c r="B15867" t="s">
        <v>2656</v>
      </c>
      <c r="C15867">
        <v>69.983547187505707</v>
      </c>
      <c r="D15867" t="s">
        <v>8</v>
      </c>
    </row>
    <row r="15868" spans="1:4">
      <c r="A15868" t="s">
        <v>922</v>
      </c>
      <c r="B15868" t="s">
        <v>2656</v>
      </c>
      <c r="C15868">
        <v>73.903263728018956</v>
      </c>
      <c r="D15868" t="s">
        <v>8</v>
      </c>
    </row>
    <row r="15869" spans="1:4">
      <c r="A15869" t="s">
        <v>923</v>
      </c>
      <c r="B15869" t="s">
        <v>2656</v>
      </c>
      <c r="C15869">
        <v>72.392456859517338</v>
      </c>
      <c r="D15869" t="s">
        <v>8</v>
      </c>
    </row>
    <row r="15870" spans="1:4">
      <c r="A15870" t="s">
        <v>924</v>
      </c>
      <c r="B15870" t="s">
        <v>2656</v>
      </c>
      <c r="C15870">
        <v>72.551927222187757</v>
      </c>
      <c r="D15870" t="s">
        <v>8</v>
      </c>
    </row>
    <row r="15871" spans="1:4">
      <c r="A15871" t="s">
        <v>925</v>
      </c>
      <c r="B15871" t="s">
        <v>2656</v>
      </c>
      <c r="C15871">
        <v>73.340889114586219</v>
      </c>
      <c r="D15871" t="s">
        <v>8</v>
      </c>
    </row>
    <row r="15872" spans="1:4">
      <c r="A15872" t="s">
        <v>926</v>
      </c>
      <c r="B15872" t="s">
        <v>2656</v>
      </c>
      <c r="C15872">
        <v>72.988369893790633</v>
      </c>
      <c r="D15872" t="s">
        <v>8</v>
      </c>
    </row>
    <row r="15873" spans="1:4">
      <c r="A15873" t="s">
        <v>927</v>
      </c>
      <c r="B15873" t="s">
        <v>2656</v>
      </c>
      <c r="C15873">
        <v>72.954809917483914</v>
      </c>
      <c r="D15873" t="s">
        <v>8</v>
      </c>
    </row>
    <row r="15874" spans="1:4">
      <c r="A15874" t="s">
        <v>928</v>
      </c>
      <c r="B15874" t="s">
        <v>2656</v>
      </c>
      <c r="C15874">
        <v>73.030346648466562</v>
      </c>
      <c r="D15874" t="s">
        <v>8</v>
      </c>
    </row>
    <row r="15875" spans="1:4">
      <c r="A15875" t="s">
        <v>929</v>
      </c>
      <c r="B15875" t="s">
        <v>2656</v>
      </c>
      <c r="C15875">
        <v>72.854074338783647</v>
      </c>
      <c r="D15875" t="s">
        <v>8</v>
      </c>
    </row>
    <row r="15876" spans="1:4">
      <c r="A15876" t="s">
        <v>930</v>
      </c>
      <c r="B15876" t="s">
        <v>2656</v>
      </c>
      <c r="C15876">
        <v>73.366078828686753</v>
      </c>
      <c r="D15876" t="s">
        <v>8</v>
      </c>
    </row>
    <row r="15877" spans="1:4">
      <c r="A15877" t="s">
        <v>931</v>
      </c>
      <c r="B15877" t="s">
        <v>2656</v>
      </c>
      <c r="C15877">
        <v>74.64187243640032</v>
      </c>
      <c r="D15877" t="s">
        <v>8</v>
      </c>
    </row>
    <row r="15878" spans="1:4">
      <c r="A15878" t="s">
        <v>932</v>
      </c>
      <c r="B15878" t="s">
        <v>2656</v>
      </c>
      <c r="C15878">
        <v>74.868470226522675</v>
      </c>
      <c r="D15878" t="s">
        <v>8</v>
      </c>
    </row>
    <row r="15879" spans="1:4">
      <c r="A15879" t="s">
        <v>933</v>
      </c>
      <c r="B15879" t="s">
        <v>2656</v>
      </c>
      <c r="C15879">
        <v>74.683820541250739</v>
      </c>
      <c r="D15879" t="s">
        <v>8</v>
      </c>
    </row>
    <row r="15880" spans="1:4">
      <c r="A15880" t="s">
        <v>934</v>
      </c>
      <c r="B15880" t="s">
        <v>2656</v>
      </c>
      <c r="C15880">
        <v>75.036359849262681</v>
      </c>
      <c r="D15880" t="s">
        <v>8</v>
      </c>
    </row>
    <row r="15881" spans="1:4">
      <c r="A15881" t="s">
        <v>935</v>
      </c>
      <c r="B15881" t="s">
        <v>2656</v>
      </c>
      <c r="C15881">
        <v>75.0279485742209</v>
      </c>
      <c r="D15881" t="s">
        <v>8</v>
      </c>
    </row>
    <row r="15882" spans="1:4">
      <c r="A15882" t="s">
        <v>936</v>
      </c>
      <c r="B15882" t="s">
        <v>2656</v>
      </c>
      <c r="C15882">
        <v>74.650237035359808</v>
      </c>
      <c r="D15882" t="s">
        <v>8</v>
      </c>
    </row>
    <row r="15883" spans="1:4">
      <c r="A15883" t="s">
        <v>937</v>
      </c>
      <c r="B15883" t="s">
        <v>2656</v>
      </c>
      <c r="C15883">
        <v>74.390073164901125</v>
      </c>
      <c r="D15883" t="s">
        <v>8</v>
      </c>
    </row>
    <row r="15884" spans="1:4">
      <c r="A15884" t="s">
        <v>938</v>
      </c>
      <c r="B15884" t="s">
        <v>2656</v>
      </c>
      <c r="C15884">
        <v>73.96200085958057</v>
      </c>
      <c r="D15884" t="s">
        <v>8</v>
      </c>
    </row>
    <row r="15885" spans="1:4">
      <c r="A15885" t="s">
        <v>939</v>
      </c>
      <c r="B15885" t="s">
        <v>2656</v>
      </c>
      <c r="C15885">
        <v>74.01235102053451</v>
      </c>
      <c r="D15885" t="s">
        <v>8</v>
      </c>
    </row>
    <row r="15886" spans="1:4">
      <c r="A15886" t="s">
        <v>940</v>
      </c>
      <c r="B15886" t="s">
        <v>2656</v>
      </c>
      <c r="C15886">
        <v>72.988368961005534</v>
      </c>
      <c r="D15886" t="s">
        <v>8</v>
      </c>
    </row>
    <row r="15887" spans="1:4">
      <c r="A15887" t="s">
        <v>941</v>
      </c>
      <c r="B15887" t="s">
        <v>2656</v>
      </c>
      <c r="C15887">
        <v>73.592723263617003</v>
      </c>
      <c r="D15887" t="s">
        <v>8</v>
      </c>
    </row>
    <row r="15888" spans="1:4">
      <c r="A15888" t="s">
        <v>942</v>
      </c>
      <c r="B15888" t="s">
        <v>2656</v>
      </c>
      <c r="C15888">
        <v>73.332500260648004</v>
      </c>
      <c r="D15888" t="s">
        <v>8</v>
      </c>
    </row>
    <row r="15889" spans="1:4">
      <c r="A15889" t="s">
        <v>943</v>
      </c>
      <c r="B15889" t="s">
        <v>2656</v>
      </c>
      <c r="C15889">
        <v>73.466796874495998</v>
      </c>
      <c r="D15889" t="s">
        <v>8</v>
      </c>
    </row>
    <row r="15890" spans="1:4">
      <c r="A15890" t="s">
        <v>944</v>
      </c>
      <c r="B15890" t="s">
        <v>2656</v>
      </c>
      <c r="C15890">
        <v>73.19819445994311</v>
      </c>
      <c r="D15890" t="s">
        <v>8</v>
      </c>
    </row>
    <row r="15891" spans="1:4">
      <c r="A15891" t="s">
        <v>945</v>
      </c>
      <c r="B15891" t="s">
        <v>2656</v>
      </c>
      <c r="C15891">
        <v>73.374469756828077</v>
      </c>
      <c r="D15891" t="s">
        <v>8</v>
      </c>
    </row>
    <row r="15892" spans="1:4">
      <c r="A15892" t="s">
        <v>946</v>
      </c>
      <c r="B15892" t="s">
        <v>2656</v>
      </c>
      <c r="C15892">
        <v>73.399635383031594</v>
      </c>
      <c r="D15892" t="s">
        <v>8</v>
      </c>
    </row>
    <row r="15893" spans="1:4">
      <c r="A15893" t="s">
        <v>947</v>
      </c>
      <c r="B15893" t="s">
        <v>2656</v>
      </c>
      <c r="C15893">
        <v>73.727002469634925</v>
      </c>
      <c r="D15893" t="s">
        <v>8</v>
      </c>
    </row>
    <row r="15894" spans="1:4">
      <c r="A15894" t="s">
        <v>948</v>
      </c>
      <c r="B15894" t="s">
        <v>2656</v>
      </c>
      <c r="C15894">
        <v>73.575915060561726</v>
      </c>
      <c r="D15894" t="s">
        <v>8</v>
      </c>
    </row>
    <row r="15895" spans="1:4">
      <c r="A15895" t="s">
        <v>949</v>
      </c>
      <c r="B15895" t="s">
        <v>2656</v>
      </c>
      <c r="C15895">
        <v>74.138261752077383</v>
      </c>
      <c r="D15895" t="s">
        <v>8</v>
      </c>
    </row>
    <row r="15896" spans="1:4">
      <c r="A15896" t="s">
        <v>950</v>
      </c>
      <c r="B15896" t="s">
        <v>2656</v>
      </c>
      <c r="C15896">
        <v>74.163440077875862</v>
      </c>
      <c r="D15896" t="s">
        <v>8</v>
      </c>
    </row>
    <row r="15897" spans="1:4">
      <c r="A15897" t="s">
        <v>951</v>
      </c>
      <c r="B15897" t="s">
        <v>2656</v>
      </c>
      <c r="C15897">
        <v>72.795319498242591</v>
      </c>
      <c r="D15897" t="s">
        <v>8</v>
      </c>
    </row>
    <row r="15898" spans="1:4">
      <c r="A15898" t="s">
        <v>952</v>
      </c>
      <c r="B15898" t="s">
        <v>2656</v>
      </c>
      <c r="C15898">
        <v>72.048309369595728</v>
      </c>
      <c r="D15898" t="s">
        <v>8</v>
      </c>
    </row>
    <row r="15899" spans="1:4">
      <c r="A15899" t="s">
        <v>953</v>
      </c>
      <c r="B15899" t="s">
        <v>2656</v>
      </c>
      <c r="C15899">
        <v>71.217403483860025</v>
      </c>
      <c r="D15899" t="s">
        <v>8</v>
      </c>
    </row>
    <row r="15900" spans="1:4">
      <c r="A15900" t="s">
        <v>954</v>
      </c>
      <c r="B15900" t="s">
        <v>2656</v>
      </c>
      <c r="C15900">
        <v>70.831303344960347</v>
      </c>
      <c r="D15900" t="s">
        <v>8</v>
      </c>
    </row>
    <row r="15901" spans="1:4">
      <c r="A15901" t="s">
        <v>955</v>
      </c>
      <c r="B15901" t="s">
        <v>2656</v>
      </c>
      <c r="C15901">
        <v>71.754571106984173</v>
      </c>
      <c r="D15901" t="s">
        <v>8</v>
      </c>
    </row>
    <row r="15902" spans="1:4">
      <c r="A15902" t="s">
        <v>956</v>
      </c>
      <c r="B15902" t="s">
        <v>2656</v>
      </c>
      <c r="C15902">
        <v>71.905649298867672</v>
      </c>
      <c r="D15902" t="s">
        <v>8</v>
      </c>
    </row>
    <row r="15903" spans="1:4">
      <c r="A15903" t="s">
        <v>957</v>
      </c>
      <c r="B15903" t="s">
        <v>2656</v>
      </c>
      <c r="C15903">
        <v>71.695805316727501</v>
      </c>
      <c r="D15903" t="s">
        <v>8</v>
      </c>
    </row>
    <row r="15904" spans="1:4">
      <c r="A15904" t="s">
        <v>958</v>
      </c>
      <c r="B15904" t="s">
        <v>2656</v>
      </c>
      <c r="C15904">
        <v>70.579488812747385</v>
      </c>
      <c r="D15904" t="s">
        <v>8</v>
      </c>
    </row>
    <row r="15905" spans="1:4">
      <c r="A15905" t="s">
        <v>959</v>
      </c>
      <c r="B15905" t="s">
        <v>2656</v>
      </c>
      <c r="C15905">
        <v>70.973986646176769</v>
      </c>
      <c r="D15905" t="s">
        <v>8</v>
      </c>
    </row>
    <row r="15906" spans="1:4">
      <c r="A15906" t="s">
        <v>960</v>
      </c>
      <c r="B15906" t="s">
        <v>2656</v>
      </c>
      <c r="C15906">
        <v>71.460796127755259</v>
      </c>
      <c r="D15906" t="s">
        <v>8</v>
      </c>
    </row>
    <row r="15907" spans="1:4">
      <c r="A15907" t="s">
        <v>961</v>
      </c>
      <c r="B15907" t="s">
        <v>2656</v>
      </c>
      <c r="C15907">
        <v>71.813299277234833</v>
      </c>
      <c r="D15907" t="s">
        <v>8</v>
      </c>
    </row>
    <row r="15908" spans="1:4">
      <c r="A15908" t="s">
        <v>962</v>
      </c>
      <c r="B15908" t="s">
        <v>2656</v>
      </c>
      <c r="C15908">
        <v>70.159816920703577</v>
      </c>
      <c r="D15908" t="s">
        <v>8</v>
      </c>
    </row>
    <row r="15909" spans="1:4">
      <c r="A15909" t="s">
        <v>963</v>
      </c>
      <c r="B15909" t="s">
        <v>2656</v>
      </c>
      <c r="C15909">
        <v>70.277336216650951</v>
      </c>
      <c r="D15909" t="s">
        <v>8</v>
      </c>
    </row>
    <row r="15910" spans="1:4">
      <c r="A15910" t="s">
        <v>964</v>
      </c>
      <c r="B15910" t="s">
        <v>2656</v>
      </c>
      <c r="C15910">
        <v>69.24495030443785</v>
      </c>
      <c r="D15910" t="s">
        <v>8</v>
      </c>
    </row>
    <row r="15911" spans="1:4">
      <c r="A15911" t="s">
        <v>965</v>
      </c>
      <c r="B15911" t="s">
        <v>2656</v>
      </c>
      <c r="C15911">
        <v>68.220977313553817</v>
      </c>
      <c r="D15911" t="s">
        <v>8</v>
      </c>
    </row>
    <row r="15912" spans="1:4">
      <c r="A15912" t="s">
        <v>966</v>
      </c>
      <c r="B15912" t="s">
        <v>2656</v>
      </c>
      <c r="C15912">
        <v>69.320488995809228</v>
      </c>
      <c r="D15912" t="s">
        <v>8</v>
      </c>
    </row>
    <row r="15913" spans="1:4">
      <c r="A15913" t="s">
        <v>967</v>
      </c>
      <c r="B15913" t="s">
        <v>2656</v>
      </c>
      <c r="C15913">
        <v>69.815699512935623</v>
      </c>
      <c r="D15913" t="s">
        <v>8</v>
      </c>
    </row>
    <row r="15914" spans="1:4">
      <c r="A15914" t="s">
        <v>968</v>
      </c>
      <c r="B15914" t="s">
        <v>2656</v>
      </c>
      <c r="C15914">
        <v>70.268928656130399</v>
      </c>
      <c r="D15914" t="s">
        <v>8</v>
      </c>
    </row>
    <row r="15915" spans="1:4">
      <c r="A15915" t="s">
        <v>969</v>
      </c>
      <c r="B15915" t="s">
        <v>2656</v>
      </c>
      <c r="C15915">
        <v>69.479986550668571</v>
      </c>
      <c r="D15915" t="s">
        <v>8</v>
      </c>
    </row>
    <row r="15916" spans="1:4">
      <c r="A15916" t="s">
        <v>970</v>
      </c>
      <c r="B15916" t="s">
        <v>2656</v>
      </c>
      <c r="C15916">
        <v>71.175430733094501</v>
      </c>
      <c r="D15916" t="s">
        <v>8</v>
      </c>
    </row>
    <row r="15917" spans="1:4">
      <c r="A15917" t="s">
        <v>971</v>
      </c>
      <c r="B15917" t="s">
        <v>2656</v>
      </c>
      <c r="C15917">
        <v>72.57712170485236</v>
      </c>
      <c r="D15917" t="s">
        <v>8</v>
      </c>
    </row>
    <row r="15918" spans="1:4">
      <c r="A15918" t="s">
        <v>972</v>
      </c>
      <c r="B15918" t="s">
        <v>2656</v>
      </c>
      <c r="C15918">
        <v>70.092685570785818</v>
      </c>
      <c r="D15918" t="s">
        <v>8</v>
      </c>
    </row>
    <row r="15919" spans="1:4">
      <c r="A15919" t="s">
        <v>973</v>
      </c>
      <c r="B15919" t="s">
        <v>2656</v>
      </c>
      <c r="C15919">
        <v>71.141841029262423</v>
      </c>
      <c r="D15919" t="s">
        <v>8</v>
      </c>
    </row>
    <row r="15920" spans="1:4">
      <c r="A15920" t="s">
        <v>974</v>
      </c>
      <c r="B15920" t="s">
        <v>2656</v>
      </c>
      <c r="C15920">
        <v>70.973973192635299</v>
      </c>
      <c r="D15920" t="s">
        <v>8</v>
      </c>
    </row>
    <row r="15921" spans="1:4">
      <c r="A15921" t="s">
        <v>975</v>
      </c>
      <c r="B15921" t="s">
        <v>2656</v>
      </c>
      <c r="C15921">
        <v>71.712575698350406</v>
      </c>
      <c r="D15921" t="s">
        <v>8</v>
      </c>
    </row>
    <row r="15922" spans="1:4">
      <c r="A15922" t="s">
        <v>976</v>
      </c>
      <c r="B15922" t="s">
        <v>2656</v>
      </c>
      <c r="C15922">
        <v>73.450033510043696</v>
      </c>
      <c r="D15922" t="s">
        <v>8</v>
      </c>
    </row>
    <row r="15923" spans="1:4">
      <c r="A15923" t="s">
        <v>977</v>
      </c>
      <c r="B15923" t="s">
        <v>2656</v>
      </c>
      <c r="C15923">
        <v>73.021960028068506</v>
      </c>
      <c r="D15923" t="s">
        <v>8</v>
      </c>
    </row>
    <row r="15924" spans="1:4">
      <c r="A15924" t="s">
        <v>978</v>
      </c>
      <c r="B15924" t="s">
        <v>2656</v>
      </c>
      <c r="C15924">
        <v>73.391269837909434</v>
      </c>
      <c r="D15924" t="s">
        <v>8</v>
      </c>
    </row>
    <row r="15925" spans="1:4">
      <c r="A15925" t="s">
        <v>979</v>
      </c>
      <c r="B15925" t="s">
        <v>2656</v>
      </c>
      <c r="C15925">
        <v>73.164625391372397</v>
      </c>
      <c r="D15925" t="s">
        <v>8</v>
      </c>
    </row>
    <row r="15926" spans="1:4">
      <c r="A15926" t="s">
        <v>980</v>
      </c>
      <c r="B15926" t="s">
        <v>2656</v>
      </c>
      <c r="C15926">
        <v>71.863680115023271</v>
      </c>
      <c r="D15926" t="s">
        <v>8</v>
      </c>
    </row>
    <row r="15927" spans="1:4">
      <c r="A15927" t="s">
        <v>981</v>
      </c>
      <c r="B15927" t="s">
        <v>2656</v>
      </c>
      <c r="C15927">
        <v>70.940414911282076</v>
      </c>
      <c r="D15927" t="s">
        <v>8</v>
      </c>
    </row>
    <row r="15928" spans="1:4">
      <c r="A15928" t="s">
        <v>982</v>
      </c>
      <c r="B15928" t="s">
        <v>2656</v>
      </c>
      <c r="C15928">
        <v>69.538717772690802</v>
      </c>
      <c r="D15928" t="s">
        <v>8</v>
      </c>
    </row>
    <row r="15929" spans="1:4">
      <c r="A15929" t="s">
        <v>983</v>
      </c>
      <c r="B15929" t="s">
        <v>2656</v>
      </c>
      <c r="C15929">
        <v>66.68497953370769</v>
      </c>
      <c r="D15929" t="s">
        <v>8</v>
      </c>
    </row>
    <row r="15930" spans="1:4">
      <c r="A15930" t="s">
        <v>984</v>
      </c>
      <c r="B15930" t="s">
        <v>2656</v>
      </c>
      <c r="C15930">
        <v>67.0878818717554</v>
      </c>
      <c r="D15930" t="s">
        <v>8</v>
      </c>
    </row>
    <row r="15931" spans="1:4">
      <c r="A15931" t="s">
        <v>985</v>
      </c>
      <c r="B15931" t="s">
        <v>2656</v>
      </c>
      <c r="C15931">
        <v>57.539632585181245</v>
      </c>
      <c r="D15931" t="s">
        <v>8</v>
      </c>
    </row>
    <row r="15932" spans="1:4">
      <c r="A15932" t="s">
        <v>986</v>
      </c>
      <c r="B15932" t="s">
        <v>2656</v>
      </c>
      <c r="C15932">
        <v>59.24067478390451</v>
      </c>
      <c r="D15932" t="s">
        <v>8</v>
      </c>
    </row>
    <row r="15933" spans="1:4">
      <c r="A15933" t="s">
        <v>987</v>
      </c>
      <c r="B15933" t="s">
        <v>2656</v>
      </c>
      <c r="C15933">
        <v>58.555184269916673</v>
      </c>
      <c r="D15933" t="s">
        <v>8</v>
      </c>
    </row>
    <row r="15934" spans="1:4">
      <c r="A15934" t="s">
        <v>988</v>
      </c>
      <c r="B15934" t="s">
        <v>2656</v>
      </c>
      <c r="C15934">
        <v>57.607328191076803</v>
      </c>
      <c r="D15934" t="s">
        <v>8</v>
      </c>
    </row>
    <row r="15935" spans="1:4">
      <c r="A15935" t="s">
        <v>989</v>
      </c>
      <c r="B15935" t="s">
        <v>2656</v>
      </c>
      <c r="C15935">
        <v>58.470544517742233</v>
      </c>
      <c r="D15935" t="s">
        <v>8</v>
      </c>
    </row>
    <row r="15936" spans="1:4">
      <c r="A15936" t="s">
        <v>990</v>
      </c>
      <c r="B15936" t="s">
        <v>2656</v>
      </c>
      <c r="C15936">
        <v>60.417039244836616</v>
      </c>
      <c r="D15936" t="s">
        <v>8</v>
      </c>
    </row>
    <row r="15937" spans="1:4">
      <c r="A15937" t="s">
        <v>991</v>
      </c>
      <c r="B15937" t="s">
        <v>2656</v>
      </c>
      <c r="C15937">
        <v>60.467819590130617</v>
      </c>
      <c r="D15937" t="s">
        <v>8</v>
      </c>
    </row>
    <row r="15938" spans="1:4">
      <c r="A15938" t="s">
        <v>992</v>
      </c>
      <c r="B15938" t="s">
        <v>2656</v>
      </c>
      <c r="C15938">
        <v>60.036196592705295</v>
      </c>
      <c r="D15938" t="s">
        <v>8</v>
      </c>
    </row>
    <row r="15939" spans="1:4">
      <c r="A15939" t="s">
        <v>993</v>
      </c>
      <c r="B15939" t="s">
        <v>2656</v>
      </c>
      <c r="C15939">
        <v>61.297178246968841</v>
      </c>
      <c r="D15939" t="s">
        <v>8</v>
      </c>
    </row>
    <row r="15940" spans="1:4">
      <c r="A15940" t="s">
        <v>994</v>
      </c>
      <c r="B15940" t="s">
        <v>2656</v>
      </c>
      <c r="C15940">
        <v>60.984046910138581</v>
      </c>
      <c r="D15940" t="s">
        <v>8</v>
      </c>
    </row>
    <row r="15941" spans="1:4">
      <c r="A15941" t="s">
        <v>995</v>
      </c>
      <c r="B15941" t="s">
        <v>2656</v>
      </c>
      <c r="C15941">
        <v>58.140510554976359</v>
      </c>
      <c r="D15941" t="s">
        <v>8</v>
      </c>
    </row>
    <row r="15942" spans="1:4">
      <c r="A15942" t="s">
        <v>996</v>
      </c>
      <c r="B15942" t="s">
        <v>2656</v>
      </c>
      <c r="C15942">
        <v>58.538245471761449</v>
      </c>
      <c r="D15942" t="s">
        <v>8</v>
      </c>
    </row>
    <row r="15943" spans="1:4">
      <c r="A15943" t="s">
        <v>997</v>
      </c>
      <c r="B15943" t="s">
        <v>2656</v>
      </c>
      <c r="C15943">
        <v>57.344977707504547</v>
      </c>
      <c r="D15943" t="s">
        <v>8</v>
      </c>
    </row>
    <row r="15944" spans="1:4">
      <c r="A15944" t="s">
        <v>998</v>
      </c>
      <c r="B15944" t="s">
        <v>2656</v>
      </c>
      <c r="C15944">
        <v>58.174351993356808</v>
      </c>
      <c r="D15944" t="s">
        <v>8</v>
      </c>
    </row>
    <row r="15945" spans="1:4">
      <c r="A15945" t="s">
        <v>999</v>
      </c>
      <c r="B15945" t="s">
        <v>2656</v>
      </c>
      <c r="C15945">
        <v>57.421136981891664</v>
      </c>
      <c r="D15945" t="s">
        <v>8</v>
      </c>
    </row>
    <row r="15946" spans="1:4">
      <c r="A15946" t="s">
        <v>1000</v>
      </c>
      <c r="B15946" t="s">
        <v>2656</v>
      </c>
      <c r="C15946">
        <v>57.057229791408652</v>
      </c>
      <c r="D15946" t="s">
        <v>8</v>
      </c>
    </row>
    <row r="15947" spans="1:4">
      <c r="A15947" t="s">
        <v>1001</v>
      </c>
      <c r="B15947" t="s">
        <v>2656</v>
      </c>
      <c r="C15947">
        <v>56.02475358221897</v>
      </c>
      <c r="D15947" t="s">
        <v>8</v>
      </c>
    </row>
    <row r="15948" spans="1:4">
      <c r="A15948" t="s">
        <v>1002</v>
      </c>
      <c r="B15948" t="s">
        <v>2656</v>
      </c>
      <c r="C15948">
        <v>56.447912221455937</v>
      </c>
      <c r="D15948" t="s">
        <v>8</v>
      </c>
    </row>
    <row r="15949" spans="1:4">
      <c r="A15949" t="s">
        <v>1003</v>
      </c>
      <c r="B15949" t="s">
        <v>2656</v>
      </c>
      <c r="C15949">
        <v>54.772253170614611</v>
      </c>
      <c r="D15949" t="s">
        <v>8</v>
      </c>
    </row>
    <row r="15950" spans="1:4">
      <c r="A15950" t="s">
        <v>1004</v>
      </c>
      <c r="B15950" t="s">
        <v>2656</v>
      </c>
      <c r="C15950">
        <v>55.720089410367009</v>
      </c>
      <c r="D15950" t="s">
        <v>8</v>
      </c>
    </row>
    <row r="15951" spans="1:4">
      <c r="A15951" t="s">
        <v>1005</v>
      </c>
      <c r="B15951" t="s">
        <v>2656</v>
      </c>
      <c r="C15951">
        <v>53.020408125402192</v>
      </c>
      <c r="D15951" t="s">
        <v>8</v>
      </c>
    </row>
    <row r="15952" spans="1:4">
      <c r="A15952" t="s">
        <v>1006</v>
      </c>
      <c r="B15952" t="s">
        <v>2656</v>
      </c>
      <c r="C15952">
        <v>52.275671707027087</v>
      </c>
      <c r="D15952" t="s">
        <v>8</v>
      </c>
    </row>
    <row r="15953" spans="1:4">
      <c r="A15953" t="s">
        <v>1007</v>
      </c>
      <c r="B15953" t="s">
        <v>2656</v>
      </c>
      <c r="C15953">
        <v>51.378585561586121</v>
      </c>
      <c r="D15953" t="s">
        <v>8</v>
      </c>
    </row>
    <row r="15954" spans="1:4">
      <c r="A15954" t="s">
        <v>1008</v>
      </c>
      <c r="B15954" t="s">
        <v>2656</v>
      </c>
      <c r="C15954">
        <v>52.808835124750026</v>
      </c>
      <c r="D15954" t="s">
        <v>8</v>
      </c>
    </row>
    <row r="15955" spans="1:4">
      <c r="A15955" t="s">
        <v>1009</v>
      </c>
      <c r="B15955" t="s">
        <v>2656</v>
      </c>
      <c r="C15955">
        <v>54.476033738755611</v>
      </c>
      <c r="D15955" t="s">
        <v>8</v>
      </c>
    </row>
    <row r="15956" spans="1:4">
      <c r="A15956" t="s">
        <v>1010</v>
      </c>
      <c r="B15956" t="s">
        <v>2656</v>
      </c>
      <c r="C15956">
        <v>55.161543106022663</v>
      </c>
      <c r="D15956" t="s">
        <v>8</v>
      </c>
    </row>
    <row r="15957" spans="1:4">
      <c r="A15957" t="s">
        <v>1011</v>
      </c>
      <c r="B15957" t="s">
        <v>2656</v>
      </c>
      <c r="C15957">
        <v>55.288487387152159</v>
      </c>
      <c r="D15957" t="s">
        <v>8</v>
      </c>
    </row>
    <row r="15958" spans="1:4">
      <c r="A15958" t="s">
        <v>1012</v>
      </c>
      <c r="B15958" t="s">
        <v>2656</v>
      </c>
      <c r="C15958">
        <v>55.059979104954159</v>
      </c>
      <c r="D15958" t="s">
        <v>8</v>
      </c>
    </row>
    <row r="15959" spans="1:4">
      <c r="A15959" t="s">
        <v>1013</v>
      </c>
      <c r="B15959" t="s">
        <v>2656</v>
      </c>
      <c r="C15959">
        <v>55.965536019428988</v>
      </c>
      <c r="D15959" t="s">
        <v>8</v>
      </c>
    </row>
    <row r="15960" spans="1:4">
      <c r="A15960" t="s">
        <v>1014</v>
      </c>
      <c r="B15960" t="s">
        <v>2656</v>
      </c>
      <c r="C15960">
        <v>56.058604124991533</v>
      </c>
      <c r="D15960" t="s">
        <v>8</v>
      </c>
    </row>
    <row r="15961" spans="1:4">
      <c r="A15961" t="s">
        <v>1015</v>
      </c>
      <c r="B15961" t="s">
        <v>2656</v>
      </c>
      <c r="C15961">
        <v>56.5409937625368</v>
      </c>
      <c r="D15961" t="s">
        <v>8</v>
      </c>
    </row>
    <row r="15962" spans="1:4">
      <c r="A15962" t="s">
        <v>1016</v>
      </c>
      <c r="B15962" t="s">
        <v>2656</v>
      </c>
      <c r="C15962">
        <v>59.393009749143495</v>
      </c>
      <c r="D15962" t="s">
        <v>8</v>
      </c>
    </row>
    <row r="15963" spans="1:4">
      <c r="A15963" t="s">
        <v>1017</v>
      </c>
      <c r="B15963" t="s">
        <v>2656</v>
      </c>
      <c r="C15963">
        <v>58.7159749278498</v>
      </c>
      <c r="D15963" t="s">
        <v>8</v>
      </c>
    </row>
    <row r="15964" spans="1:4">
      <c r="A15964" t="s">
        <v>1018</v>
      </c>
      <c r="B15964" t="s">
        <v>2656</v>
      </c>
      <c r="C15964">
        <v>57.505766659467682</v>
      </c>
      <c r="D15964" t="s">
        <v>8</v>
      </c>
    </row>
    <row r="15965" spans="1:4">
      <c r="A15965" t="s">
        <v>1019</v>
      </c>
      <c r="B15965" t="s">
        <v>2656</v>
      </c>
      <c r="C15965">
        <v>57.801976766597591</v>
      </c>
      <c r="D15965" t="s">
        <v>8</v>
      </c>
    </row>
    <row r="15966" spans="1:4">
      <c r="A15966" t="s">
        <v>1020</v>
      </c>
      <c r="B15966" t="s">
        <v>2656</v>
      </c>
      <c r="C15966">
        <v>58.5213319641054</v>
      </c>
      <c r="D15966" t="s">
        <v>8</v>
      </c>
    </row>
    <row r="15967" spans="1:4">
      <c r="A15967" t="s">
        <v>1021</v>
      </c>
      <c r="B15967" t="s">
        <v>2656</v>
      </c>
      <c r="C15967">
        <v>58.19126838693893</v>
      </c>
      <c r="D15967" t="s">
        <v>8</v>
      </c>
    </row>
    <row r="15968" spans="1:4">
      <c r="A15968" t="s">
        <v>1022</v>
      </c>
      <c r="B15968" t="s">
        <v>2656</v>
      </c>
      <c r="C15968">
        <v>57.59886766685387</v>
      </c>
      <c r="D15968" t="s">
        <v>8</v>
      </c>
    </row>
    <row r="15969" spans="1:4">
      <c r="A15969" t="s">
        <v>1023</v>
      </c>
      <c r="B15969" t="s">
        <v>2656</v>
      </c>
      <c r="C15969">
        <v>57.133409428367933</v>
      </c>
      <c r="D15969" t="s">
        <v>8</v>
      </c>
    </row>
    <row r="15970" spans="1:4">
      <c r="A15970" t="s">
        <v>1024</v>
      </c>
      <c r="B15970" t="s">
        <v>2656</v>
      </c>
      <c r="C15970">
        <v>59.21529312025568</v>
      </c>
      <c r="D15970" t="s">
        <v>8</v>
      </c>
    </row>
    <row r="15971" spans="1:4">
      <c r="A15971" t="s">
        <v>1025</v>
      </c>
      <c r="B15971" t="s">
        <v>2656</v>
      </c>
      <c r="C15971">
        <v>59.562266491243811</v>
      </c>
      <c r="D15971" t="s">
        <v>8</v>
      </c>
    </row>
    <row r="15972" spans="1:4">
      <c r="A15972" t="s">
        <v>1026</v>
      </c>
      <c r="B15972" t="s">
        <v>2656</v>
      </c>
      <c r="C15972">
        <v>59.951583674882968</v>
      </c>
      <c r="D15972" t="s">
        <v>8</v>
      </c>
    </row>
    <row r="15973" spans="1:4">
      <c r="A15973" t="s">
        <v>1027</v>
      </c>
      <c r="B15973" t="s">
        <v>2656</v>
      </c>
      <c r="C15973">
        <v>59.706144202013306</v>
      </c>
      <c r="D15973" t="s">
        <v>8</v>
      </c>
    </row>
    <row r="15974" spans="1:4">
      <c r="A15974" t="s">
        <v>1028</v>
      </c>
      <c r="B15974" t="s">
        <v>2656</v>
      </c>
      <c r="C15974">
        <v>60.129299465840447</v>
      </c>
      <c r="D15974" t="s">
        <v>8</v>
      </c>
    </row>
    <row r="15975" spans="1:4">
      <c r="A15975" t="s">
        <v>1029</v>
      </c>
      <c r="B15975" t="s">
        <v>2656</v>
      </c>
      <c r="C15975">
        <v>60.950182050197718</v>
      </c>
      <c r="D15975" t="s">
        <v>8</v>
      </c>
    </row>
    <row r="15976" spans="1:4">
      <c r="A15976" t="s">
        <v>1030</v>
      </c>
      <c r="B15976" t="s">
        <v>2656</v>
      </c>
      <c r="C15976">
        <v>61.034819815887225</v>
      </c>
      <c r="D15976" t="s">
        <v>8</v>
      </c>
    </row>
    <row r="15977" spans="1:4">
      <c r="A15977" t="s">
        <v>1031</v>
      </c>
      <c r="B15977" t="s">
        <v>2656</v>
      </c>
      <c r="C15977">
        <v>61.187148034195722</v>
      </c>
      <c r="D15977" t="s">
        <v>8</v>
      </c>
    </row>
    <row r="15978" spans="1:4">
      <c r="A15978" t="s">
        <v>1032</v>
      </c>
      <c r="B15978" t="s">
        <v>2656</v>
      </c>
      <c r="C15978">
        <v>61.195625571738169</v>
      </c>
      <c r="D15978" t="s">
        <v>8</v>
      </c>
    </row>
    <row r="15979" spans="1:4">
      <c r="A15979" t="s">
        <v>1033</v>
      </c>
      <c r="B15979" t="s">
        <v>2656</v>
      </c>
      <c r="C15979">
        <v>61.864208657334643</v>
      </c>
      <c r="D15979" t="s">
        <v>8</v>
      </c>
    </row>
    <row r="15980" spans="1:4">
      <c r="A15980" t="s">
        <v>1034</v>
      </c>
      <c r="B15980" t="s">
        <v>2656</v>
      </c>
      <c r="C15980">
        <v>60.264698735644082</v>
      </c>
      <c r="D15980" t="s">
        <v>8</v>
      </c>
    </row>
    <row r="15981" spans="1:4">
      <c r="A15981" t="s">
        <v>1035</v>
      </c>
      <c r="B15981" t="s">
        <v>2656</v>
      </c>
      <c r="C15981">
        <v>61.534147124949953</v>
      </c>
      <c r="D15981" t="s">
        <v>8</v>
      </c>
    </row>
    <row r="15982" spans="1:4">
      <c r="A15982" t="s">
        <v>1036</v>
      </c>
      <c r="B15982" t="s">
        <v>2656</v>
      </c>
      <c r="C15982">
        <v>61.466446205156302</v>
      </c>
      <c r="D15982" t="s">
        <v>8</v>
      </c>
    </row>
    <row r="15983" spans="1:4">
      <c r="A15983" t="s">
        <v>1037</v>
      </c>
      <c r="B15983" t="s">
        <v>2656</v>
      </c>
      <c r="C15983">
        <v>60.967122250776974</v>
      </c>
      <c r="D15983" t="s">
        <v>8</v>
      </c>
    </row>
    <row r="15984" spans="1:4">
      <c r="A15984" t="s">
        <v>1038</v>
      </c>
      <c r="B15984" t="s">
        <v>2656</v>
      </c>
      <c r="C15984">
        <v>60.679378391163581</v>
      </c>
      <c r="D15984" t="s">
        <v>8</v>
      </c>
    </row>
    <row r="15985" spans="1:4">
      <c r="A15985" t="s">
        <v>1039</v>
      </c>
      <c r="B15985" t="s">
        <v>2656</v>
      </c>
      <c r="C15985">
        <v>59.900786142059481</v>
      </c>
      <c r="D15985" t="s">
        <v>8</v>
      </c>
    </row>
    <row r="15986" spans="1:4">
      <c r="A15986" t="s">
        <v>1040</v>
      </c>
      <c r="B15986" t="s">
        <v>2656</v>
      </c>
      <c r="C15986">
        <v>59.833085555721752</v>
      </c>
      <c r="D15986" t="s">
        <v>8</v>
      </c>
    </row>
    <row r="15987" spans="1:4">
      <c r="A15987" t="s">
        <v>1041</v>
      </c>
      <c r="B15987" t="s">
        <v>2656</v>
      </c>
      <c r="C15987">
        <v>59.756922542590402</v>
      </c>
      <c r="D15987" t="s">
        <v>8</v>
      </c>
    </row>
    <row r="15988" spans="1:4">
      <c r="A15988" t="s">
        <v>1042</v>
      </c>
      <c r="B15988" t="s">
        <v>2656</v>
      </c>
      <c r="C15988">
        <v>60.704775252885305</v>
      </c>
      <c r="D15988" t="s">
        <v>8</v>
      </c>
    </row>
    <row r="15989" spans="1:4">
      <c r="A15989" t="s">
        <v>1043</v>
      </c>
      <c r="B15989" t="s">
        <v>2656</v>
      </c>
      <c r="C15989">
        <v>61.407188116942166</v>
      </c>
      <c r="D15989" t="s">
        <v>8</v>
      </c>
    </row>
    <row r="15990" spans="1:4">
      <c r="A15990" t="s">
        <v>1044</v>
      </c>
      <c r="B15990" t="s">
        <v>2656</v>
      </c>
      <c r="C15990">
        <v>62.267443756723495</v>
      </c>
      <c r="D15990" t="s">
        <v>8</v>
      </c>
    </row>
    <row r="15991" spans="1:4">
      <c r="A15991" t="s">
        <v>1045</v>
      </c>
      <c r="B15991" t="s">
        <v>2656</v>
      </c>
      <c r="C15991">
        <v>62.694347947317681</v>
      </c>
      <c r="D15991" t="s">
        <v>8</v>
      </c>
    </row>
    <row r="15992" spans="1:4">
      <c r="A15992" t="s">
        <v>1046</v>
      </c>
      <c r="B15992" t="s">
        <v>2656</v>
      </c>
      <c r="C15992">
        <v>62.122298382916441</v>
      </c>
      <c r="D15992" t="s">
        <v>8</v>
      </c>
    </row>
    <row r="15993" spans="1:4">
      <c r="A15993" t="s">
        <v>1047</v>
      </c>
      <c r="B15993" t="s">
        <v>2656</v>
      </c>
      <c r="C15993">
        <v>61.652698829685498</v>
      </c>
      <c r="D15993" t="s">
        <v>8</v>
      </c>
    </row>
    <row r="15994" spans="1:4">
      <c r="A15994" t="s">
        <v>1048</v>
      </c>
      <c r="B15994" t="s">
        <v>2656</v>
      </c>
      <c r="C15994">
        <v>62.182063789256361</v>
      </c>
      <c r="D15994" t="s">
        <v>8</v>
      </c>
    </row>
    <row r="15995" spans="1:4">
      <c r="A15995" t="s">
        <v>1049</v>
      </c>
      <c r="B15995" t="s">
        <v>2656</v>
      </c>
      <c r="C15995">
        <v>62.258898260875682</v>
      </c>
      <c r="D15995" t="s">
        <v>8</v>
      </c>
    </row>
    <row r="15996" spans="1:4">
      <c r="A15996" t="s">
        <v>1050</v>
      </c>
      <c r="B15996" t="s">
        <v>2656</v>
      </c>
      <c r="C15996">
        <v>61.738073567326587</v>
      </c>
      <c r="D15996" t="s">
        <v>8</v>
      </c>
    </row>
    <row r="15997" spans="1:4">
      <c r="A15997" t="s">
        <v>1051</v>
      </c>
      <c r="B15997" t="s">
        <v>2656</v>
      </c>
      <c r="C15997">
        <v>62.429650483310922</v>
      </c>
      <c r="D15997" t="s">
        <v>8</v>
      </c>
    </row>
    <row r="15998" spans="1:4">
      <c r="A15998" t="s">
        <v>1052</v>
      </c>
      <c r="B15998" t="s">
        <v>2656</v>
      </c>
      <c r="C15998">
        <v>62.830941130607457</v>
      </c>
      <c r="D15998" t="s">
        <v>8</v>
      </c>
    </row>
    <row r="15999" spans="1:4">
      <c r="A15999" t="s">
        <v>1053</v>
      </c>
      <c r="B15999" t="s">
        <v>2656</v>
      </c>
      <c r="C15999">
        <v>62.711401444516632</v>
      </c>
      <c r="D15999" t="s">
        <v>8</v>
      </c>
    </row>
    <row r="16000" spans="1:4">
      <c r="A16000" t="s">
        <v>1054</v>
      </c>
      <c r="B16000" t="s">
        <v>2656</v>
      </c>
      <c r="C16000">
        <v>65.306969796350273</v>
      </c>
      <c r="D16000" t="s">
        <v>8</v>
      </c>
    </row>
    <row r="16001" spans="1:4">
      <c r="A16001" t="s">
        <v>1055</v>
      </c>
      <c r="B16001" t="s">
        <v>2656</v>
      </c>
      <c r="C16001">
        <v>65.588699971409099</v>
      </c>
      <c r="D16001" t="s">
        <v>8</v>
      </c>
    </row>
    <row r="16002" spans="1:4">
      <c r="A16002" t="s">
        <v>1056</v>
      </c>
      <c r="B16002" t="s">
        <v>2656</v>
      </c>
      <c r="C16002">
        <v>65.170347873965738</v>
      </c>
      <c r="D16002" t="s">
        <v>8</v>
      </c>
    </row>
    <row r="16003" spans="1:4">
      <c r="A16003" t="s">
        <v>1057</v>
      </c>
      <c r="B16003" t="s">
        <v>2656</v>
      </c>
      <c r="C16003">
        <v>64.786129679634755</v>
      </c>
      <c r="D16003" t="s">
        <v>8</v>
      </c>
    </row>
    <row r="16004" spans="1:4">
      <c r="A16004" t="s">
        <v>1058</v>
      </c>
      <c r="B16004" t="s">
        <v>2656</v>
      </c>
      <c r="C16004">
        <v>64.734896385498999</v>
      </c>
      <c r="D16004" t="s">
        <v>8</v>
      </c>
    </row>
    <row r="16005" spans="1:4">
      <c r="A16005" t="s">
        <v>1059</v>
      </c>
      <c r="B16005" t="s">
        <v>2656</v>
      </c>
      <c r="C16005">
        <v>65.264263583014014</v>
      </c>
      <c r="D16005" t="s">
        <v>8</v>
      </c>
    </row>
    <row r="16006" spans="1:4">
      <c r="A16006" t="s">
        <v>1060</v>
      </c>
      <c r="B16006" t="s">
        <v>2656</v>
      </c>
      <c r="C16006">
        <v>65.110582450291716</v>
      </c>
      <c r="D16006" t="s">
        <v>8</v>
      </c>
    </row>
    <row r="16007" spans="1:4">
      <c r="A16007" t="s">
        <v>1061</v>
      </c>
      <c r="B16007" t="s">
        <v>2656</v>
      </c>
      <c r="C16007">
        <v>65.452088628584164</v>
      </c>
      <c r="D16007" t="s">
        <v>8</v>
      </c>
    </row>
    <row r="16008" spans="1:4">
      <c r="A16008" t="s">
        <v>1062</v>
      </c>
      <c r="B16008" t="s">
        <v>2656</v>
      </c>
      <c r="C16008">
        <v>65.511875846580949</v>
      </c>
      <c r="D16008" t="s">
        <v>8</v>
      </c>
    </row>
    <row r="16009" spans="1:4">
      <c r="A16009" t="s">
        <v>1063</v>
      </c>
      <c r="B16009" t="s">
        <v>2656</v>
      </c>
      <c r="C16009">
        <v>65.674091580510577</v>
      </c>
      <c r="D16009" t="s">
        <v>8</v>
      </c>
    </row>
    <row r="16010" spans="1:4">
      <c r="A16010" t="s">
        <v>1064</v>
      </c>
      <c r="B16010" t="s">
        <v>2656</v>
      </c>
      <c r="C16010">
        <v>66.877930837130251</v>
      </c>
      <c r="D16010" t="s">
        <v>8</v>
      </c>
    </row>
    <row r="16011" spans="1:4">
      <c r="A16011" t="s">
        <v>1065</v>
      </c>
      <c r="B16011" t="s">
        <v>2656</v>
      </c>
      <c r="C16011">
        <v>66.963316816570483</v>
      </c>
      <c r="D16011" t="s">
        <v>8</v>
      </c>
    </row>
    <row r="16012" spans="1:4">
      <c r="A16012" t="s">
        <v>1066</v>
      </c>
      <c r="B16012" t="s">
        <v>2656</v>
      </c>
      <c r="C16012">
        <v>66.766940337505858</v>
      </c>
      <c r="D16012" t="s">
        <v>8</v>
      </c>
    </row>
    <row r="16013" spans="1:4">
      <c r="A16013" t="s">
        <v>1067</v>
      </c>
      <c r="B16013" t="s">
        <v>2656</v>
      </c>
      <c r="C16013">
        <v>67.578068722208215</v>
      </c>
      <c r="D16013" t="s">
        <v>8</v>
      </c>
    </row>
    <row r="16014" spans="1:4">
      <c r="A16014" t="s">
        <v>1068</v>
      </c>
      <c r="B16014" t="s">
        <v>2656</v>
      </c>
      <c r="C16014">
        <v>66.860854376046959</v>
      </c>
      <c r="D16014" t="s">
        <v>8</v>
      </c>
    </row>
    <row r="16015" spans="1:4">
      <c r="A16015" t="s">
        <v>1069</v>
      </c>
      <c r="B16015" t="s">
        <v>2656</v>
      </c>
      <c r="C16015">
        <v>67.586597631407869</v>
      </c>
      <c r="D16015" t="s">
        <v>8</v>
      </c>
    </row>
    <row r="16016" spans="1:4">
      <c r="A16016" t="s">
        <v>1070</v>
      </c>
      <c r="B16016" t="s">
        <v>2656</v>
      </c>
      <c r="C16016">
        <v>68.030561990264886</v>
      </c>
      <c r="D16016" t="s">
        <v>8</v>
      </c>
    </row>
    <row r="16017" spans="1:4">
      <c r="A16017" t="s">
        <v>1071</v>
      </c>
      <c r="B16017" t="s">
        <v>2656</v>
      </c>
      <c r="C16017">
        <v>68.380634828227457</v>
      </c>
      <c r="D16017" t="s">
        <v>8</v>
      </c>
    </row>
    <row r="16018" spans="1:4">
      <c r="A16018" t="s">
        <v>1072</v>
      </c>
      <c r="B16018" t="s">
        <v>2656</v>
      </c>
      <c r="C16018">
        <v>68.935591144767884</v>
      </c>
      <c r="D16018" t="s">
        <v>8</v>
      </c>
    </row>
    <row r="16019" spans="1:4">
      <c r="A16019" t="s">
        <v>1073</v>
      </c>
      <c r="B16019" t="s">
        <v>2656</v>
      </c>
      <c r="C16019">
        <v>68.824589757841167</v>
      </c>
      <c r="D16019" t="s">
        <v>8</v>
      </c>
    </row>
    <row r="16020" spans="1:4">
      <c r="A16020" t="s">
        <v>1074</v>
      </c>
      <c r="B16020" t="s">
        <v>2656</v>
      </c>
      <c r="C16020">
        <v>67.962289324526694</v>
      </c>
      <c r="D16020" t="s">
        <v>8</v>
      </c>
    </row>
    <row r="16021" spans="1:4">
      <c r="A16021" t="s">
        <v>1075</v>
      </c>
      <c r="B16021" t="s">
        <v>2656</v>
      </c>
      <c r="C16021">
        <v>68.08181675021919</v>
      </c>
      <c r="D16021" t="s">
        <v>8</v>
      </c>
    </row>
    <row r="16022" spans="1:4">
      <c r="A16022" t="s">
        <v>1076</v>
      </c>
      <c r="B16022" t="s">
        <v>2656</v>
      </c>
      <c r="C16022">
        <v>67.603666181941719</v>
      </c>
      <c r="D16022" t="s">
        <v>8</v>
      </c>
    </row>
    <row r="16023" spans="1:4">
      <c r="A16023" t="s">
        <v>1077</v>
      </c>
      <c r="B16023" t="s">
        <v>2656</v>
      </c>
      <c r="C16023">
        <v>69.208812904889925</v>
      </c>
      <c r="D16023" t="s">
        <v>8</v>
      </c>
    </row>
    <row r="16024" spans="1:4">
      <c r="A16024" t="s">
        <v>1078</v>
      </c>
      <c r="B16024" t="s">
        <v>2656</v>
      </c>
      <c r="C16024">
        <v>69.080736449050093</v>
      </c>
      <c r="D16024" t="s">
        <v>8</v>
      </c>
    </row>
    <row r="16025" spans="1:4">
      <c r="A16025" t="s">
        <v>1079</v>
      </c>
      <c r="B16025" t="s">
        <v>2656</v>
      </c>
      <c r="C16025">
        <v>69.31126604761549</v>
      </c>
      <c r="D16025" t="s">
        <v>8</v>
      </c>
    </row>
    <row r="16026" spans="1:4">
      <c r="A16026" t="s">
        <v>1080</v>
      </c>
      <c r="B16026" t="s">
        <v>2656</v>
      </c>
      <c r="C16026">
        <v>69.097813713878267</v>
      </c>
      <c r="D16026" t="s">
        <v>8</v>
      </c>
    </row>
    <row r="16027" spans="1:4">
      <c r="A16027" t="s">
        <v>1081</v>
      </c>
      <c r="B16027" t="s">
        <v>2656</v>
      </c>
      <c r="C16027">
        <v>68.901452906557466</v>
      </c>
      <c r="D16027" t="s">
        <v>8</v>
      </c>
    </row>
    <row r="16028" spans="1:4">
      <c r="A16028" t="s">
        <v>1082</v>
      </c>
      <c r="B16028" t="s">
        <v>2656</v>
      </c>
      <c r="C16028">
        <v>69.157562442097927</v>
      </c>
      <c r="D16028" t="s">
        <v>8</v>
      </c>
    </row>
    <row r="16029" spans="1:4">
      <c r="A16029" t="s">
        <v>1083</v>
      </c>
      <c r="B16029" t="s">
        <v>2656</v>
      </c>
      <c r="C16029">
        <v>69.020973515795902</v>
      </c>
      <c r="D16029" t="s">
        <v>8</v>
      </c>
    </row>
    <row r="16030" spans="1:4">
      <c r="A16030" t="s">
        <v>1084</v>
      </c>
      <c r="B16030" t="s">
        <v>2656</v>
      </c>
      <c r="C16030">
        <v>70.344349172832878</v>
      </c>
      <c r="D16030" t="s">
        <v>8</v>
      </c>
    </row>
    <row r="16031" spans="1:4">
      <c r="A16031" t="s">
        <v>1085</v>
      </c>
      <c r="B16031" t="s">
        <v>2656</v>
      </c>
      <c r="C16031">
        <v>70.352887300277658</v>
      </c>
      <c r="D16031" t="s">
        <v>8</v>
      </c>
    </row>
    <row r="16032" spans="1:4">
      <c r="A16032" t="s">
        <v>1086</v>
      </c>
      <c r="B16032" t="s">
        <v>2656</v>
      </c>
      <c r="C16032">
        <v>70.660274761229417</v>
      </c>
      <c r="D16032" t="s">
        <v>8</v>
      </c>
    </row>
    <row r="16033" spans="1:4">
      <c r="A16033" t="s">
        <v>1087</v>
      </c>
      <c r="B16033" t="s">
        <v>2656</v>
      </c>
      <c r="C16033">
        <v>71.001792639304554</v>
      </c>
      <c r="D16033" t="s">
        <v>8</v>
      </c>
    </row>
    <row r="16034" spans="1:4">
      <c r="A16034" t="s">
        <v>1088</v>
      </c>
      <c r="B16034" t="s">
        <v>2656</v>
      </c>
      <c r="C16034">
        <v>69.704016715222679</v>
      </c>
      <c r="D16034" t="s">
        <v>8</v>
      </c>
    </row>
    <row r="16035" spans="1:4">
      <c r="A16035" t="s">
        <v>1089</v>
      </c>
      <c r="B16035" t="s">
        <v>2656</v>
      </c>
      <c r="C16035">
        <v>69.729609208641875</v>
      </c>
      <c r="D16035" t="s">
        <v>8</v>
      </c>
    </row>
    <row r="16036" spans="1:4">
      <c r="A16036" t="s">
        <v>1090</v>
      </c>
      <c r="B16036" t="s">
        <v>2656</v>
      </c>
      <c r="C16036">
        <v>70.685864893698096</v>
      </c>
      <c r="D16036" t="s">
        <v>8</v>
      </c>
    </row>
    <row r="16037" spans="1:4">
      <c r="A16037" t="s">
        <v>1091</v>
      </c>
      <c r="B16037" t="s">
        <v>2656</v>
      </c>
      <c r="C16037">
        <v>65.8448486328125</v>
      </c>
      <c r="D16037" t="s">
        <v>8</v>
      </c>
    </row>
    <row r="16038" spans="1:4">
      <c r="A16038" t="s">
        <v>1092</v>
      </c>
      <c r="B16038" t="s">
        <v>2656</v>
      </c>
      <c r="C16038">
        <v>66.954780437007059</v>
      </c>
      <c r="D16038" t="s">
        <v>8</v>
      </c>
    </row>
    <row r="16039" spans="1:4">
      <c r="A16039" t="s">
        <v>1093</v>
      </c>
      <c r="B16039" t="s">
        <v>2656</v>
      </c>
      <c r="C16039">
        <v>66.647397009349248</v>
      </c>
      <c r="D16039" t="s">
        <v>8</v>
      </c>
    </row>
    <row r="16040" spans="1:4">
      <c r="A16040" t="s">
        <v>1094</v>
      </c>
      <c r="B16040" t="s">
        <v>2656</v>
      </c>
      <c r="C16040">
        <v>66.425403136200941</v>
      </c>
      <c r="D16040" t="s">
        <v>8</v>
      </c>
    </row>
    <row r="16041" spans="1:4">
      <c r="A16041" t="s">
        <v>1095</v>
      </c>
      <c r="B16041" t="s">
        <v>2656</v>
      </c>
      <c r="C16041">
        <v>64.956912003919925</v>
      </c>
      <c r="D16041" t="s">
        <v>8</v>
      </c>
    </row>
    <row r="16042" spans="1:4">
      <c r="A16042" t="s">
        <v>1096</v>
      </c>
      <c r="B16042" t="s">
        <v>2656</v>
      </c>
      <c r="C16042">
        <v>64.862977071628535</v>
      </c>
      <c r="D16042" t="s">
        <v>8</v>
      </c>
    </row>
    <row r="16043" spans="1:4">
      <c r="A16043" t="s">
        <v>1097</v>
      </c>
      <c r="B16043" t="s">
        <v>2656</v>
      </c>
      <c r="C16043">
        <v>64.034796785291803</v>
      </c>
      <c r="D16043" t="s">
        <v>8</v>
      </c>
    </row>
    <row r="16044" spans="1:4">
      <c r="A16044" t="s">
        <v>1098</v>
      </c>
      <c r="B16044" t="s">
        <v>2656</v>
      </c>
      <c r="C16044">
        <v>64.419015668057</v>
      </c>
      <c r="D16044" t="s">
        <v>8</v>
      </c>
    </row>
    <row r="16045" spans="1:4">
      <c r="A16045" t="s">
        <v>1099</v>
      </c>
      <c r="B16045" t="s">
        <v>2656</v>
      </c>
      <c r="C16045">
        <v>64.137262780429182</v>
      </c>
      <c r="D16045" t="s">
        <v>8</v>
      </c>
    </row>
    <row r="16046" spans="1:4">
      <c r="A16046" t="s">
        <v>1100</v>
      </c>
      <c r="B16046" t="s">
        <v>2656</v>
      </c>
      <c r="C16046">
        <v>63.992104820882808</v>
      </c>
      <c r="D16046" t="s">
        <v>8</v>
      </c>
    </row>
    <row r="16047" spans="1:4">
      <c r="A16047" t="s">
        <v>1101</v>
      </c>
      <c r="B16047" t="s">
        <v>2656</v>
      </c>
      <c r="C16047">
        <v>63.744511845408617</v>
      </c>
      <c r="D16047" t="s">
        <v>8</v>
      </c>
    </row>
    <row r="16048" spans="1:4">
      <c r="A16048" t="s">
        <v>1102</v>
      </c>
      <c r="B16048" t="s">
        <v>2656</v>
      </c>
      <c r="C16048">
        <v>62.574813490045003</v>
      </c>
      <c r="D16048" t="s">
        <v>8</v>
      </c>
    </row>
    <row r="16049" spans="1:4">
      <c r="A16049" t="s">
        <v>1103</v>
      </c>
      <c r="B16049" t="s">
        <v>2656</v>
      </c>
      <c r="C16049">
        <v>61.139892064557991</v>
      </c>
      <c r="D16049" t="s">
        <v>8</v>
      </c>
    </row>
    <row r="16050" spans="1:4">
      <c r="A16050" t="s">
        <v>1104</v>
      </c>
      <c r="B16050" t="s">
        <v>2656</v>
      </c>
      <c r="C16050">
        <v>61.114038652151002</v>
      </c>
      <c r="D16050" t="s">
        <v>8</v>
      </c>
    </row>
    <row r="16051" spans="1:4">
      <c r="A16051" t="s">
        <v>1105</v>
      </c>
      <c r="B16051" t="s">
        <v>2656</v>
      </c>
      <c r="C16051">
        <v>61.587845043811043</v>
      </c>
      <c r="D16051" t="s">
        <v>8</v>
      </c>
    </row>
    <row r="16052" spans="1:4">
      <c r="A16052" t="s">
        <v>1106</v>
      </c>
      <c r="B16052" t="s">
        <v>2656</v>
      </c>
      <c r="C16052">
        <v>60.424840407392175</v>
      </c>
      <c r="D16052" t="s">
        <v>8</v>
      </c>
    </row>
    <row r="16053" spans="1:4">
      <c r="A16053" t="s">
        <v>1107</v>
      </c>
      <c r="B16053" t="s">
        <v>2656</v>
      </c>
      <c r="C16053">
        <v>61.527548240669688</v>
      </c>
      <c r="D16053" t="s">
        <v>8</v>
      </c>
    </row>
    <row r="16054" spans="1:4">
      <c r="A16054" t="s">
        <v>1108</v>
      </c>
      <c r="B16054" t="s">
        <v>2656</v>
      </c>
      <c r="C16054">
        <v>61.389735026753982</v>
      </c>
      <c r="D16054" t="s">
        <v>8</v>
      </c>
    </row>
    <row r="16055" spans="1:4">
      <c r="A16055" t="s">
        <v>1109</v>
      </c>
      <c r="B16055" t="s">
        <v>2656</v>
      </c>
      <c r="C16055">
        <v>66.343277831235937</v>
      </c>
      <c r="D16055" t="s">
        <v>8</v>
      </c>
    </row>
    <row r="16056" spans="1:4">
      <c r="A16056" t="s">
        <v>1110</v>
      </c>
      <c r="B16056" t="s">
        <v>2656</v>
      </c>
      <c r="C16056">
        <v>67.03244340015506</v>
      </c>
      <c r="D16056" t="s">
        <v>8</v>
      </c>
    </row>
    <row r="16057" spans="1:4">
      <c r="A16057" t="s">
        <v>1111</v>
      </c>
      <c r="B16057" t="s">
        <v>2656</v>
      </c>
      <c r="C16057">
        <v>68.574532857012926</v>
      </c>
      <c r="D16057" t="s">
        <v>8</v>
      </c>
    </row>
    <row r="16058" spans="1:4">
      <c r="A16058" t="s">
        <v>1112</v>
      </c>
      <c r="B16058" t="s">
        <v>2656</v>
      </c>
      <c r="C16058">
        <v>70.452595061324843</v>
      </c>
      <c r="D16058" t="s">
        <v>8</v>
      </c>
    </row>
    <row r="16059" spans="1:4">
      <c r="A16059" t="s">
        <v>1113</v>
      </c>
      <c r="B16059" t="s">
        <v>2656</v>
      </c>
      <c r="C16059">
        <v>68.944973763903107</v>
      </c>
      <c r="D16059" t="s">
        <v>8</v>
      </c>
    </row>
    <row r="16060" spans="1:4">
      <c r="A16060" t="s">
        <v>1114</v>
      </c>
      <c r="B16060" t="s">
        <v>2656</v>
      </c>
      <c r="C16060">
        <v>68.927755779409566</v>
      </c>
      <c r="D16060" t="s">
        <v>8</v>
      </c>
    </row>
    <row r="16061" spans="1:4">
      <c r="A16061" t="s">
        <v>1115</v>
      </c>
      <c r="B16061" t="s">
        <v>2656</v>
      </c>
      <c r="C16061">
        <v>68.73822140995162</v>
      </c>
      <c r="D16061" t="s">
        <v>8</v>
      </c>
    </row>
    <row r="16062" spans="1:4">
      <c r="A16062" t="s">
        <v>1116</v>
      </c>
      <c r="B16062" t="s">
        <v>2656</v>
      </c>
      <c r="C16062">
        <v>69.436027235504184</v>
      </c>
      <c r="D16062" t="s">
        <v>8</v>
      </c>
    </row>
    <row r="16063" spans="1:4">
      <c r="A16063" t="s">
        <v>1117</v>
      </c>
      <c r="B16063" t="s">
        <v>2656</v>
      </c>
      <c r="C16063">
        <v>71.805124030160911</v>
      </c>
      <c r="D16063" t="s">
        <v>8</v>
      </c>
    </row>
    <row r="16064" spans="1:4">
      <c r="A16064" t="s">
        <v>1118</v>
      </c>
      <c r="B16064" t="s">
        <v>2656</v>
      </c>
      <c r="C16064">
        <v>74.415429335416832</v>
      </c>
      <c r="D16064" t="s">
        <v>8</v>
      </c>
    </row>
    <row r="16065" spans="1:4">
      <c r="A16065" t="s">
        <v>1119</v>
      </c>
      <c r="B16065" t="s">
        <v>2656</v>
      </c>
      <c r="C16065">
        <v>73.640113481687195</v>
      </c>
      <c r="D16065" t="s">
        <v>8</v>
      </c>
    </row>
    <row r="16066" spans="1:4">
      <c r="A16066" t="s">
        <v>1120</v>
      </c>
      <c r="B16066" t="s">
        <v>2656</v>
      </c>
      <c r="C16066">
        <v>74.312059917206696</v>
      </c>
      <c r="D16066" t="s">
        <v>8</v>
      </c>
    </row>
    <row r="16067" spans="1:4">
      <c r="A16067" t="s">
        <v>1121</v>
      </c>
      <c r="B16067" t="s">
        <v>2656</v>
      </c>
      <c r="C16067">
        <v>75.242467095723129</v>
      </c>
      <c r="D16067" t="s">
        <v>8</v>
      </c>
    </row>
    <row r="16068" spans="1:4">
      <c r="A16068" t="s">
        <v>1122</v>
      </c>
      <c r="B16068" t="s">
        <v>2656</v>
      </c>
      <c r="C16068">
        <v>75.811040780569144</v>
      </c>
      <c r="D16068" t="s">
        <v>8</v>
      </c>
    </row>
    <row r="16069" spans="1:4">
      <c r="A16069" t="s">
        <v>1123</v>
      </c>
      <c r="B16069" t="s">
        <v>2656</v>
      </c>
      <c r="C16069">
        <v>75.733521891012728</v>
      </c>
      <c r="D16069" t="s">
        <v>8</v>
      </c>
    </row>
    <row r="16070" spans="1:4">
      <c r="A16070" t="s">
        <v>1124</v>
      </c>
      <c r="B16070" t="s">
        <v>2656</v>
      </c>
      <c r="C16070">
        <v>76.207323360657568</v>
      </c>
      <c r="D16070" t="s">
        <v>8</v>
      </c>
    </row>
    <row r="16071" spans="1:4">
      <c r="A16071" t="s">
        <v>1125</v>
      </c>
      <c r="B16071" t="s">
        <v>2656</v>
      </c>
      <c r="C16071">
        <v>76.095347196650238</v>
      </c>
      <c r="D16071" t="s">
        <v>8</v>
      </c>
    </row>
    <row r="16072" spans="1:4">
      <c r="A16072" t="s">
        <v>1126</v>
      </c>
      <c r="B16072" t="s">
        <v>2656</v>
      </c>
      <c r="C16072">
        <v>75.345843819584516</v>
      </c>
      <c r="D16072" t="s">
        <v>8</v>
      </c>
    </row>
    <row r="16073" spans="1:4">
      <c r="A16073" t="s">
        <v>1127</v>
      </c>
      <c r="B16073" t="s">
        <v>2656</v>
      </c>
      <c r="C16073">
        <v>75.388922898209259</v>
      </c>
      <c r="D16073" t="s">
        <v>8</v>
      </c>
    </row>
    <row r="16074" spans="1:4">
      <c r="A16074" t="s">
        <v>1128</v>
      </c>
      <c r="B16074" t="s">
        <v>2656</v>
      </c>
      <c r="C16074">
        <v>74.553277537376559</v>
      </c>
      <c r="D16074" t="s">
        <v>8</v>
      </c>
    </row>
    <row r="16075" spans="1:4">
      <c r="A16075" t="s">
        <v>1129</v>
      </c>
      <c r="B16075" t="s">
        <v>2656</v>
      </c>
      <c r="C16075">
        <v>74.656656010863927</v>
      </c>
      <c r="D16075" t="s">
        <v>8</v>
      </c>
    </row>
    <row r="16076" spans="1:4">
      <c r="A16076" t="s">
        <v>1130</v>
      </c>
      <c r="B16076" t="s">
        <v>2656</v>
      </c>
      <c r="C16076">
        <v>74.398223813981204</v>
      </c>
      <c r="D16076" t="s">
        <v>8</v>
      </c>
    </row>
    <row r="16077" spans="1:4">
      <c r="A16077" t="s">
        <v>1131</v>
      </c>
      <c r="B16077" t="s">
        <v>2656</v>
      </c>
      <c r="C16077">
        <v>75.345828276249577</v>
      </c>
      <c r="D16077" t="s">
        <v>8</v>
      </c>
    </row>
    <row r="16078" spans="1:4">
      <c r="A16078" t="s">
        <v>1132</v>
      </c>
      <c r="B16078" t="s">
        <v>2656</v>
      </c>
      <c r="C16078">
        <v>75.070182403395492</v>
      </c>
      <c r="D16078" t="s">
        <v>8</v>
      </c>
    </row>
    <row r="16079" spans="1:4">
      <c r="A16079" t="s">
        <v>1133</v>
      </c>
      <c r="B16079" t="s">
        <v>2656</v>
      </c>
      <c r="C16079">
        <v>74.139756617476834</v>
      </c>
      <c r="D16079" t="s">
        <v>8</v>
      </c>
    </row>
    <row r="16080" spans="1:4">
      <c r="A16080" t="s">
        <v>1134</v>
      </c>
      <c r="B16080" t="s">
        <v>2656</v>
      </c>
      <c r="C16080">
        <v>73.752092810118754</v>
      </c>
      <c r="D16080" t="s">
        <v>8</v>
      </c>
    </row>
    <row r="16081" spans="1:4">
      <c r="A16081" t="s">
        <v>1135</v>
      </c>
      <c r="B16081" t="s">
        <v>2656</v>
      </c>
      <c r="C16081">
        <v>73.915774660177163</v>
      </c>
      <c r="D16081" t="s">
        <v>8</v>
      </c>
    </row>
    <row r="16082" spans="1:4">
      <c r="A16082" t="s">
        <v>1136</v>
      </c>
      <c r="B16082" t="s">
        <v>2656</v>
      </c>
      <c r="C16082">
        <v>75.423366495177262</v>
      </c>
      <c r="D16082" t="s">
        <v>8</v>
      </c>
    </row>
    <row r="16083" spans="1:4">
      <c r="A16083" t="s">
        <v>1137</v>
      </c>
      <c r="B16083" t="s">
        <v>2656</v>
      </c>
      <c r="C16083">
        <v>74.872017577087362</v>
      </c>
      <c r="D16083" t="s">
        <v>8</v>
      </c>
    </row>
    <row r="16084" spans="1:4">
      <c r="A16084" t="s">
        <v>1138</v>
      </c>
      <c r="B16084" t="s">
        <v>2656</v>
      </c>
      <c r="C16084">
        <v>75.38030990443815</v>
      </c>
      <c r="D16084" t="s">
        <v>8</v>
      </c>
    </row>
    <row r="16085" spans="1:4">
      <c r="A16085" t="s">
        <v>1139</v>
      </c>
      <c r="B16085" t="s">
        <v>2656</v>
      </c>
      <c r="C16085">
        <v>75.595671437505672</v>
      </c>
      <c r="D16085" t="s">
        <v>8</v>
      </c>
    </row>
    <row r="16086" spans="1:4">
      <c r="A16086" t="s">
        <v>1140</v>
      </c>
      <c r="B16086" t="s">
        <v>2656</v>
      </c>
      <c r="C16086">
        <v>76.28487220854818</v>
      </c>
      <c r="D16086" t="s">
        <v>8</v>
      </c>
    </row>
    <row r="16087" spans="1:4">
      <c r="A16087" t="s">
        <v>1141</v>
      </c>
      <c r="B16087" t="s">
        <v>2656</v>
      </c>
      <c r="C16087">
        <v>76.215967370888436</v>
      </c>
      <c r="D16087" t="s">
        <v>8</v>
      </c>
    </row>
    <row r="16088" spans="1:4">
      <c r="A16088" t="s">
        <v>1142</v>
      </c>
      <c r="B16088" t="s">
        <v>2656</v>
      </c>
      <c r="C16088">
        <v>75.681825458488461</v>
      </c>
      <c r="D16088" t="s">
        <v>8</v>
      </c>
    </row>
    <row r="16089" spans="1:4">
      <c r="A16089" t="s">
        <v>1143</v>
      </c>
      <c r="B16089" t="s">
        <v>2656</v>
      </c>
      <c r="C16089">
        <v>74.432669345609781</v>
      </c>
      <c r="D16089" t="s">
        <v>8</v>
      </c>
    </row>
    <row r="16090" spans="1:4">
      <c r="A16090" t="s">
        <v>1144</v>
      </c>
      <c r="B16090" t="s">
        <v>2656</v>
      </c>
      <c r="C16090">
        <v>74.992639670521399</v>
      </c>
      <c r="D16090" t="s">
        <v>8</v>
      </c>
    </row>
    <row r="16091" spans="1:4">
      <c r="A16091" t="s">
        <v>1145</v>
      </c>
      <c r="B16091" t="s">
        <v>2656</v>
      </c>
      <c r="C16091">
        <v>75.423368985009375</v>
      </c>
      <c r="D16091" t="s">
        <v>8</v>
      </c>
    </row>
    <row r="16092" spans="1:4">
      <c r="A16092" t="s">
        <v>1146</v>
      </c>
      <c r="B16092" t="s">
        <v>2656</v>
      </c>
      <c r="C16092">
        <v>75.311384873051367</v>
      </c>
      <c r="D16092" t="s">
        <v>8</v>
      </c>
    </row>
    <row r="16093" spans="1:4">
      <c r="A16093" t="s">
        <v>1147</v>
      </c>
      <c r="B16093" t="s">
        <v>2656</v>
      </c>
      <c r="C16093">
        <v>75.854130004688955</v>
      </c>
      <c r="D16093" t="s">
        <v>8</v>
      </c>
    </row>
    <row r="16094" spans="1:4">
      <c r="A16094" t="s">
        <v>1148</v>
      </c>
      <c r="B16094" t="s">
        <v>2656</v>
      </c>
      <c r="C16094">
        <v>75.388933430274548</v>
      </c>
      <c r="D16094" t="s">
        <v>8</v>
      </c>
    </row>
    <row r="16095" spans="1:4">
      <c r="A16095" t="s">
        <v>1149</v>
      </c>
      <c r="B16095" t="s">
        <v>2656</v>
      </c>
      <c r="C16095">
        <v>76.5347181243107</v>
      </c>
      <c r="D16095" t="s">
        <v>8</v>
      </c>
    </row>
    <row r="16096" spans="1:4">
      <c r="A16096" t="s">
        <v>1150</v>
      </c>
      <c r="B16096" t="s">
        <v>2656</v>
      </c>
      <c r="C16096">
        <v>76.026401186133782</v>
      </c>
      <c r="D16096" t="s">
        <v>8</v>
      </c>
    </row>
    <row r="16097" spans="1:4">
      <c r="A16097" t="s">
        <v>1151</v>
      </c>
      <c r="B16097" t="s">
        <v>2656</v>
      </c>
      <c r="C16097">
        <v>75.595675506016093</v>
      </c>
      <c r="D16097" t="s">
        <v>8</v>
      </c>
    </row>
    <row r="16098" spans="1:4">
      <c r="A16098" t="s">
        <v>1152</v>
      </c>
      <c r="B16098" t="s">
        <v>2656</v>
      </c>
      <c r="C16098">
        <v>75.828267957806773</v>
      </c>
      <c r="D16098" t="s">
        <v>8</v>
      </c>
    </row>
    <row r="16099" spans="1:4">
      <c r="A16099" t="s">
        <v>1153</v>
      </c>
      <c r="B16099" t="s">
        <v>2656</v>
      </c>
      <c r="C16099">
        <v>76.517466493679834</v>
      </c>
      <c r="D16099" t="s">
        <v>8</v>
      </c>
    </row>
    <row r="16100" spans="1:4">
      <c r="A16100" t="s">
        <v>1154</v>
      </c>
      <c r="B16100" t="s">
        <v>2656</v>
      </c>
      <c r="C16100">
        <v>75.673204079334056</v>
      </c>
      <c r="D16100" t="s">
        <v>8</v>
      </c>
    </row>
    <row r="16101" spans="1:4">
      <c r="A16101" t="s">
        <v>1155</v>
      </c>
      <c r="B16101" t="s">
        <v>2656</v>
      </c>
      <c r="C16101">
        <v>75.087393474344154</v>
      </c>
      <c r="D16101" t="s">
        <v>8</v>
      </c>
    </row>
    <row r="16102" spans="1:4">
      <c r="A16102" t="s">
        <v>1156</v>
      </c>
      <c r="B16102" t="s">
        <v>2656</v>
      </c>
      <c r="C16102">
        <v>75.182156395364103</v>
      </c>
      <c r="D16102" t="s">
        <v>8</v>
      </c>
    </row>
    <row r="16103" spans="1:4">
      <c r="A16103" t="s">
        <v>1157</v>
      </c>
      <c r="B16103" t="s">
        <v>2656</v>
      </c>
      <c r="C16103">
        <v>74.803103556740581</v>
      </c>
      <c r="D16103" t="s">
        <v>8</v>
      </c>
    </row>
    <row r="16104" spans="1:4">
      <c r="A16104" t="s">
        <v>1158</v>
      </c>
      <c r="B16104" t="s">
        <v>2656</v>
      </c>
      <c r="C16104">
        <v>74.251755149115908</v>
      </c>
      <c r="D16104" t="s">
        <v>8</v>
      </c>
    </row>
    <row r="16105" spans="1:4">
      <c r="A16105" t="s">
        <v>1159</v>
      </c>
      <c r="B16105" t="s">
        <v>2656</v>
      </c>
      <c r="C16105">
        <v>71.098682344308244</v>
      </c>
      <c r="D16105" t="s">
        <v>8</v>
      </c>
    </row>
    <row r="16106" spans="1:4">
      <c r="A16106" t="s">
        <v>1160</v>
      </c>
      <c r="B16106" t="s">
        <v>2656</v>
      </c>
      <c r="C16106">
        <v>70.039085214914394</v>
      </c>
      <c r="D16106" t="s">
        <v>8</v>
      </c>
    </row>
    <row r="16107" spans="1:4">
      <c r="A16107" t="s">
        <v>1161</v>
      </c>
      <c r="B16107" t="s">
        <v>2656</v>
      </c>
      <c r="C16107">
        <v>69.91848146805772</v>
      </c>
      <c r="D16107" t="s">
        <v>8</v>
      </c>
    </row>
    <row r="16108" spans="1:4">
      <c r="A16108" t="s">
        <v>1162</v>
      </c>
      <c r="B16108" t="s">
        <v>2656</v>
      </c>
      <c r="C16108">
        <v>70.590406490555239</v>
      </c>
      <c r="D16108" t="s">
        <v>8</v>
      </c>
    </row>
    <row r="16109" spans="1:4">
      <c r="A16109" t="s">
        <v>1163</v>
      </c>
      <c r="B16109" t="s">
        <v>2656</v>
      </c>
      <c r="C16109">
        <v>72.13248319801869</v>
      </c>
      <c r="D16109" t="s">
        <v>8</v>
      </c>
    </row>
    <row r="16110" spans="1:4">
      <c r="A16110" t="s">
        <v>1164</v>
      </c>
      <c r="B16110" t="s">
        <v>2656</v>
      </c>
      <c r="C16110">
        <v>71.934327728260627</v>
      </c>
      <c r="D16110" t="s">
        <v>8</v>
      </c>
    </row>
    <row r="16111" spans="1:4">
      <c r="A16111" t="s">
        <v>1165</v>
      </c>
      <c r="B16111" t="s">
        <v>2656</v>
      </c>
      <c r="C16111">
        <v>70.056296987164046</v>
      </c>
      <c r="D16111" t="s">
        <v>8</v>
      </c>
    </row>
    <row r="16112" spans="1:4">
      <c r="A16112" t="s">
        <v>1166</v>
      </c>
      <c r="B16112" t="s">
        <v>2656</v>
      </c>
      <c r="C16112">
        <v>70.297515120052097</v>
      </c>
      <c r="D16112" t="s">
        <v>8</v>
      </c>
    </row>
    <row r="16113" spans="1:4">
      <c r="A16113" t="s">
        <v>1167</v>
      </c>
      <c r="B16113" t="s">
        <v>2656</v>
      </c>
      <c r="C16113">
        <v>70.521504398830714</v>
      </c>
      <c r="D16113" t="s">
        <v>8</v>
      </c>
    </row>
    <row r="16114" spans="1:4">
      <c r="A16114" t="s">
        <v>1168</v>
      </c>
      <c r="B16114" t="s">
        <v>2656</v>
      </c>
      <c r="C16114">
        <v>71.813751593150371</v>
      </c>
      <c r="D16114" t="s">
        <v>8</v>
      </c>
    </row>
    <row r="16115" spans="1:4">
      <c r="A16115" t="s">
        <v>1169</v>
      </c>
      <c r="B16115" t="s">
        <v>2656</v>
      </c>
      <c r="C16115">
        <v>71.762061036280812</v>
      </c>
      <c r="D16115" t="s">
        <v>8</v>
      </c>
    </row>
    <row r="16116" spans="1:4">
      <c r="A16116" t="s">
        <v>1170</v>
      </c>
      <c r="B16116" t="s">
        <v>2656</v>
      </c>
      <c r="C16116">
        <v>74.518802077578016</v>
      </c>
      <c r="D16116" t="s">
        <v>8</v>
      </c>
    </row>
    <row r="16117" spans="1:4">
      <c r="A16117" t="s">
        <v>1171</v>
      </c>
      <c r="B16117" t="s">
        <v>2656</v>
      </c>
      <c r="C16117">
        <v>74.856877855081962</v>
      </c>
      <c r="D16117" t="s">
        <v>8</v>
      </c>
    </row>
    <row r="16118" spans="1:4">
      <c r="A16118" t="s">
        <v>1172</v>
      </c>
      <c r="B16118" t="s">
        <v>2656</v>
      </c>
      <c r="C16118">
        <v>86.697821602637845</v>
      </c>
      <c r="D16118" t="s">
        <v>8</v>
      </c>
    </row>
    <row r="16119" spans="1:4">
      <c r="A16119" t="s">
        <v>1173</v>
      </c>
      <c r="B16119" t="s">
        <v>2656</v>
      </c>
      <c r="C16119">
        <v>91.48977951295376</v>
      </c>
      <c r="D16119" t="s">
        <v>8</v>
      </c>
    </row>
    <row r="16120" spans="1:4">
      <c r="A16120" t="s">
        <v>1174</v>
      </c>
      <c r="B16120" t="s">
        <v>2656</v>
      </c>
      <c r="C16120">
        <v>90.951530366357943</v>
      </c>
      <c r="D16120" t="s">
        <v>8</v>
      </c>
    </row>
    <row r="16121" spans="1:4">
      <c r="A16121" t="s">
        <v>1175</v>
      </c>
      <c r="B16121" t="s">
        <v>2656</v>
      </c>
      <c r="C16121">
        <v>91.073079119943316</v>
      </c>
      <c r="D16121" t="s">
        <v>8</v>
      </c>
    </row>
    <row r="16122" spans="1:4">
      <c r="A16122" t="s">
        <v>1176</v>
      </c>
      <c r="B16122" t="s">
        <v>2656</v>
      </c>
      <c r="C16122">
        <v>91.159887542532999</v>
      </c>
      <c r="D16122" t="s">
        <v>8</v>
      </c>
    </row>
    <row r="16123" spans="1:4">
      <c r="A16123" t="s">
        <v>1177</v>
      </c>
      <c r="B16123" t="s">
        <v>2656</v>
      </c>
      <c r="C16123">
        <v>90.864749270207639</v>
      </c>
      <c r="D16123" t="s">
        <v>8</v>
      </c>
    </row>
    <row r="16124" spans="1:4">
      <c r="A16124" t="s">
        <v>1178</v>
      </c>
      <c r="B16124" t="s">
        <v>2656</v>
      </c>
      <c r="C16124">
        <v>93.746847469965857</v>
      </c>
      <c r="D16124" t="s">
        <v>8</v>
      </c>
    </row>
    <row r="16125" spans="1:4">
      <c r="A16125" t="s">
        <v>1179</v>
      </c>
      <c r="B16125" t="s">
        <v>2656</v>
      </c>
      <c r="C16125">
        <v>94.189584750391447</v>
      </c>
      <c r="D16125" t="s">
        <v>8</v>
      </c>
    </row>
    <row r="16126" spans="1:4">
      <c r="A16126" t="s">
        <v>1180</v>
      </c>
      <c r="B16126" t="s">
        <v>2656</v>
      </c>
      <c r="C16126">
        <v>92.687757810248925</v>
      </c>
      <c r="D16126" t="s">
        <v>8</v>
      </c>
    </row>
    <row r="16127" spans="1:4">
      <c r="A16127" t="s">
        <v>1181</v>
      </c>
      <c r="B16127" t="s">
        <v>2656</v>
      </c>
      <c r="C16127">
        <v>92.887409367185199</v>
      </c>
      <c r="D16127" t="s">
        <v>8</v>
      </c>
    </row>
    <row r="16128" spans="1:4">
      <c r="A16128" t="s">
        <v>1182</v>
      </c>
      <c r="B16128" t="s">
        <v>2656</v>
      </c>
      <c r="C16128">
        <v>94.831968575470086</v>
      </c>
      <c r="D16128" t="s">
        <v>8</v>
      </c>
    </row>
    <row r="16129" spans="1:4">
      <c r="A16129" t="s">
        <v>1183</v>
      </c>
      <c r="B16129" t="s">
        <v>2656</v>
      </c>
      <c r="C16129">
        <v>94.580229078764958</v>
      </c>
      <c r="D16129" t="s">
        <v>8</v>
      </c>
    </row>
    <row r="16130" spans="1:4">
      <c r="A16130" t="s">
        <v>1184</v>
      </c>
      <c r="B16130" t="s">
        <v>2656</v>
      </c>
      <c r="C16130">
        <v>95.144505249657882</v>
      </c>
      <c r="D16130" t="s">
        <v>8</v>
      </c>
    </row>
    <row r="16131" spans="1:4">
      <c r="A16131" t="s">
        <v>1185</v>
      </c>
      <c r="B16131" t="s">
        <v>2656</v>
      </c>
      <c r="C16131">
        <v>93.243341437692862</v>
      </c>
      <c r="D16131" t="s">
        <v>8</v>
      </c>
    </row>
    <row r="16132" spans="1:4">
      <c r="A16132" t="s">
        <v>1186</v>
      </c>
      <c r="B16132" t="s">
        <v>2656</v>
      </c>
      <c r="C16132">
        <v>94.36318745842712</v>
      </c>
      <c r="D16132" t="s">
        <v>8</v>
      </c>
    </row>
    <row r="16133" spans="1:4">
      <c r="A16133" t="s">
        <v>1187</v>
      </c>
      <c r="B16133" t="s">
        <v>2656</v>
      </c>
      <c r="C16133">
        <v>94.996926565143724</v>
      </c>
      <c r="D16133" t="s">
        <v>8</v>
      </c>
    </row>
    <row r="16134" spans="1:4">
      <c r="A16134" t="s">
        <v>1188</v>
      </c>
      <c r="B16134" t="s">
        <v>2656</v>
      </c>
      <c r="C16134">
        <v>94.684405969432675</v>
      </c>
      <c r="D16134" t="s">
        <v>8</v>
      </c>
    </row>
    <row r="16135" spans="1:4">
      <c r="A16135" t="s">
        <v>1189</v>
      </c>
      <c r="B16135" t="s">
        <v>2656</v>
      </c>
      <c r="C16135">
        <v>93.104443387659487</v>
      </c>
      <c r="D16135" t="s">
        <v>8</v>
      </c>
    </row>
    <row r="16136" spans="1:4">
      <c r="A16136" t="s">
        <v>1190</v>
      </c>
      <c r="B16136" t="s">
        <v>2656</v>
      </c>
      <c r="C16136">
        <v>92.566230022479957</v>
      </c>
      <c r="D16136" t="s">
        <v>8</v>
      </c>
    </row>
    <row r="16137" spans="1:4">
      <c r="A16137" t="s">
        <v>1191</v>
      </c>
      <c r="B16137" t="s">
        <v>2656</v>
      </c>
      <c r="C16137">
        <v>92.991591229790686</v>
      </c>
      <c r="D16137" t="s">
        <v>8</v>
      </c>
    </row>
    <row r="16138" spans="1:4">
      <c r="A16138" t="s">
        <v>1192</v>
      </c>
      <c r="B16138" t="s">
        <v>2656</v>
      </c>
      <c r="C16138">
        <v>94.232982483305818</v>
      </c>
      <c r="D16138" t="s">
        <v>8</v>
      </c>
    </row>
    <row r="16139" spans="1:4">
      <c r="A16139" t="s">
        <v>1193</v>
      </c>
      <c r="B16139" t="s">
        <v>2656</v>
      </c>
      <c r="C16139">
        <v>94.024654538527315</v>
      </c>
      <c r="D16139" t="s">
        <v>8</v>
      </c>
    </row>
    <row r="16140" spans="1:4">
      <c r="A16140" t="s">
        <v>1194</v>
      </c>
      <c r="B16140" t="s">
        <v>2656</v>
      </c>
      <c r="C16140">
        <v>93.252029572998154</v>
      </c>
      <c r="D16140" t="s">
        <v>8</v>
      </c>
    </row>
    <row r="16141" spans="1:4">
      <c r="A16141" t="s">
        <v>1195</v>
      </c>
      <c r="B16141" t="s">
        <v>2656</v>
      </c>
      <c r="C16141">
        <v>95.665362128122766</v>
      </c>
      <c r="D16141" t="s">
        <v>8</v>
      </c>
    </row>
    <row r="16142" spans="1:4">
      <c r="A16142" t="s">
        <v>1196</v>
      </c>
      <c r="B16142" t="s">
        <v>2656</v>
      </c>
      <c r="C16142">
        <v>92.948169121201545</v>
      </c>
      <c r="D16142" t="s">
        <v>8</v>
      </c>
    </row>
    <row r="16143" spans="1:4">
      <c r="A16143" t="s">
        <v>1197</v>
      </c>
      <c r="B16143" t="s">
        <v>2656</v>
      </c>
      <c r="C16143">
        <v>92.800618064517906</v>
      </c>
      <c r="D16143" t="s">
        <v>8</v>
      </c>
    </row>
    <row r="16144" spans="1:4">
      <c r="A16144" t="s">
        <v>1198</v>
      </c>
      <c r="B16144" t="s">
        <v>2656</v>
      </c>
      <c r="C16144">
        <v>91.975921435254875</v>
      </c>
      <c r="D16144" t="s">
        <v>8</v>
      </c>
    </row>
    <row r="16145" spans="1:4">
      <c r="A16145" t="s">
        <v>1199</v>
      </c>
      <c r="B16145" t="s">
        <v>2656</v>
      </c>
      <c r="C16145">
        <v>92.600937653752581</v>
      </c>
      <c r="D16145" t="s">
        <v>8</v>
      </c>
    </row>
    <row r="16146" spans="1:4">
      <c r="A16146" t="s">
        <v>1200</v>
      </c>
      <c r="B16146" t="s">
        <v>2656</v>
      </c>
      <c r="C16146">
        <v>93.173891880674802</v>
      </c>
      <c r="D16146" t="s">
        <v>8</v>
      </c>
    </row>
    <row r="16147" spans="1:4">
      <c r="A16147" t="s">
        <v>1201</v>
      </c>
      <c r="B16147" t="s">
        <v>2656</v>
      </c>
      <c r="C16147">
        <v>91.064398120744485</v>
      </c>
      <c r="D16147" t="s">
        <v>8</v>
      </c>
    </row>
    <row r="16148" spans="1:4">
      <c r="A16148" t="s">
        <v>1202</v>
      </c>
      <c r="B16148" t="s">
        <v>2656</v>
      </c>
      <c r="C16148">
        <v>91.35086555237686</v>
      </c>
      <c r="D16148" t="s">
        <v>8</v>
      </c>
    </row>
    <row r="16149" spans="1:4">
      <c r="A16149" t="s">
        <v>1203</v>
      </c>
      <c r="B16149" t="s">
        <v>2656</v>
      </c>
      <c r="C16149">
        <v>92.687751347287858</v>
      </c>
      <c r="D16149" t="s">
        <v>8</v>
      </c>
    </row>
    <row r="16150" spans="1:4">
      <c r="A16150" t="s">
        <v>1204</v>
      </c>
      <c r="B16150" t="s">
        <v>2656</v>
      </c>
      <c r="C16150">
        <v>94.328489350285224</v>
      </c>
      <c r="D16150" t="s">
        <v>8</v>
      </c>
    </row>
    <row r="16151" spans="1:4">
      <c r="A16151" t="s">
        <v>1205</v>
      </c>
      <c r="B16151" t="s">
        <v>2656</v>
      </c>
      <c r="C16151">
        <v>93.694767492104873</v>
      </c>
      <c r="D16151" t="s">
        <v>8</v>
      </c>
    </row>
    <row r="16152" spans="1:4">
      <c r="A16152" t="s">
        <v>1206</v>
      </c>
      <c r="B16152" t="s">
        <v>2656</v>
      </c>
      <c r="C16152">
        <v>95.422298768289394</v>
      </c>
      <c r="D16152" t="s">
        <v>8</v>
      </c>
    </row>
    <row r="16153" spans="1:4">
      <c r="A16153" t="s">
        <v>1207</v>
      </c>
      <c r="B16153" t="s">
        <v>2656</v>
      </c>
      <c r="C16153">
        <v>95.109774950062516</v>
      </c>
      <c r="D16153" t="s">
        <v>8</v>
      </c>
    </row>
    <row r="16154" spans="1:4">
      <c r="A16154" t="s">
        <v>1208</v>
      </c>
      <c r="B16154" t="s">
        <v>2656</v>
      </c>
      <c r="C16154">
        <v>97.097727260777006</v>
      </c>
      <c r="D16154" t="s">
        <v>8</v>
      </c>
    </row>
    <row r="16155" spans="1:4">
      <c r="A16155" t="s">
        <v>1209</v>
      </c>
      <c r="B16155" t="s">
        <v>2656</v>
      </c>
      <c r="C16155">
        <v>97.097730926255721</v>
      </c>
      <c r="D16155" t="s">
        <v>8</v>
      </c>
    </row>
    <row r="16156" spans="1:4">
      <c r="A16156" t="s">
        <v>1210</v>
      </c>
      <c r="B16156" t="s">
        <v>2656</v>
      </c>
      <c r="C16156">
        <v>96.846007557908123</v>
      </c>
      <c r="D16156" t="s">
        <v>8</v>
      </c>
    </row>
    <row r="16157" spans="1:4">
      <c r="A16157" t="s">
        <v>1211</v>
      </c>
      <c r="B16157" t="s">
        <v>2656</v>
      </c>
      <c r="C16157">
        <v>97.045646932189641</v>
      </c>
      <c r="D16157" t="s">
        <v>8</v>
      </c>
    </row>
    <row r="16158" spans="1:4">
      <c r="A16158" t="s">
        <v>1212</v>
      </c>
      <c r="B16158" t="s">
        <v>2656</v>
      </c>
      <c r="C16158">
        <v>97.583890892179241</v>
      </c>
      <c r="D16158" t="s">
        <v>8</v>
      </c>
    </row>
    <row r="16159" spans="1:4">
      <c r="A16159" t="s">
        <v>1213</v>
      </c>
      <c r="B16159" t="s">
        <v>2656</v>
      </c>
      <c r="C16159">
        <v>97.974545079131119</v>
      </c>
      <c r="D16159" t="s">
        <v>8</v>
      </c>
    </row>
    <row r="16160" spans="1:4">
      <c r="A16160" t="s">
        <v>1214</v>
      </c>
      <c r="B16160" t="s">
        <v>2656</v>
      </c>
      <c r="C16160">
        <v>98.373859510052</v>
      </c>
      <c r="D16160" t="s">
        <v>8</v>
      </c>
    </row>
    <row r="16161" spans="1:4">
      <c r="A16161" t="s">
        <v>1215</v>
      </c>
      <c r="B16161" t="s">
        <v>2656</v>
      </c>
      <c r="C16161">
        <v>98.920765604945544</v>
      </c>
      <c r="D16161" t="s">
        <v>8</v>
      </c>
    </row>
    <row r="16162" spans="1:4">
      <c r="A16162" t="s">
        <v>1216</v>
      </c>
      <c r="B16162" t="s">
        <v>2656</v>
      </c>
      <c r="C16162">
        <v>98.261015651848126</v>
      </c>
      <c r="D16162" t="s">
        <v>8</v>
      </c>
    </row>
    <row r="16163" spans="1:4">
      <c r="A16163" t="s">
        <v>1217</v>
      </c>
      <c r="B16163" t="s">
        <v>2656</v>
      </c>
      <c r="C16163">
        <v>97.080373290192355</v>
      </c>
      <c r="D16163" t="s">
        <v>8</v>
      </c>
    </row>
    <row r="16164" spans="1:4">
      <c r="A16164" t="s">
        <v>1218</v>
      </c>
      <c r="B16164" t="s">
        <v>2656</v>
      </c>
      <c r="C16164">
        <v>95.422288579523993</v>
      </c>
      <c r="D16164" t="s">
        <v>8</v>
      </c>
    </row>
    <row r="16165" spans="1:4">
      <c r="A16165" t="s">
        <v>1219</v>
      </c>
      <c r="B16165" t="s">
        <v>2656</v>
      </c>
      <c r="C16165">
        <v>94.771211129536894</v>
      </c>
      <c r="D16165" t="s">
        <v>8</v>
      </c>
    </row>
    <row r="16166" spans="1:4">
      <c r="A16166" t="s">
        <v>1220</v>
      </c>
      <c r="B16166" t="s">
        <v>2656</v>
      </c>
      <c r="C16166">
        <v>94.849341167260519</v>
      </c>
      <c r="D16166" t="s">
        <v>8</v>
      </c>
    </row>
    <row r="16167" spans="1:4">
      <c r="A16167" t="s">
        <v>1221</v>
      </c>
      <c r="B16167" t="s">
        <v>2656</v>
      </c>
      <c r="C16167">
        <v>93.772889613151904</v>
      </c>
      <c r="D16167" t="s">
        <v>8</v>
      </c>
    </row>
    <row r="16168" spans="1:4">
      <c r="A16168" t="s">
        <v>1222</v>
      </c>
      <c r="B16168" t="s">
        <v>2656</v>
      </c>
      <c r="C16168">
        <v>93.451685111459923</v>
      </c>
      <c r="D16168" t="s">
        <v>8</v>
      </c>
    </row>
    <row r="16169" spans="1:4">
      <c r="A16169" t="s">
        <v>1223</v>
      </c>
      <c r="B16169" t="s">
        <v>2656</v>
      </c>
      <c r="C16169">
        <v>93.807602163674034</v>
      </c>
      <c r="D16169" t="s">
        <v>8</v>
      </c>
    </row>
    <row r="16170" spans="1:4">
      <c r="A16170" t="s">
        <v>1224</v>
      </c>
      <c r="B16170" t="s">
        <v>2656</v>
      </c>
      <c r="C16170">
        <v>94.189587163257485</v>
      </c>
      <c r="D16170" t="s">
        <v>8</v>
      </c>
    </row>
    <row r="16171" spans="1:4">
      <c r="A16171" t="s">
        <v>1225</v>
      </c>
      <c r="B16171" t="s">
        <v>2656</v>
      </c>
      <c r="C16171">
        <v>94.597590098882094</v>
      </c>
      <c r="D16171" t="s">
        <v>8</v>
      </c>
    </row>
    <row r="16172" spans="1:4">
      <c r="A16172" t="s">
        <v>1226</v>
      </c>
      <c r="B16172" t="s">
        <v>2656</v>
      </c>
      <c r="C16172">
        <v>95.396250190648004</v>
      </c>
      <c r="D16172" t="s">
        <v>8</v>
      </c>
    </row>
    <row r="16173" spans="1:4">
      <c r="A16173" t="s">
        <v>1227</v>
      </c>
      <c r="B16173" t="s">
        <v>2656</v>
      </c>
      <c r="C16173">
        <v>96.898084717769279</v>
      </c>
      <c r="D16173" t="s">
        <v>8</v>
      </c>
    </row>
    <row r="16174" spans="1:4">
      <c r="A16174" t="s">
        <v>1228</v>
      </c>
      <c r="B16174" t="s">
        <v>2656</v>
      </c>
      <c r="C16174">
        <v>95.977891495879362</v>
      </c>
      <c r="D16174" t="s">
        <v>8</v>
      </c>
    </row>
    <row r="16175" spans="1:4">
      <c r="A16175" t="s">
        <v>1229</v>
      </c>
      <c r="B16175" t="s">
        <v>2656</v>
      </c>
      <c r="C16175">
        <v>96.038637087710086</v>
      </c>
      <c r="D16175" t="s">
        <v>8</v>
      </c>
    </row>
    <row r="16176" spans="1:4">
      <c r="A16176" t="s">
        <v>1230</v>
      </c>
      <c r="B16176" t="s">
        <v>2656</v>
      </c>
      <c r="C16176">
        <v>95.682718552194885</v>
      </c>
      <c r="D16176" t="s">
        <v>8</v>
      </c>
    </row>
    <row r="16177" spans="1:4">
      <c r="A16177" t="s">
        <v>1231</v>
      </c>
      <c r="B16177" t="s">
        <v>2656</v>
      </c>
      <c r="C16177">
        <v>94.302442199976795</v>
      </c>
      <c r="D16177" t="s">
        <v>8</v>
      </c>
    </row>
    <row r="16178" spans="1:4">
      <c r="A16178" t="s">
        <v>1232</v>
      </c>
      <c r="B16178" t="s">
        <v>2656</v>
      </c>
      <c r="C16178">
        <v>96.108108718037727</v>
      </c>
      <c r="D16178" t="s">
        <v>8</v>
      </c>
    </row>
    <row r="16179" spans="1:4">
      <c r="A16179" t="s">
        <v>1233</v>
      </c>
      <c r="B16179" t="s">
        <v>2656</v>
      </c>
      <c r="C16179">
        <v>97.271350582868635</v>
      </c>
      <c r="D16179" t="s">
        <v>8</v>
      </c>
    </row>
    <row r="16180" spans="1:4">
      <c r="A16180" t="s">
        <v>1234</v>
      </c>
      <c r="B16180" t="s">
        <v>2656</v>
      </c>
      <c r="C16180">
        <v>98.81659941789934</v>
      </c>
      <c r="D16180" t="s">
        <v>8</v>
      </c>
    </row>
    <row r="16181" spans="1:4">
      <c r="A16181" t="s">
        <v>1235</v>
      </c>
      <c r="B16181" t="s">
        <v>2656</v>
      </c>
      <c r="C16181">
        <v>96.416042590958241</v>
      </c>
      <c r="D16181" t="s">
        <v>8</v>
      </c>
    </row>
    <row r="16182" spans="1:4">
      <c r="A16182" t="s">
        <v>1236</v>
      </c>
      <c r="B16182" t="s">
        <v>2656</v>
      </c>
      <c r="C16182">
        <v>106.81650169805935</v>
      </c>
      <c r="D16182" t="s">
        <v>8</v>
      </c>
    </row>
    <row r="16183" spans="1:4">
      <c r="A16183" t="s">
        <v>1237</v>
      </c>
      <c r="B16183" t="s">
        <v>2656</v>
      </c>
      <c r="C16183">
        <v>110.53656514161224</v>
      </c>
      <c r="D16183" t="s">
        <v>8</v>
      </c>
    </row>
    <row r="16184" spans="1:4">
      <c r="A16184" t="s">
        <v>1238</v>
      </c>
      <c r="B16184" t="s">
        <v>2656</v>
      </c>
      <c r="C16184">
        <v>111.73291863580772</v>
      </c>
      <c r="D16184" t="s">
        <v>8</v>
      </c>
    </row>
    <row r="16185" spans="1:4">
      <c r="A16185" t="s">
        <v>1239</v>
      </c>
      <c r="B16185" t="s">
        <v>2656</v>
      </c>
      <c r="C16185">
        <v>111.13037528956028</v>
      </c>
      <c r="D16185" t="s">
        <v>8</v>
      </c>
    </row>
    <row r="16186" spans="1:4">
      <c r="A16186" t="s">
        <v>1240</v>
      </c>
      <c r="B16186" t="s">
        <v>2656</v>
      </c>
      <c r="C16186">
        <v>109.38387881967503</v>
      </c>
      <c r="D16186" t="s">
        <v>8</v>
      </c>
    </row>
    <row r="16187" spans="1:4">
      <c r="A16187" t="s">
        <v>1241</v>
      </c>
      <c r="B16187" t="s">
        <v>2656</v>
      </c>
      <c r="C16187">
        <v>111.034309504265</v>
      </c>
      <c r="D16187" t="s">
        <v>8</v>
      </c>
    </row>
    <row r="16188" spans="1:4">
      <c r="A16188" t="s">
        <v>1242</v>
      </c>
      <c r="B16188" t="s">
        <v>2656</v>
      </c>
      <c r="C16188">
        <v>110.03006265795015</v>
      </c>
      <c r="D16188" t="s">
        <v>8</v>
      </c>
    </row>
    <row r="16189" spans="1:4">
      <c r="A16189" t="s">
        <v>1243</v>
      </c>
      <c r="B16189" t="s">
        <v>2656</v>
      </c>
      <c r="C16189">
        <v>109.76808246106144</v>
      </c>
      <c r="D16189" t="s">
        <v>8</v>
      </c>
    </row>
    <row r="16190" spans="1:4">
      <c r="A16190" t="s">
        <v>1244</v>
      </c>
      <c r="B16190" t="s">
        <v>2656</v>
      </c>
      <c r="C16190">
        <v>107.06101554327969</v>
      </c>
      <c r="D16190" t="s">
        <v>8</v>
      </c>
    </row>
    <row r="16191" spans="1:4">
      <c r="A16191" t="s">
        <v>1245</v>
      </c>
      <c r="B16191" t="s">
        <v>2656</v>
      </c>
      <c r="C16191">
        <v>109.16556283338672</v>
      </c>
      <c r="D16191" t="s">
        <v>8</v>
      </c>
    </row>
    <row r="16192" spans="1:4">
      <c r="A16192" t="s">
        <v>1246</v>
      </c>
      <c r="B16192" t="s">
        <v>2656</v>
      </c>
      <c r="C16192">
        <v>109.20919940490008</v>
      </c>
      <c r="D16192" t="s">
        <v>8</v>
      </c>
    </row>
    <row r="16193" spans="1:4">
      <c r="A16193" t="s">
        <v>1247</v>
      </c>
      <c r="B16193" t="s">
        <v>2656</v>
      </c>
      <c r="C16193">
        <v>109.30527665638806</v>
      </c>
      <c r="D16193" t="s">
        <v>8</v>
      </c>
    </row>
    <row r="16194" spans="1:4">
      <c r="A16194" t="s">
        <v>1248</v>
      </c>
      <c r="B16194" t="s">
        <v>2656</v>
      </c>
      <c r="C16194">
        <v>109.13935608186959</v>
      </c>
      <c r="D16194" t="s">
        <v>8</v>
      </c>
    </row>
    <row r="16195" spans="1:4">
      <c r="A16195" t="s">
        <v>1249</v>
      </c>
      <c r="B16195" t="s">
        <v>2656</v>
      </c>
      <c r="C16195">
        <v>110.10864188050498</v>
      </c>
      <c r="D16195" t="s">
        <v>8</v>
      </c>
    </row>
    <row r="16196" spans="1:4">
      <c r="A16196" t="s">
        <v>1250</v>
      </c>
      <c r="B16196" t="s">
        <v>2656</v>
      </c>
      <c r="C16196">
        <v>109.50613503804132</v>
      </c>
      <c r="D16196" t="s">
        <v>8</v>
      </c>
    </row>
    <row r="16197" spans="1:4">
      <c r="A16197" t="s">
        <v>1251</v>
      </c>
      <c r="B16197" t="s">
        <v>2656</v>
      </c>
      <c r="C16197">
        <v>109.73316695634227</v>
      </c>
      <c r="D16197" t="s">
        <v>8</v>
      </c>
    </row>
    <row r="16198" spans="1:4">
      <c r="A16198" t="s">
        <v>1252</v>
      </c>
      <c r="B16198" t="s">
        <v>2656</v>
      </c>
      <c r="C16198">
        <v>110.65881645526837</v>
      </c>
      <c r="D16198" t="s">
        <v>8</v>
      </c>
    </row>
    <row r="16199" spans="1:4">
      <c r="A16199" t="s">
        <v>1253</v>
      </c>
      <c r="B16199" t="s">
        <v>2656</v>
      </c>
      <c r="C16199">
        <v>111.59318198810024</v>
      </c>
      <c r="D16199" t="s">
        <v>8</v>
      </c>
    </row>
    <row r="16200" spans="1:4">
      <c r="A16200" t="s">
        <v>1254</v>
      </c>
      <c r="B16200" t="s">
        <v>2656</v>
      </c>
      <c r="C16200">
        <v>110.44050196798598</v>
      </c>
      <c r="D16200" t="s">
        <v>8</v>
      </c>
    </row>
    <row r="16201" spans="1:4">
      <c r="A16201" t="s">
        <v>1255</v>
      </c>
      <c r="B16201" t="s">
        <v>2656</v>
      </c>
      <c r="C16201">
        <v>112.22193623287816</v>
      </c>
      <c r="D16201" t="s">
        <v>8</v>
      </c>
    </row>
    <row r="16202" spans="1:4">
      <c r="A16202" t="s">
        <v>1256</v>
      </c>
      <c r="B16202" t="s">
        <v>2656</v>
      </c>
      <c r="C16202">
        <v>111.53207739123179</v>
      </c>
      <c r="D16202" t="s">
        <v>8</v>
      </c>
    </row>
    <row r="16203" spans="1:4">
      <c r="A16203" t="s">
        <v>1257</v>
      </c>
      <c r="B16203" t="s">
        <v>2656</v>
      </c>
      <c r="C16203">
        <v>113.04280943784018</v>
      </c>
      <c r="D16203" t="s">
        <v>8</v>
      </c>
    </row>
    <row r="16204" spans="1:4">
      <c r="A16204" t="s">
        <v>1258</v>
      </c>
      <c r="B16204" t="s">
        <v>2656</v>
      </c>
      <c r="C16204">
        <v>113.0602528455226</v>
      </c>
      <c r="D16204" t="s">
        <v>8</v>
      </c>
    </row>
    <row r="16205" spans="1:4">
      <c r="A16205" t="s">
        <v>1259</v>
      </c>
      <c r="B16205" t="s">
        <v>2656</v>
      </c>
      <c r="C16205">
        <v>112.56248987907946</v>
      </c>
      <c r="D16205" t="s">
        <v>8</v>
      </c>
    </row>
    <row r="16206" spans="1:4">
      <c r="A16206" t="s">
        <v>1260</v>
      </c>
      <c r="B16206" t="s">
        <v>2656</v>
      </c>
      <c r="C16206">
        <v>112.76335784958771</v>
      </c>
      <c r="D16206" t="s">
        <v>8</v>
      </c>
    </row>
    <row r="16207" spans="1:4">
      <c r="A16207" t="s">
        <v>1261</v>
      </c>
      <c r="B16207" t="s">
        <v>2656</v>
      </c>
      <c r="C16207">
        <v>112.6498397419811</v>
      </c>
      <c r="D16207" t="s">
        <v>8</v>
      </c>
    </row>
    <row r="16208" spans="1:4">
      <c r="A16208" t="s">
        <v>1262</v>
      </c>
      <c r="B16208" t="s">
        <v>2656</v>
      </c>
      <c r="C16208">
        <v>112.64983050064906</v>
      </c>
      <c r="D16208" t="s">
        <v>8</v>
      </c>
    </row>
    <row r="16209" spans="1:4">
      <c r="A16209" t="s">
        <v>1263</v>
      </c>
      <c r="B16209" t="s">
        <v>2656</v>
      </c>
      <c r="C16209">
        <v>112.1258910152868</v>
      </c>
      <c r="D16209" t="s">
        <v>8</v>
      </c>
    </row>
    <row r="16210" spans="1:4">
      <c r="A16210" t="s">
        <v>1264</v>
      </c>
      <c r="B16210" t="s">
        <v>2656</v>
      </c>
      <c r="C16210">
        <v>112.4228043048298</v>
      </c>
      <c r="D16210" t="s">
        <v>8</v>
      </c>
    </row>
    <row r="16211" spans="1:4">
      <c r="A16211" t="s">
        <v>1265</v>
      </c>
      <c r="B16211" t="s">
        <v>2656</v>
      </c>
      <c r="C16211">
        <v>108.85990336516279</v>
      </c>
      <c r="D16211" t="s">
        <v>8</v>
      </c>
    </row>
    <row r="16212" spans="1:4">
      <c r="A16212" t="s">
        <v>1266</v>
      </c>
      <c r="B16212" t="s">
        <v>2656</v>
      </c>
      <c r="C16212">
        <v>108.25737020223812</v>
      </c>
      <c r="D16212" t="s">
        <v>8</v>
      </c>
    </row>
    <row r="16213" spans="1:4">
      <c r="A16213" t="s">
        <v>1267</v>
      </c>
      <c r="B16213" t="s">
        <v>2656</v>
      </c>
      <c r="C16213">
        <v>107.4102957629006</v>
      </c>
      <c r="D16213" t="s">
        <v>8</v>
      </c>
    </row>
    <row r="16214" spans="1:4">
      <c r="A16214" t="s">
        <v>1268</v>
      </c>
      <c r="B16214" t="s">
        <v>2656</v>
      </c>
      <c r="C16214">
        <v>108.32722982832595</v>
      </c>
      <c r="D16214" t="s">
        <v>8</v>
      </c>
    </row>
    <row r="16215" spans="1:4">
      <c r="A16215" t="s">
        <v>1269</v>
      </c>
      <c r="B16215" t="s">
        <v>2656</v>
      </c>
      <c r="C16215">
        <v>107.84694671630859</v>
      </c>
      <c r="D16215" t="s">
        <v>8</v>
      </c>
    </row>
    <row r="16216" spans="1:4">
      <c r="A16216" t="s">
        <v>1270</v>
      </c>
      <c r="B16216" t="s">
        <v>2656</v>
      </c>
      <c r="C16216">
        <v>108.90357457397909</v>
      </c>
      <c r="D16216" t="s">
        <v>8</v>
      </c>
    </row>
    <row r="16217" spans="1:4">
      <c r="A16217" t="s">
        <v>1271</v>
      </c>
      <c r="B16217" t="s">
        <v>2656</v>
      </c>
      <c r="C16217">
        <v>108.79878162744146</v>
      </c>
      <c r="D16217" t="s">
        <v>8</v>
      </c>
    </row>
    <row r="16218" spans="1:4">
      <c r="A16218" t="s">
        <v>1272</v>
      </c>
      <c r="B16218" t="s">
        <v>2656</v>
      </c>
      <c r="C16218">
        <v>107.93426715288832</v>
      </c>
      <c r="D16218" t="s">
        <v>8</v>
      </c>
    </row>
    <row r="16219" spans="1:4">
      <c r="A16219" t="s">
        <v>1273</v>
      </c>
      <c r="B16219" t="s">
        <v>2656</v>
      </c>
      <c r="C16219">
        <v>102.59867686750496</v>
      </c>
      <c r="D16219" t="s">
        <v>8</v>
      </c>
    </row>
    <row r="16220" spans="1:4">
      <c r="A16220" t="s">
        <v>1274</v>
      </c>
      <c r="B16220" t="s">
        <v>2656</v>
      </c>
      <c r="C16220">
        <v>102.29303377075171</v>
      </c>
      <c r="D16220" t="s">
        <v>8</v>
      </c>
    </row>
    <row r="16221" spans="1:4">
      <c r="A16221" t="s">
        <v>1275</v>
      </c>
      <c r="B16221" t="s">
        <v>2656</v>
      </c>
      <c r="C16221">
        <v>101.7254599099671</v>
      </c>
      <c r="D16221" t="s">
        <v>8</v>
      </c>
    </row>
    <row r="16222" spans="1:4">
      <c r="A16222" t="s">
        <v>1276</v>
      </c>
      <c r="B16222" t="s">
        <v>2656</v>
      </c>
      <c r="C16222">
        <v>101.87388995362896</v>
      </c>
      <c r="D16222" t="s">
        <v>8</v>
      </c>
    </row>
    <row r="16223" spans="1:4">
      <c r="A16223" t="s">
        <v>1277</v>
      </c>
      <c r="B16223" t="s">
        <v>2656</v>
      </c>
      <c r="C16223">
        <v>99.673286222854514</v>
      </c>
      <c r="D16223" t="s">
        <v>8</v>
      </c>
    </row>
    <row r="16224" spans="1:4">
      <c r="A16224" t="s">
        <v>1278</v>
      </c>
      <c r="B16224" t="s">
        <v>2656</v>
      </c>
      <c r="C16224">
        <v>99.140576071005498</v>
      </c>
      <c r="D16224" t="s">
        <v>8</v>
      </c>
    </row>
    <row r="16225" spans="1:4">
      <c r="A16225" t="s">
        <v>1279</v>
      </c>
      <c r="B16225" t="s">
        <v>2656</v>
      </c>
      <c r="C16225">
        <v>101.29755072542982</v>
      </c>
      <c r="D16225" t="s">
        <v>8</v>
      </c>
    </row>
    <row r="16226" spans="1:4">
      <c r="A16226" t="s">
        <v>1280</v>
      </c>
      <c r="B16226" t="s">
        <v>2656</v>
      </c>
      <c r="C16226">
        <v>98.634103256049684</v>
      </c>
      <c r="D16226" t="s">
        <v>8</v>
      </c>
    </row>
    <row r="16227" spans="1:4">
      <c r="A16227" t="s">
        <v>1281</v>
      </c>
      <c r="B16227" t="s">
        <v>2656</v>
      </c>
      <c r="C16227">
        <v>101.42851209637703</v>
      </c>
      <c r="D16227" t="s">
        <v>8</v>
      </c>
    </row>
    <row r="16228" spans="1:4">
      <c r="A16228" t="s">
        <v>1282</v>
      </c>
      <c r="B16228" t="s">
        <v>2656</v>
      </c>
      <c r="C16228">
        <v>101.1053973727638</v>
      </c>
      <c r="D16228" t="s">
        <v>8</v>
      </c>
    </row>
    <row r="16229" spans="1:4">
      <c r="A16229" t="s">
        <v>1283</v>
      </c>
      <c r="B16229" t="s">
        <v>2656</v>
      </c>
      <c r="C16229">
        <v>99.350155178049761</v>
      </c>
      <c r="D16229" t="s">
        <v>8</v>
      </c>
    </row>
    <row r="16230" spans="1:4">
      <c r="A16230" t="s">
        <v>1284</v>
      </c>
      <c r="B16230" t="s">
        <v>2656</v>
      </c>
      <c r="C16230">
        <v>99.035810932385445</v>
      </c>
      <c r="D16230" t="s">
        <v>8</v>
      </c>
    </row>
    <row r="16231" spans="1:4">
      <c r="A16231" t="s">
        <v>1285</v>
      </c>
      <c r="B16231" t="s">
        <v>2656</v>
      </c>
      <c r="C16231">
        <v>97.053516716823594</v>
      </c>
      <c r="D16231" t="s">
        <v>8</v>
      </c>
    </row>
    <row r="16232" spans="1:4">
      <c r="A16232" t="s">
        <v>1286</v>
      </c>
      <c r="B16232" t="s">
        <v>2656</v>
      </c>
      <c r="C16232">
        <v>99.236641110607707</v>
      </c>
      <c r="D16232" t="s">
        <v>8</v>
      </c>
    </row>
    <row r="16233" spans="1:4">
      <c r="A16233" t="s">
        <v>1287</v>
      </c>
      <c r="B16233" t="s">
        <v>2656</v>
      </c>
      <c r="C16233">
        <v>99.559741136046355</v>
      </c>
      <c r="D16233" t="s">
        <v>8</v>
      </c>
    </row>
    <row r="16234" spans="1:4">
      <c r="A16234" t="s">
        <v>1288</v>
      </c>
      <c r="B16234" t="s">
        <v>2656</v>
      </c>
      <c r="C16234">
        <v>101.28879673679856</v>
      </c>
      <c r="D16234" t="s">
        <v>8</v>
      </c>
    </row>
    <row r="16235" spans="1:4">
      <c r="A16235" t="s">
        <v>1289</v>
      </c>
      <c r="B16235" t="s">
        <v>2656</v>
      </c>
      <c r="C16235">
        <v>100.44173891849994</v>
      </c>
      <c r="D16235" t="s">
        <v>8</v>
      </c>
    </row>
    <row r="16236" spans="1:4">
      <c r="A16236" t="s">
        <v>1290</v>
      </c>
      <c r="B16236" t="s">
        <v>2656</v>
      </c>
      <c r="C16236">
        <v>100.94820968933983</v>
      </c>
      <c r="D16236" t="s">
        <v>8</v>
      </c>
    </row>
    <row r="16237" spans="1:4">
      <c r="A16237" t="s">
        <v>1291</v>
      </c>
      <c r="B16237" t="s">
        <v>2656</v>
      </c>
      <c r="C16237">
        <v>102.23192746615948</v>
      </c>
      <c r="D16237" t="s">
        <v>8</v>
      </c>
    </row>
    <row r="16238" spans="1:4">
      <c r="A16238" t="s">
        <v>1292</v>
      </c>
      <c r="B16238" t="s">
        <v>2656</v>
      </c>
      <c r="C16238">
        <v>101.87388963644209</v>
      </c>
      <c r="D16238" t="s">
        <v>8</v>
      </c>
    </row>
    <row r="16239" spans="1:4">
      <c r="A16239" t="s">
        <v>1293</v>
      </c>
      <c r="B16239" t="s">
        <v>2656</v>
      </c>
      <c r="C16239">
        <v>102.90430957987624</v>
      </c>
      <c r="D16239" t="s">
        <v>8</v>
      </c>
    </row>
    <row r="16240" spans="1:4">
      <c r="A16240" t="s">
        <v>1294</v>
      </c>
      <c r="B16240" t="s">
        <v>2656</v>
      </c>
      <c r="C16240">
        <v>103.30602708700545</v>
      </c>
      <c r="D16240" t="s">
        <v>8</v>
      </c>
    </row>
    <row r="16241" spans="1:4">
      <c r="A16241" t="s">
        <v>1295</v>
      </c>
      <c r="B16241" t="s">
        <v>2656</v>
      </c>
      <c r="C16241">
        <v>102.70834412858601</v>
      </c>
      <c r="D16241" t="s">
        <v>8</v>
      </c>
    </row>
    <row r="16242" spans="1:4">
      <c r="A16242" t="s">
        <v>1296</v>
      </c>
      <c r="B16242" t="s">
        <v>2656</v>
      </c>
      <c r="C16242">
        <v>103.35824236597976</v>
      </c>
      <c r="D16242" t="s">
        <v>8</v>
      </c>
    </row>
    <row r="16243" spans="1:4">
      <c r="A16243" t="s">
        <v>1297</v>
      </c>
      <c r="B16243" t="s">
        <v>2656</v>
      </c>
      <c r="C16243">
        <v>102.72591533523187</v>
      </c>
      <c r="D16243" t="s">
        <v>8</v>
      </c>
    </row>
    <row r="16244" spans="1:4">
      <c r="A16244" t="s">
        <v>1298</v>
      </c>
      <c r="B16244" t="s">
        <v>2656</v>
      </c>
      <c r="C16244">
        <v>103.48115274813333</v>
      </c>
      <c r="D16244" t="s">
        <v>8</v>
      </c>
    </row>
    <row r="16245" spans="1:4">
      <c r="A16245" t="s">
        <v>1299</v>
      </c>
      <c r="B16245" t="s">
        <v>2656</v>
      </c>
      <c r="C16245">
        <v>100.53911555124596</v>
      </c>
      <c r="D16245" t="s">
        <v>8</v>
      </c>
    </row>
    <row r="16246" spans="1:4">
      <c r="A16246" t="s">
        <v>1300</v>
      </c>
      <c r="B16246" t="s">
        <v>2656</v>
      </c>
      <c r="C16246">
        <v>100.28444199071146</v>
      </c>
      <c r="D16246" t="s">
        <v>8</v>
      </c>
    </row>
    <row r="16247" spans="1:4">
      <c r="A16247" t="s">
        <v>1301</v>
      </c>
      <c r="B16247" t="s">
        <v>2656</v>
      </c>
      <c r="C16247">
        <v>98.51919352403084</v>
      </c>
      <c r="D16247" t="s">
        <v>8</v>
      </c>
    </row>
    <row r="16248" spans="1:4">
      <c r="A16248" t="s">
        <v>1302</v>
      </c>
      <c r="B16248" t="s">
        <v>2656</v>
      </c>
      <c r="C16248">
        <v>95.181950980101206</v>
      </c>
      <c r="D16248" t="s">
        <v>8</v>
      </c>
    </row>
    <row r="16249" spans="1:4">
      <c r="A16249" t="s">
        <v>1303</v>
      </c>
      <c r="B16249" t="s">
        <v>2656</v>
      </c>
      <c r="C16249">
        <v>89.763309507288298</v>
      </c>
      <c r="D16249" t="s">
        <v>8</v>
      </c>
    </row>
    <row r="16250" spans="1:4">
      <c r="A16250" t="s">
        <v>1304</v>
      </c>
      <c r="B16250" t="s">
        <v>2656</v>
      </c>
      <c r="C16250">
        <v>90.790851468675953</v>
      </c>
      <c r="D16250" t="s">
        <v>8</v>
      </c>
    </row>
    <row r="16251" spans="1:4">
      <c r="A16251" t="s">
        <v>1305</v>
      </c>
      <c r="B16251" t="s">
        <v>2656</v>
      </c>
      <c r="C16251">
        <v>98.361128723691081</v>
      </c>
      <c r="D16251" t="s">
        <v>8</v>
      </c>
    </row>
    <row r="16252" spans="1:4">
      <c r="A16252" t="s">
        <v>1306</v>
      </c>
      <c r="B16252" t="s">
        <v>2656</v>
      </c>
      <c r="C16252">
        <v>93.970003714217398</v>
      </c>
      <c r="D16252" t="s">
        <v>8</v>
      </c>
    </row>
    <row r="16253" spans="1:4">
      <c r="A16253" t="s">
        <v>1307</v>
      </c>
      <c r="B16253" t="s">
        <v>2656</v>
      </c>
      <c r="C16253">
        <v>92.775621667477694</v>
      </c>
      <c r="D16253" t="s">
        <v>8</v>
      </c>
    </row>
    <row r="16254" spans="1:4">
      <c r="A16254" t="s">
        <v>1308</v>
      </c>
      <c r="B16254" t="s">
        <v>2656</v>
      </c>
      <c r="C16254">
        <v>91.475873639003623</v>
      </c>
      <c r="D16254" t="s">
        <v>8</v>
      </c>
    </row>
    <row r="16255" spans="1:4">
      <c r="A16255" t="s">
        <v>1309</v>
      </c>
      <c r="B16255" t="s">
        <v>2656</v>
      </c>
      <c r="C16255">
        <v>87.611671325215681</v>
      </c>
      <c r="D16255" t="s">
        <v>8</v>
      </c>
    </row>
    <row r="16256" spans="1:4">
      <c r="A16256" t="s">
        <v>1310</v>
      </c>
      <c r="B16256" t="s">
        <v>2656</v>
      </c>
      <c r="C16256">
        <v>93.30256135534222</v>
      </c>
      <c r="D16256" t="s">
        <v>8</v>
      </c>
    </row>
    <row r="16257" spans="1:4">
      <c r="A16257" t="s">
        <v>1311</v>
      </c>
      <c r="B16257" t="s">
        <v>2656</v>
      </c>
      <c r="C16257">
        <v>93.118129195919863</v>
      </c>
      <c r="D16257" t="s">
        <v>8</v>
      </c>
    </row>
    <row r="16258" spans="1:4">
      <c r="A16258" t="s">
        <v>1312</v>
      </c>
      <c r="B16258" t="s">
        <v>2656</v>
      </c>
      <c r="C16258">
        <v>87.154973412399627</v>
      </c>
      <c r="D16258" t="s">
        <v>8</v>
      </c>
    </row>
    <row r="16259" spans="1:4">
      <c r="A16259" t="s">
        <v>1313</v>
      </c>
      <c r="B16259" t="s">
        <v>2656</v>
      </c>
      <c r="C16259">
        <v>84.880387334422593</v>
      </c>
      <c r="D16259" t="s">
        <v>8</v>
      </c>
    </row>
    <row r="16260" spans="1:4">
      <c r="A16260" t="s">
        <v>1314</v>
      </c>
      <c r="B16260" t="s">
        <v>2656</v>
      </c>
      <c r="C16260">
        <v>81.314786766440974</v>
      </c>
      <c r="D16260" t="s">
        <v>8</v>
      </c>
    </row>
    <row r="16261" spans="1:4">
      <c r="A16261" t="s">
        <v>1315</v>
      </c>
      <c r="B16261" t="s">
        <v>2656</v>
      </c>
      <c r="C16261">
        <v>83.536706491504034</v>
      </c>
      <c r="D16261" t="s">
        <v>8</v>
      </c>
    </row>
    <row r="16262" spans="1:4">
      <c r="A16262" t="s">
        <v>1316</v>
      </c>
      <c r="B16262" t="s">
        <v>2656</v>
      </c>
      <c r="C16262">
        <v>86.891511116209358</v>
      </c>
      <c r="D16262" t="s">
        <v>8</v>
      </c>
    </row>
    <row r="16263" spans="1:4">
      <c r="A16263" t="s">
        <v>1317</v>
      </c>
      <c r="B16263" t="s">
        <v>2656</v>
      </c>
      <c r="C16263">
        <v>90.211194518879424</v>
      </c>
      <c r="D16263" t="s">
        <v>8</v>
      </c>
    </row>
    <row r="16264" spans="1:4">
      <c r="A16264" t="s">
        <v>1318</v>
      </c>
      <c r="B16264" t="s">
        <v>2656</v>
      </c>
      <c r="C16264">
        <v>87.207682511573296</v>
      </c>
      <c r="D16264" t="s">
        <v>8</v>
      </c>
    </row>
    <row r="16265" spans="1:4">
      <c r="A16265" t="s">
        <v>1319</v>
      </c>
      <c r="B16265" t="s">
        <v>2656</v>
      </c>
      <c r="C16265">
        <v>84.792576452244916</v>
      </c>
      <c r="D16265" t="s">
        <v>8</v>
      </c>
    </row>
    <row r="16266" spans="1:4">
      <c r="A16266" t="s">
        <v>1320</v>
      </c>
      <c r="B16266" t="s">
        <v>2656</v>
      </c>
      <c r="C16266">
        <v>87.945379281281689</v>
      </c>
      <c r="D16266" t="s">
        <v>8</v>
      </c>
    </row>
    <row r="16267" spans="1:4">
      <c r="A16267" t="s">
        <v>1321</v>
      </c>
      <c r="B16267" t="s">
        <v>2656</v>
      </c>
      <c r="C16267">
        <v>87.049607189537639</v>
      </c>
      <c r="D16267" t="s">
        <v>8</v>
      </c>
    </row>
    <row r="16268" spans="1:4">
      <c r="A16268" t="s">
        <v>1322</v>
      </c>
      <c r="B16268" t="s">
        <v>2656</v>
      </c>
      <c r="C16268">
        <v>80.260934272477471</v>
      </c>
      <c r="D16268" t="s">
        <v>8</v>
      </c>
    </row>
    <row r="16269" spans="1:4">
      <c r="A16269" t="s">
        <v>1323</v>
      </c>
      <c r="B16269" t="s">
        <v>2656</v>
      </c>
      <c r="C16269">
        <v>82.983416326273939</v>
      </c>
      <c r="D16269" t="s">
        <v>8</v>
      </c>
    </row>
    <row r="16270" spans="1:4">
      <c r="A16270" t="s">
        <v>1324</v>
      </c>
      <c r="B16270" t="s">
        <v>2656</v>
      </c>
      <c r="C16270">
        <v>84.467610115676791</v>
      </c>
      <c r="D16270" t="s">
        <v>8</v>
      </c>
    </row>
    <row r="16271" spans="1:4">
      <c r="A16271" t="s">
        <v>1325</v>
      </c>
      <c r="B16271" t="s">
        <v>2656</v>
      </c>
      <c r="C16271">
        <v>83.677209771684218</v>
      </c>
      <c r="D16271" t="s">
        <v>8</v>
      </c>
    </row>
    <row r="16272" spans="1:4">
      <c r="A16272" t="s">
        <v>1326</v>
      </c>
      <c r="B16272" t="s">
        <v>2656</v>
      </c>
      <c r="C16272">
        <v>80.480482040212863</v>
      </c>
      <c r="D16272" t="s">
        <v>8</v>
      </c>
    </row>
    <row r="16273" spans="1:4">
      <c r="A16273" t="s">
        <v>1327</v>
      </c>
      <c r="B16273" t="s">
        <v>2656</v>
      </c>
      <c r="C16273">
        <v>82.790211385612182</v>
      </c>
      <c r="D16273" t="s">
        <v>8</v>
      </c>
    </row>
    <row r="16274" spans="1:4">
      <c r="A16274" t="s">
        <v>1328</v>
      </c>
      <c r="B16274" t="s">
        <v>2656</v>
      </c>
      <c r="C16274">
        <v>82.140328213343039</v>
      </c>
      <c r="D16274" t="s">
        <v>8</v>
      </c>
    </row>
    <row r="16275" spans="1:4">
      <c r="A16275" t="s">
        <v>1329</v>
      </c>
      <c r="B16275" t="s">
        <v>2656</v>
      </c>
      <c r="C16275">
        <v>81.868082291496265</v>
      </c>
      <c r="D16275" t="s">
        <v>8</v>
      </c>
    </row>
    <row r="16276" spans="1:4">
      <c r="A16276" t="s">
        <v>1330</v>
      </c>
      <c r="B16276" t="s">
        <v>2656</v>
      </c>
      <c r="C16276">
        <v>86.724654839008991</v>
      </c>
      <c r="D16276" t="s">
        <v>8</v>
      </c>
    </row>
    <row r="16277" spans="1:4">
      <c r="A16277" t="s">
        <v>1331</v>
      </c>
      <c r="B16277" t="s">
        <v>2656</v>
      </c>
      <c r="C16277">
        <v>88.129797079266794</v>
      </c>
      <c r="D16277" t="s">
        <v>8</v>
      </c>
    </row>
    <row r="16278" spans="1:4">
      <c r="A16278" t="s">
        <v>1332</v>
      </c>
      <c r="B16278" t="s">
        <v>2656</v>
      </c>
      <c r="C16278">
        <v>89.578880253793784</v>
      </c>
      <c r="D16278" t="s">
        <v>8</v>
      </c>
    </row>
    <row r="16279" spans="1:4">
      <c r="A16279" t="s">
        <v>1333</v>
      </c>
      <c r="B16279" t="s">
        <v>2656</v>
      </c>
      <c r="C16279">
        <v>91.510967402340057</v>
      </c>
      <c r="D16279" t="s">
        <v>8</v>
      </c>
    </row>
    <row r="16280" spans="1:4">
      <c r="A16280" t="s">
        <v>1334</v>
      </c>
      <c r="B16280" t="s">
        <v>2656</v>
      </c>
      <c r="C16280">
        <v>95.278558645502486</v>
      </c>
      <c r="D16280" t="s">
        <v>8</v>
      </c>
    </row>
    <row r="16281" spans="1:4">
      <c r="A16281" t="s">
        <v>1335</v>
      </c>
      <c r="B16281" t="s">
        <v>2656</v>
      </c>
      <c r="C16281">
        <v>95.515680341053084</v>
      </c>
      <c r="D16281" t="s">
        <v>8</v>
      </c>
    </row>
    <row r="16282" spans="1:4">
      <c r="A16282" t="s">
        <v>1336</v>
      </c>
      <c r="B16282" t="s">
        <v>2656</v>
      </c>
      <c r="C16282">
        <v>93.969988000980024</v>
      </c>
      <c r="D16282" t="s">
        <v>8</v>
      </c>
    </row>
    <row r="16283" spans="1:4">
      <c r="A16283" t="s">
        <v>1337</v>
      </c>
      <c r="B16283" t="s">
        <v>2656</v>
      </c>
      <c r="C16283">
        <v>97.395100130029647</v>
      </c>
      <c r="D16283" t="s">
        <v>8</v>
      </c>
    </row>
    <row r="16284" spans="1:4">
      <c r="A16284" t="s">
        <v>1338</v>
      </c>
      <c r="B16284" t="s">
        <v>2656</v>
      </c>
      <c r="C16284">
        <v>98.800223841304117</v>
      </c>
      <c r="D16284" t="s">
        <v>8</v>
      </c>
    </row>
    <row r="16285" spans="1:4">
      <c r="A16285" t="s">
        <v>1339</v>
      </c>
      <c r="B16285" t="s">
        <v>2656</v>
      </c>
      <c r="C16285">
        <v>95.076580300376506</v>
      </c>
      <c r="D16285" t="s">
        <v>8</v>
      </c>
    </row>
    <row r="16286" spans="1:4">
      <c r="A16286" t="s">
        <v>1340</v>
      </c>
      <c r="B16286" t="s">
        <v>2656</v>
      </c>
      <c r="C16286">
        <v>95.015083497415702</v>
      </c>
      <c r="D16286" t="s">
        <v>8</v>
      </c>
    </row>
    <row r="16287" spans="1:4">
      <c r="A16287" t="s">
        <v>1341</v>
      </c>
      <c r="B16287" t="s">
        <v>2656</v>
      </c>
      <c r="C16287">
        <v>88.437179959172624</v>
      </c>
      <c r="D16287" t="s">
        <v>8</v>
      </c>
    </row>
    <row r="16288" spans="1:4">
      <c r="A16288" t="s">
        <v>1342</v>
      </c>
      <c r="B16288" t="s">
        <v>2656</v>
      </c>
      <c r="C16288">
        <v>91.774442879773062</v>
      </c>
      <c r="D16288" t="s">
        <v>8</v>
      </c>
    </row>
    <row r="16289" spans="1:4">
      <c r="A16289" t="s">
        <v>1343</v>
      </c>
      <c r="B16289" t="s">
        <v>2656</v>
      </c>
      <c r="C16289">
        <v>95.445423912234716</v>
      </c>
      <c r="D16289" t="s">
        <v>8</v>
      </c>
    </row>
    <row r="16290" spans="1:4">
      <c r="A16290" t="s">
        <v>1344</v>
      </c>
      <c r="B16290" t="s">
        <v>2656</v>
      </c>
      <c r="C16290">
        <v>97.930801694128604</v>
      </c>
      <c r="D16290" t="s">
        <v>8</v>
      </c>
    </row>
    <row r="16291" spans="1:4">
      <c r="A16291" t="s">
        <v>1345</v>
      </c>
      <c r="B16291" t="s">
        <v>2656</v>
      </c>
      <c r="C16291">
        <v>99.678459469368462</v>
      </c>
      <c r="D16291" t="s">
        <v>8</v>
      </c>
    </row>
    <row r="16292" spans="1:4">
      <c r="A16292" t="s">
        <v>1346</v>
      </c>
      <c r="B16292" t="s">
        <v>2656</v>
      </c>
      <c r="C16292">
        <v>97.553166941314359</v>
      </c>
      <c r="D16292" t="s">
        <v>8</v>
      </c>
    </row>
    <row r="16293" spans="1:4">
      <c r="A16293" t="s">
        <v>1347</v>
      </c>
      <c r="B16293" t="s">
        <v>2656</v>
      </c>
      <c r="C16293">
        <v>95.594719112739796</v>
      </c>
      <c r="D16293" t="s">
        <v>8</v>
      </c>
    </row>
    <row r="16294" spans="1:4">
      <c r="A16294" t="s">
        <v>1348</v>
      </c>
      <c r="B16294" t="s">
        <v>2656</v>
      </c>
      <c r="C16294">
        <v>94.698922379637821</v>
      </c>
      <c r="D16294" t="s">
        <v>8</v>
      </c>
    </row>
    <row r="16295" spans="1:4">
      <c r="A16295" t="s">
        <v>1349</v>
      </c>
      <c r="B16295" t="s">
        <v>2656</v>
      </c>
      <c r="C16295">
        <v>98.097662087586599</v>
      </c>
      <c r="D16295" t="s">
        <v>8</v>
      </c>
    </row>
    <row r="16296" spans="1:4">
      <c r="A16296" t="s">
        <v>1350</v>
      </c>
      <c r="B16296" t="s">
        <v>2656</v>
      </c>
      <c r="C16296">
        <v>99.142733763563399</v>
      </c>
      <c r="D16296" t="s">
        <v>8</v>
      </c>
    </row>
    <row r="16297" spans="1:4">
      <c r="A16297" t="s">
        <v>1351</v>
      </c>
      <c r="B16297" t="s">
        <v>2656</v>
      </c>
      <c r="C16297">
        <v>100.78504233489808</v>
      </c>
      <c r="D16297" t="s">
        <v>8</v>
      </c>
    </row>
    <row r="16298" spans="1:4">
      <c r="A16298" t="s">
        <v>1352</v>
      </c>
      <c r="B16298" t="s">
        <v>2656</v>
      </c>
      <c r="C16298">
        <v>100.74113283979264</v>
      </c>
      <c r="D16298" t="s">
        <v>8</v>
      </c>
    </row>
    <row r="16299" spans="1:4">
      <c r="A16299" t="s">
        <v>1353</v>
      </c>
      <c r="B16299" t="s">
        <v>2656</v>
      </c>
      <c r="C16299">
        <v>102.59417877441246</v>
      </c>
      <c r="D16299" t="s">
        <v>8</v>
      </c>
    </row>
    <row r="16300" spans="1:4">
      <c r="A16300" t="s">
        <v>1354</v>
      </c>
      <c r="B16300" t="s">
        <v>2656</v>
      </c>
      <c r="C16300">
        <v>106.26514564865064</v>
      </c>
      <c r="D16300" t="s">
        <v>8</v>
      </c>
    </row>
    <row r="16301" spans="1:4">
      <c r="A16301" t="s">
        <v>1355</v>
      </c>
      <c r="B16301" t="s">
        <v>2656</v>
      </c>
      <c r="C16301">
        <v>104.90390789688674</v>
      </c>
      <c r="D16301" t="s">
        <v>8</v>
      </c>
    </row>
    <row r="16302" spans="1:4">
      <c r="A16302" t="s">
        <v>1356</v>
      </c>
      <c r="B16302" t="s">
        <v>2656</v>
      </c>
      <c r="C16302">
        <v>103.5777948561164</v>
      </c>
      <c r="D16302" t="s">
        <v>8</v>
      </c>
    </row>
    <row r="16303" spans="1:4">
      <c r="A16303" t="s">
        <v>1357</v>
      </c>
      <c r="B16303" t="s">
        <v>2656</v>
      </c>
      <c r="C16303">
        <v>105.6942998953503</v>
      </c>
      <c r="D16303" t="s">
        <v>8</v>
      </c>
    </row>
    <row r="16304" spans="1:4">
      <c r="A16304" t="s">
        <v>1358</v>
      </c>
      <c r="B16304" t="s">
        <v>2656</v>
      </c>
      <c r="C16304">
        <v>108.24993883608302</v>
      </c>
      <c r="D16304" t="s">
        <v>8</v>
      </c>
    </row>
    <row r="16305" spans="1:4">
      <c r="A16305" t="s">
        <v>1359</v>
      </c>
      <c r="B16305" t="s">
        <v>2656</v>
      </c>
      <c r="C16305">
        <v>110.4569192798978</v>
      </c>
      <c r="D16305" t="s">
        <v>8</v>
      </c>
    </row>
    <row r="16306" spans="1:4">
      <c r="A16306" t="s">
        <v>1360</v>
      </c>
      <c r="B16306" t="s">
        <v>2656</v>
      </c>
      <c r="C16306">
        <v>109.55638879014046</v>
      </c>
      <c r="D16306" t="s">
        <v>8</v>
      </c>
    </row>
    <row r="16307" spans="1:4">
      <c r="A16307" t="s">
        <v>1361</v>
      </c>
      <c r="B16307" t="s">
        <v>2656</v>
      </c>
      <c r="C16307">
        <v>105.61874586583276</v>
      </c>
      <c r="D16307" t="s">
        <v>8</v>
      </c>
    </row>
    <row r="16308" spans="1:4">
      <c r="A16308" t="s">
        <v>1362</v>
      </c>
      <c r="B16308" t="s">
        <v>2656</v>
      </c>
      <c r="C16308">
        <v>104.91245369716248</v>
      </c>
      <c r="D16308" t="s">
        <v>8</v>
      </c>
    </row>
    <row r="16309" spans="1:4">
      <c r="A16309" t="s">
        <v>1363</v>
      </c>
      <c r="B16309" t="s">
        <v>2656</v>
      </c>
      <c r="C16309">
        <v>104.88597138849816</v>
      </c>
      <c r="D16309" t="s">
        <v>8</v>
      </c>
    </row>
    <row r="16310" spans="1:4">
      <c r="A16310" t="s">
        <v>1364</v>
      </c>
      <c r="B16310" t="s">
        <v>2656</v>
      </c>
      <c r="C16310">
        <v>102.08723080167618</v>
      </c>
      <c r="D16310" t="s">
        <v>8</v>
      </c>
    </row>
    <row r="16311" spans="1:4">
      <c r="A16311" t="s">
        <v>1365</v>
      </c>
      <c r="B16311" t="s">
        <v>2656</v>
      </c>
      <c r="C16311">
        <v>104.14434930199278</v>
      </c>
      <c r="D16311" t="s">
        <v>8</v>
      </c>
    </row>
    <row r="16312" spans="1:4">
      <c r="A16312" t="s">
        <v>1366</v>
      </c>
      <c r="B16312" t="s">
        <v>2656</v>
      </c>
      <c r="C16312">
        <v>104.832980700139</v>
      </c>
      <c r="D16312" t="s">
        <v>8</v>
      </c>
    </row>
    <row r="16313" spans="1:4">
      <c r="A16313" t="s">
        <v>1367</v>
      </c>
      <c r="B16313" t="s">
        <v>2656</v>
      </c>
      <c r="C16313">
        <v>106.3427179283967</v>
      </c>
      <c r="D16313" t="s">
        <v>8</v>
      </c>
    </row>
    <row r="16314" spans="1:4">
      <c r="A16314" t="s">
        <v>1368</v>
      </c>
      <c r="B16314" t="s">
        <v>2656</v>
      </c>
      <c r="C16314">
        <v>105.6452586362506</v>
      </c>
      <c r="D16314" t="s">
        <v>8</v>
      </c>
    </row>
    <row r="16315" spans="1:4">
      <c r="A16315" t="s">
        <v>1369</v>
      </c>
      <c r="B16315" t="s">
        <v>2656</v>
      </c>
      <c r="C16315">
        <v>105.18614989112932</v>
      </c>
      <c r="D16315" t="s">
        <v>8</v>
      </c>
    </row>
    <row r="16316" spans="1:4">
      <c r="A16316" t="s">
        <v>1370</v>
      </c>
      <c r="B16316" t="s">
        <v>2656</v>
      </c>
      <c r="C16316">
        <v>107.60523567981907</v>
      </c>
      <c r="D16316" t="s">
        <v>8</v>
      </c>
    </row>
    <row r="16317" spans="1:4">
      <c r="A16317" t="s">
        <v>1371</v>
      </c>
      <c r="B16317" t="s">
        <v>2656</v>
      </c>
      <c r="C16317">
        <v>107.1902777671032</v>
      </c>
      <c r="D16317" t="s">
        <v>8</v>
      </c>
    </row>
    <row r="16318" spans="1:4">
      <c r="A16318" t="s">
        <v>1372</v>
      </c>
      <c r="B16318" t="s">
        <v>2656</v>
      </c>
      <c r="C16318">
        <v>106.66056938698706</v>
      </c>
      <c r="D16318" t="s">
        <v>8</v>
      </c>
    </row>
    <row r="16319" spans="1:4">
      <c r="A16319" t="s">
        <v>1373</v>
      </c>
      <c r="B16319" t="s">
        <v>2656</v>
      </c>
      <c r="C16319">
        <v>108.18793142353246</v>
      </c>
      <c r="D16319" t="s">
        <v>8</v>
      </c>
    </row>
    <row r="16320" spans="1:4">
      <c r="A16320" t="s">
        <v>1374</v>
      </c>
      <c r="B16320" t="s">
        <v>2656</v>
      </c>
      <c r="C16320">
        <v>106.60757050514221</v>
      </c>
      <c r="D16320" t="s">
        <v>8</v>
      </c>
    </row>
    <row r="16321" spans="1:4">
      <c r="A16321" t="s">
        <v>1375</v>
      </c>
      <c r="B16321" t="s">
        <v>2656</v>
      </c>
      <c r="C16321">
        <v>104.68289395144772</v>
      </c>
      <c r="D16321" t="s">
        <v>8</v>
      </c>
    </row>
    <row r="16322" spans="1:4">
      <c r="A16322" t="s">
        <v>1376</v>
      </c>
      <c r="B16322" t="s">
        <v>2656</v>
      </c>
      <c r="C16322">
        <v>105.5746341124547</v>
      </c>
      <c r="D16322" t="s">
        <v>8</v>
      </c>
    </row>
    <row r="16323" spans="1:4">
      <c r="A16323" t="s">
        <v>1377</v>
      </c>
      <c r="B16323" t="s">
        <v>2656</v>
      </c>
      <c r="C16323">
        <v>101.93715033255498</v>
      </c>
      <c r="D16323" t="s">
        <v>8</v>
      </c>
    </row>
    <row r="16324" spans="1:4">
      <c r="A16324" t="s">
        <v>1378</v>
      </c>
      <c r="B16324" t="s">
        <v>2656</v>
      </c>
      <c r="C16324">
        <v>106.33389123759731</v>
      </c>
      <c r="D16324" t="s">
        <v>8</v>
      </c>
    </row>
    <row r="16325" spans="1:4">
      <c r="A16325" t="s">
        <v>1379</v>
      </c>
      <c r="B16325" t="s">
        <v>2656</v>
      </c>
      <c r="C16325">
        <v>105.47748795110304</v>
      </c>
      <c r="D16325" t="s">
        <v>8</v>
      </c>
    </row>
    <row r="16326" spans="1:4">
      <c r="A16326" t="s">
        <v>1380</v>
      </c>
      <c r="B16326" t="s">
        <v>2656</v>
      </c>
      <c r="C16326">
        <v>104.39155436601926</v>
      </c>
      <c r="D16326" t="s">
        <v>8</v>
      </c>
    </row>
    <row r="16327" spans="1:4">
      <c r="A16327" t="s">
        <v>1381</v>
      </c>
      <c r="B16327" t="s">
        <v>2656</v>
      </c>
      <c r="C16327">
        <v>106.12199778155644</v>
      </c>
      <c r="D16327" t="s">
        <v>8</v>
      </c>
    </row>
    <row r="16328" spans="1:4">
      <c r="A16328" t="s">
        <v>1382</v>
      </c>
      <c r="B16328" t="s">
        <v>2656</v>
      </c>
      <c r="C16328">
        <v>106.38686445470518</v>
      </c>
      <c r="D16328" t="s">
        <v>8</v>
      </c>
    </row>
    <row r="16329" spans="1:4">
      <c r="A16329" t="s">
        <v>1383</v>
      </c>
      <c r="B16329" t="s">
        <v>2656</v>
      </c>
      <c r="C16329">
        <v>108.62055571548019</v>
      </c>
      <c r="D16329" t="s">
        <v>8</v>
      </c>
    </row>
    <row r="16330" spans="1:4">
      <c r="A16330" t="s">
        <v>1384</v>
      </c>
      <c r="B16330" t="s">
        <v>2656</v>
      </c>
      <c r="C16330">
        <v>106.9783750372759</v>
      </c>
      <c r="D16330" t="s">
        <v>8</v>
      </c>
    </row>
    <row r="16331" spans="1:4">
      <c r="A16331" t="s">
        <v>1385</v>
      </c>
      <c r="B16331" t="s">
        <v>2656</v>
      </c>
      <c r="C16331">
        <v>105.40685685481384</v>
      </c>
      <c r="D16331" t="s">
        <v>8</v>
      </c>
    </row>
    <row r="16332" spans="1:4">
      <c r="A16332" t="s">
        <v>1386</v>
      </c>
      <c r="B16332" t="s">
        <v>2656</v>
      </c>
      <c r="C16332">
        <v>105.94540308103151</v>
      </c>
      <c r="D16332" t="s">
        <v>8</v>
      </c>
    </row>
    <row r="16333" spans="1:4">
      <c r="A16333" t="s">
        <v>1387</v>
      </c>
      <c r="B16333" t="s">
        <v>2656</v>
      </c>
      <c r="C16333">
        <v>103.72939667483909</v>
      </c>
      <c r="D16333" t="s">
        <v>8</v>
      </c>
    </row>
    <row r="16334" spans="1:4">
      <c r="A16334" t="s">
        <v>1388</v>
      </c>
      <c r="B16334" t="s">
        <v>2656</v>
      </c>
      <c r="C16334">
        <v>104.95656582472159</v>
      </c>
      <c r="D16334" t="s">
        <v>8</v>
      </c>
    </row>
    <row r="16335" spans="1:4">
      <c r="A16335" t="s">
        <v>1389</v>
      </c>
      <c r="B16335" t="s">
        <v>2656</v>
      </c>
      <c r="C16335">
        <v>105.86596795558521</v>
      </c>
      <c r="D16335" t="s">
        <v>8</v>
      </c>
    </row>
    <row r="16336" spans="1:4">
      <c r="A16336" t="s">
        <v>1390</v>
      </c>
      <c r="B16336" t="s">
        <v>2656</v>
      </c>
      <c r="C16336">
        <v>105.92777126920328</v>
      </c>
      <c r="D16336" t="s">
        <v>8</v>
      </c>
    </row>
    <row r="16337" spans="1:4">
      <c r="A16337" t="s">
        <v>1391</v>
      </c>
      <c r="B16337" t="s">
        <v>2656</v>
      </c>
      <c r="C16337">
        <v>105.95424185237648</v>
      </c>
      <c r="D16337" t="s">
        <v>8</v>
      </c>
    </row>
    <row r="16338" spans="1:4">
      <c r="A16338" t="s">
        <v>1392</v>
      </c>
      <c r="B16338" t="s">
        <v>2656</v>
      </c>
      <c r="C16338">
        <v>104.44453883669873</v>
      </c>
      <c r="D16338" t="s">
        <v>8</v>
      </c>
    </row>
    <row r="16339" spans="1:4">
      <c r="A16339" t="s">
        <v>1393</v>
      </c>
      <c r="B16339" t="s">
        <v>2656</v>
      </c>
      <c r="C16339">
        <v>104.312101939925</v>
      </c>
      <c r="D16339" t="s">
        <v>8</v>
      </c>
    </row>
    <row r="16340" spans="1:4">
      <c r="A16340" t="s">
        <v>1394</v>
      </c>
      <c r="B16340" t="s">
        <v>2656</v>
      </c>
      <c r="C16340">
        <v>103.70290855999514</v>
      </c>
      <c r="D16340" t="s">
        <v>8</v>
      </c>
    </row>
    <row r="16341" spans="1:4">
      <c r="A16341" t="s">
        <v>1395</v>
      </c>
      <c r="B16341" t="s">
        <v>2656</v>
      </c>
      <c r="C16341">
        <v>104.02073991919508</v>
      </c>
      <c r="D16341" t="s">
        <v>8</v>
      </c>
    </row>
    <row r="16342" spans="1:4">
      <c r="A16342" t="s">
        <v>1396</v>
      </c>
      <c r="B16342" t="s">
        <v>2656</v>
      </c>
      <c r="C16342">
        <v>105.39803864120172</v>
      </c>
      <c r="D16342" t="s">
        <v>8</v>
      </c>
    </row>
    <row r="16343" spans="1:4">
      <c r="A16343" t="s">
        <v>1397</v>
      </c>
      <c r="B16343" t="s">
        <v>2656</v>
      </c>
      <c r="C16343">
        <v>104.83299154956288</v>
      </c>
      <c r="D16343" t="s">
        <v>8</v>
      </c>
    </row>
    <row r="16344" spans="1:4">
      <c r="A16344" t="s">
        <v>1398</v>
      </c>
      <c r="B16344" t="s">
        <v>2656</v>
      </c>
      <c r="C16344">
        <v>107.10200111588765</v>
      </c>
      <c r="D16344" t="s">
        <v>8</v>
      </c>
    </row>
    <row r="16345" spans="1:4">
      <c r="A16345" t="s">
        <v>1399</v>
      </c>
      <c r="B16345" t="s">
        <v>2656</v>
      </c>
      <c r="C16345">
        <v>107.05784875009736</v>
      </c>
      <c r="D16345" t="s">
        <v>8</v>
      </c>
    </row>
    <row r="16346" spans="1:4">
      <c r="A16346" t="s">
        <v>1400</v>
      </c>
      <c r="B16346" t="s">
        <v>2656</v>
      </c>
      <c r="C16346">
        <v>108.27623127383444</v>
      </c>
      <c r="D16346" t="s">
        <v>8</v>
      </c>
    </row>
    <row r="16347" spans="1:4">
      <c r="A16347" t="s">
        <v>1401</v>
      </c>
      <c r="B16347" t="s">
        <v>2656</v>
      </c>
      <c r="C16347">
        <v>107.3050743009163</v>
      </c>
      <c r="D16347" t="s">
        <v>8</v>
      </c>
    </row>
    <row r="16348" spans="1:4">
      <c r="A16348" t="s">
        <v>1402</v>
      </c>
      <c r="B16348" t="s">
        <v>2656</v>
      </c>
      <c r="C16348">
        <v>106.25442714198438</v>
      </c>
      <c r="D16348" t="s">
        <v>8</v>
      </c>
    </row>
    <row r="16349" spans="1:4">
      <c r="A16349" t="s">
        <v>1403</v>
      </c>
      <c r="B16349" t="s">
        <v>2656</v>
      </c>
      <c r="C16349">
        <v>106.21028726566831</v>
      </c>
      <c r="D16349" t="s">
        <v>8</v>
      </c>
    </row>
    <row r="16350" spans="1:4">
      <c r="A16350" t="s">
        <v>1404</v>
      </c>
      <c r="B16350" t="s">
        <v>2656</v>
      </c>
      <c r="C16350">
        <v>108.99134472098758</v>
      </c>
      <c r="D16350" t="s">
        <v>8</v>
      </c>
    </row>
    <row r="16351" spans="1:4">
      <c r="A16351" t="s">
        <v>1405</v>
      </c>
      <c r="B16351" t="s">
        <v>2656</v>
      </c>
      <c r="C16351">
        <v>108.18792767465337</v>
      </c>
      <c r="D16351" t="s">
        <v>8</v>
      </c>
    </row>
    <row r="16352" spans="1:4">
      <c r="A16352" t="s">
        <v>1406</v>
      </c>
      <c r="B16352" t="s">
        <v>2656</v>
      </c>
      <c r="C16352">
        <v>109.69766194414056</v>
      </c>
      <c r="D16352" t="s">
        <v>8</v>
      </c>
    </row>
    <row r="16353" spans="1:4">
      <c r="A16353" t="s">
        <v>1407</v>
      </c>
      <c r="B16353" t="s">
        <v>2656</v>
      </c>
      <c r="C16353">
        <v>108.24973997050893</v>
      </c>
      <c r="D16353" t="s">
        <v>8</v>
      </c>
    </row>
    <row r="16354" spans="1:4">
      <c r="A16354" t="s">
        <v>1408</v>
      </c>
      <c r="B16354" t="s">
        <v>2656</v>
      </c>
      <c r="C16354">
        <v>109.0090237891842</v>
      </c>
      <c r="D16354" t="s">
        <v>8</v>
      </c>
    </row>
    <row r="16355" spans="1:4">
      <c r="A16355" t="s">
        <v>1409</v>
      </c>
      <c r="B16355" t="s">
        <v>2656</v>
      </c>
      <c r="C16355">
        <v>108.00253689290268</v>
      </c>
      <c r="D16355" t="s">
        <v>8</v>
      </c>
    </row>
    <row r="16356" spans="1:4">
      <c r="A16356" t="s">
        <v>1410</v>
      </c>
      <c r="B16356" t="s">
        <v>2656</v>
      </c>
      <c r="C16356">
        <v>109.72412987220901</v>
      </c>
      <c r="D16356" t="s">
        <v>8</v>
      </c>
    </row>
    <row r="16357" spans="1:4">
      <c r="A16357" t="s">
        <v>1411</v>
      </c>
      <c r="B16357" t="s">
        <v>2656</v>
      </c>
      <c r="C16357">
        <v>111.68412595925436</v>
      </c>
      <c r="D16357" t="s">
        <v>8</v>
      </c>
    </row>
    <row r="16358" spans="1:4">
      <c r="A16358" t="s">
        <v>1412</v>
      </c>
      <c r="B16358" t="s">
        <v>2656</v>
      </c>
      <c r="C16358">
        <v>112.9466352712362</v>
      </c>
      <c r="D16358" t="s">
        <v>8</v>
      </c>
    </row>
    <row r="16359" spans="1:4">
      <c r="A16359" t="s">
        <v>1413</v>
      </c>
      <c r="B16359" t="s">
        <v>2656</v>
      </c>
      <c r="C16359">
        <v>115.43636369962606</v>
      </c>
      <c r="D16359" t="s">
        <v>8</v>
      </c>
    </row>
    <row r="16360" spans="1:4">
      <c r="A16360" t="s">
        <v>1414</v>
      </c>
      <c r="B16360" t="s">
        <v>2656</v>
      </c>
      <c r="C16360">
        <v>114.3327617841654</v>
      </c>
      <c r="D16360" t="s">
        <v>8</v>
      </c>
    </row>
    <row r="16361" spans="1:4">
      <c r="A16361" t="s">
        <v>1415</v>
      </c>
      <c r="B16361" t="s">
        <v>2656</v>
      </c>
      <c r="C16361">
        <v>114.10320170913722</v>
      </c>
      <c r="D16361" t="s">
        <v>8</v>
      </c>
    </row>
    <row r="16362" spans="1:4">
      <c r="A16362" t="s">
        <v>1416</v>
      </c>
      <c r="B16362" t="s">
        <v>2656</v>
      </c>
      <c r="C16362">
        <v>116.60177304250873</v>
      </c>
      <c r="D16362" t="s">
        <v>8</v>
      </c>
    </row>
    <row r="16363" spans="1:4">
      <c r="A16363" t="s">
        <v>1417</v>
      </c>
      <c r="B16363" t="s">
        <v>2656</v>
      </c>
      <c r="C16363">
        <v>118.0496959066336</v>
      </c>
      <c r="D16363" t="s">
        <v>8</v>
      </c>
    </row>
    <row r="16364" spans="1:4">
      <c r="A16364" t="s">
        <v>1418</v>
      </c>
      <c r="B16364" t="s">
        <v>2656</v>
      </c>
      <c r="C16364">
        <v>119.28569707874888</v>
      </c>
      <c r="D16364" t="s">
        <v>8</v>
      </c>
    </row>
    <row r="16365" spans="1:4">
      <c r="A16365" t="s">
        <v>1419</v>
      </c>
      <c r="B16365" t="s">
        <v>2656</v>
      </c>
      <c r="C16365">
        <v>118.29686742210508</v>
      </c>
      <c r="D16365" t="s">
        <v>8</v>
      </c>
    </row>
    <row r="16366" spans="1:4">
      <c r="A16366" t="s">
        <v>1420</v>
      </c>
      <c r="B16366" t="s">
        <v>2656</v>
      </c>
      <c r="C16366">
        <v>120.00087975645704</v>
      </c>
      <c r="D16366" t="s">
        <v>8</v>
      </c>
    </row>
    <row r="16367" spans="1:4">
      <c r="A16367" t="s">
        <v>1421</v>
      </c>
      <c r="B16367" t="s">
        <v>2656</v>
      </c>
      <c r="C16367">
        <v>121.8195762602483</v>
      </c>
      <c r="D16367" t="s">
        <v>8</v>
      </c>
    </row>
    <row r="16368" spans="1:4">
      <c r="A16368" t="s">
        <v>1422</v>
      </c>
      <c r="B16368" t="s">
        <v>2656</v>
      </c>
      <c r="C16368">
        <v>121.56109056410961</v>
      </c>
      <c r="D16368" t="s">
        <v>8</v>
      </c>
    </row>
    <row r="16369" spans="1:4">
      <c r="A16369" t="s">
        <v>1423</v>
      </c>
      <c r="B16369" t="s">
        <v>2656</v>
      </c>
      <c r="C16369">
        <v>131.75556660844276</v>
      </c>
      <c r="D16369" t="s">
        <v>8</v>
      </c>
    </row>
    <row r="16370" spans="1:4">
      <c r="A16370" t="s">
        <v>1424</v>
      </c>
      <c r="B16370" t="s">
        <v>2656</v>
      </c>
      <c r="C16370">
        <v>137.46052436595701</v>
      </c>
      <c r="D16370" t="s">
        <v>8</v>
      </c>
    </row>
    <row r="16371" spans="1:4">
      <c r="A16371" t="s">
        <v>1425</v>
      </c>
      <c r="B16371" t="s">
        <v>2656</v>
      </c>
      <c r="C16371">
        <v>135.15369531714737</v>
      </c>
      <c r="D16371" t="s">
        <v>8</v>
      </c>
    </row>
    <row r="16372" spans="1:4">
      <c r="A16372" t="s">
        <v>1426</v>
      </c>
      <c r="B16372" t="s">
        <v>2656</v>
      </c>
      <c r="C16372">
        <v>137.07899574588083</v>
      </c>
      <c r="D16372" t="s">
        <v>8</v>
      </c>
    </row>
    <row r="16373" spans="1:4">
      <c r="A16373" t="s">
        <v>1427</v>
      </c>
      <c r="B16373" t="s">
        <v>2656</v>
      </c>
      <c r="C16373">
        <v>136.76845594178116</v>
      </c>
      <c r="D16373" t="s">
        <v>8</v>
      </c>
    </row>
    <row r="16374" spans="1:4">
      <c r="A16374" t="s">
        <v>1428</v>
      </c>
      <c r="B16374" t="s">
        <v>2656</v>
      </c>
      <c r="C16374">
        <v>135.52635900488838</v>
      </c>
      <c r="D16374" t="s">
        <v>8</v>
      </c>
    </row>
    <row r="16375" spans="1:4">
      <c r="A16375" t="s">
        <v>1429</v>
      </c>
      <c r="B16375" t="s">
        <v>2656</v>
      </c>
      <c r="C16375">
        <v>135.44647598882642</v>
      </c>
      <c r="D16375" t="s">
        <v>8</v>
      </c>
    </row>
    <row r="16376" spans="1:4">
      <c r="A16376" t="s">
        <v>1430</v>
      </c>
      <c r="B16376" t="s">
        <v>2656</v>
      </c>
      <c r="C16376">
        <v>133.36148790691735</v>
      </c>
      <c r="D16376" t="s">
        <v>8</v>
      </c>
    </row>
    <row r="16377" spans="1:4">
      <c r="A16377" t="s">
        <v>1431</v>
      </c>
      <c r="B16377" t="s">
        <v>2656</v>
      </c>
      <c r="C16377">
        <v>134.09787490958109</v>
      </c>
      <c r="D16377" t="s">
        <v>8</v>
      </c>
    </row>
    <row r="16378" spans="1:4">
      <c r="A16378" t="s">
        <v>1432</v>
      </c>
      <c r="B16378" t="s">
        <v>2656</v>
      </c>
      <c r="C16378">
        <v>133.62761899072822</v>
      </c>
      <c r="D16378" t="s">
        <v>8</v>
      </c>
    </row>
    <row r="16379" spans="1:4">
      <c r="A16379" t="s">
        <v>1433</v>
      </c>
      <c r="B16379" t="s">
        <v>2656</v>
      </c>
      <c r="C16379">
        <v>133.53005683145494</v>
      </c>
      <c r="D16379" t="s">
        <v>8</v>
      </c>
    </row>
    <row r="16380" spans="1:4">
      <c r="A16380" t="s">
        <v>1434</v>
      </c>
      <c r="B16380" t="s">
        <v>2656</v>
      </c>
      <c r="C16380">
        <v>132.61622044662371</v>
      </c>
      <c r="D16380" t="s">
        <v>8</v>
      </c>
    </row>
    <row r="16381" spans="1:4">
      <c r="A16381" t="s">
        <v>1435</v>
      </c>
      <c r="B16381" t="s">
        <v>2656</v>
      </c>
      <c r="C16381">
        <v>130.14964850690734</v>
      </c>
      <c r="D16381" t="s">
        <v>8</v>
      </c>
    </row>
    <row r="16382" spans="1:4">
      <c r="A16382" t="s">
        <v>1436</v>
      </c>
      <c r="B16382" t="s">
        <v>2656</v>
      </c>
      <c r="C16382">
        <v>130.14076653096708</v>
      </c>
      <c r="D16382" t="s">
        <v>8</v>
      </c>
    </row>
    <row r="16383" spans="1:4">
      <c r="A16383" t="s">
        <v>1437</v>
      </c>
      <c r="B16383" t="s">
        <v>2656</v>
      </c>
      <c r="C16383">
        <v>128.43728897099572</v>
      </c>
      <c r="D16383" t="s">
        <v>8</v>
      </c>
    </row>
    <row r="16384" spans="1:4">
      <c r="A16384" t="s">
        <v>1438</v>
      </c>
      <c r="B16384" t="s">
        <v>2656</v>
      </c>
      <c r="C16384">
        <v>130.95704719945462</v>
      </c>
      <c r="D16384" t="s">
        <v>8</v>
      </c>
    </row>
    <row r="16385" spans="1:4">
      <c r="A16385" t="s">
        <v>1439</v>
      </c>
      <c r="B16385" t="s">
        <v>2656</v>
      </c>
      <c r="C16385">
        <v>130.30047272382112</v>
      </c>
      <c r="D16385" t="s">
        <v>8</v>
      </c>
    </row>
    <row r="16386" spans="1:4">
      <c r="A16386" t="s">
        <v>1440</v>
      </c>
      <c r="B16386" t="s">
        <v>2656</v>
      </c>
      <c r="C16386">
        <v>131.79992879853447</v>
      </c>
      <c r="D16386" t="s">
        <v>8</v>
      </c>
    </row>
    <row r="16387" spans="1:4">
      <c r="A16387" t="s">
        <v>1441</v>
      </c>
      <c r="B16387" t="s">
        <v>2656</v>
      </c>
      <c r="C16387">
        <v>131.40954761438536</v>
      </c>
      <c r="D16387" t="s">
        <v>8</v>
      </c>
    </row>
    <row r="16388" spans="1:4">
      <c r="A16388" t="s">
        <v>1442</v>
      </c>
      <c r="B16388" t="s">
        <v>2656</v>
      </c>
      <c r="C16388">
        <v>132.50080895884113</v>
      </c>
      <c r="D16388" t="s">
        <v>8</v>
      </c>
    </row>
    <row r="16389" spans="1:4">
      <c r="A16389" t="s">
        <v>1443</v>
      </c>
      <c r="B16389" t="s">
        <v>2656</v>
      </c>
      <c r="C16389">
        <v>130.77073259981327</v>
      </c>
      <c r="D16389" t="s">
        <v>8</v>
      </c>
    </row>
    <row r="16390" spans="1:4">
      <c r="A16390" t="s">
        <v>1444</v>
      </c>
      <c r="B16390" t="s">
        <v>2656</v>
      </c>
      <c r="C16390">
        <v>131.06351717871331</v>
      </c>
      <c r="D16390" t="s">
        <v>8</v>
      </c>
    </row>
    <row r="16391" spans="1:4">
      <c r="A16391" t="s">
        <v>1445</v>
      </c>
      <c r="B16391" t="s">
        <v>2656</v>
      </c>
      <c r="C16391">
        <v>131.92416182746629</v>
      </c>
      <c r="D16391" t="s">
        <v>8</v>
      </c>
    </row>
    <row r="16392" spans="1:4">
      <c r="A16392" t="s">
        <v>1446</v>
      </c>
      <c r="B16392" t="s">
        <v>2656</v>
      </c>
      <c r="C16392">
        <v>134.10674662353742</v>
      </c>
      <c r="D16392" t="s">
        <v>8</v>
      </c>
    </row>
    <row r="16393" spans="1:4">
      <c r="A16393" t="s">
        <v>1447</v>
      </c>
      <c r="B16393" t="s">
        <v>2656</v>
      </c>
      <c r="C16393">
        <v>136.52892469683846</v>
      </c>
      <c r="D16393" t="s">
        <v>8</v>
      </c>
    </row>
    <row r="16394" spans="1:4">
      <c r="A16394" t="s">
        <v>1448</v>
      </c>
      <c r="B16394" t="s">
        <v>2656</v>
      </c>
      <c r="C16394">
        <v>134.5237595151105</v>
      </c>
      <c r="D16394" t="s">
        <v>8</v>
      </c>
    </row>
    <row r="16395" spans="1:4">
      <c r="A16395" t="s">
        <v>1449</v>
      </c>
      <c r="B16395" t="s">
        <v>2656</v>
      </c>
      <c r="C16395">
        <v>134.73668354684798</v>
      </c>
      <c r="D16395" t="s">
        <v>8</v>
      </c>
    </row>
    <row r="16396" spans="1:4">
      <c r="A16396" t="s">
        <v>1450</v>
      </c>
      <c r="B16396" t="s">
        <v>2656</v>
      </c>
      <c r="C16396">
        <v>137.47826318848976</v>
      </c>
      <c r="D16396" t="s">
        <v>8</v>
      </c>
    </row>
    <row r="16397" spans="1:4">
      <c r="A16397" t="s">
        <v>1451</v>
      </c>
      <c r="B16397" t="s">
        <v>2656</v>
      </c>
      <c r="C16397">
        <v>139.07530293469659</v>
      </c>
      <c r="D16397" t="s">
        <v>8</v>
      </c>
    </row>
    <row r="16398" spans="1:4">
      <c r="A16398" t="s">
        <v>1452</v>
      </c>
      <c r="B16398" t="s">
        <v>2656</v>
      </c>
      <c r="C16398">
        <v>139.69640075152523</v>
      </c>
      <c r="D16398" t="s">
        <v>8</v>
      </c>
    </row>
    <row r="16399" spans="1:4">
      <c r="A16399" t="s">
        <v>1453</v>
      </c>
      <c r="B16399" t="s">
        <v>2656</v>
      </c>
      <c r="C16399">
        <v>140.54814227444584</v>
      </c>
      <c r="D16399" t="s">
        <v>8</v>
      </c>
    </row>
    <row r="16400" spans="1:4">
      <c r="A16400" t="s">
        <v>1454</v>
      </c>
      <c r="B16400" t="s">
        <v>2656</v>
      </c>
      <c r="C16400">
        <v>139.27049274500962</v>
      </c>
      <c r="D16400" t="s">
        <v>8</v>
      </c>
    </row>
    <row r="16401" spans="1:4">
      <c r="A16401" t="s">
        <v>1455</v>
      </c>
      <c r="B16401" t="s">
        <v>2656</v>
      </c>
      <c r="C16401">
        <v>141.94997387430664</v>
      </c>
      <c r="D16401" t="s">
        <v>8</v>
      </c>
    </row>
    <row r="16402" spans="1:4">
      <c r="A16402" t="s">
        <v>1456</v>
      </c>
      <c r="B16402" t="s">
        <v>2656</v>
      </c>
      <c r="C16402">
        <v>143.26310240272716</v>
      </c>
      <c r="D16402" t="s">
        <v>8</v>
      </c>
    </row>
    <row r="16403" spans="1:4">
      <c r="A16403" t="s">
        <v>1457</v>
      </c>
      <c r="B16403" t="s">
        <v>2656</v>
      </c>
      <c r="C16403">
        <v>142.01209331166365</v>
      </c>
      <c r="D16403" t="s">
        <v>8</v>
      </c>
    </row>
    <row r="16404" spans="1:4">
      <c r="A16404" t="s">
        <v>1458</v>
      </c>
      <c r="B16404" t="s">
        <v>2656</v>
      </c>
      <c r="C16404">
        <v>144.26569545410945</v>
      </c>
      <c r="D16404" t="s">
        <v>8</v>
      </c>
    </row>
    <row r="16405" spans="1:4">
      <c r="A16405" t="s">
        <v>1459</v>
      </c>
      <c r="B16405" t="s">
        <v>2656</v>
      </c>
      <c r="C16405">
        <v>143.91078867923849</v>
      </c>
      <c r="D16405" t="s">
        <v>8</v>
      </c>
    </row>
    <row r="16406" spans="1:4">
      <c r="A16406" t="s">
        <v>1460</v>
      </c>
      <c r="B16406" t="s">
        <v>2656</v>
      </c>
      <c r="C16406">
        <v>145.77402093252422</v>
      </c>
      <c r="D16406" t="s">
        <v>8</v>
      </c>
    </row>
    <row r="16407" spans="1:4">
      <c r="A16407" t="s">
        <v>1461</v>
      </c>
      <c r="B16407" t="s">
        <v>2656</v>
      </c>
      <c r="C16407">
        <v>146.01356306932649</v>
      </c>
      <c r="D16407" t="s">
        <v>8</v>
      </c>
    </row>
    <row r="16408" spans="1:4">
      <c r="A16408" t="s">
        <v>1462</v>
      </c>
      <c r="B16408" t="s">
        <v>2656</v>
      </c>
      <c r="C16408">
        <v>147.26456974954252</v>
      </c>
      <c r="D16408" t="s">
        <v>8</v>
      </c>
    </row>
    <row r="16409" spans="1:4">
      <c r="A16409" t="s">
        <v>1463</v>
      </c>
      <c r="B16409" t="s">
        <v>2656</v>
      </c>
      <c r="C16409">
        <v>143.59136416088458</v>
      </c>
      <c r="D16409" t="s">
        <v>8</v>
      </c>
    </row>
    <row r="16410" spans="1:4">
      <c r="A16410" t="s">
        <v>1464</v>
      </c>
      <c r="B16410" t="s">
        <v>2656</v>
      </c>
      <c r="C16410">
        <v>147.20245666948702</v>
      </c>
      <c r="D16410" t="s">
        <v>8</v>
      </c>
    </row>
    <row r="16411" spans="1:4">
      <c r="A16411" t="s">
        <v>1465</v>
      </c>
      <c r="B16411" t="s">
        <v>2656</v>
      </c>
      <c r="C16411">
        <v>147.46863276908476</v>
      </c>
      <c r="D16411" t="s">
        <v>8</v>
      </c>
    </row>
    <row r="16412" spans="1:4">
      <c r="A16412" t="s">
        <v>1466</v>
      </c>
      <c r="B16412" t="s">
        <v>2656</v>
      </c>
      <c r="C16412">
        <v>146.35067464118765</v>
      </c>
      <c r="D16412" t="s">
        <v>8</v>
      </c>
    </row>
    <row r="16413" spans="1:4">
      <c r="A16413" t="s">
        <v>1467</v>
      </c>
      <c r="B16413" t="s">
        <v>2656</v>
      </c>
      <c r="C16413">
        <v>147.06050735265464</v>
      </c>
      <c r="D16413" t="s">
        <v>8</v>
      </c>
    </row>
    <row r="16414" spans="1:4">
      <c r="A16414" t="s">
        <v>1468</v>
      </c>
      <c r="B16414" t="s">
        <v>2656</v>
      </c>
      <c r="C16414">
        <v>144.6826917688301</v>
      </c>
      <c r="D16414" t="s">
        <v>8</v>
      </c>
    </row>
    <row r="16415" spans="1:4">
      <c r="A16415" t="s">
        <v>1469</v>
      </c>
      <c r="B16415" t="s">
        <v>2656</v>
      </c>
      <c r="C16415">
        <v>142.30486492200038</v>
      </c>
      <c r="D16415" t="s">
        <v>8</v>
      </c>
    </row>
    <row r="16416" spans="1:4">
      <c r="A16416" t="s">
        <v>1470</v>
      </c>
      <c r="B16416" t="s">
        <v>2656</v>
      </c>
      <c r="C16416">
        <v>140.92965760329866</v>
      </c>
      <c r="D16416" t="s">
        <v>8</v>
      </c>
    </row>
    <row r="16417" spans="1:4">
      <c r="A16417" t="s">
        <v>1471</v>
      </c>
      <c r="B16417" t="s">
        <v>2656</v>
      </c>
      <c r="C16417">
        <v>140.24648588670328</v>
      </c>
      <c r="D16417" t="s">
        <v>8</v>
      </c>
    </row>
    <row r="16418" spans="1:4">
      <c r="A16418" t="s">
        <v>1472</v>
      </c>
      <c r="B16418" t="s">
        <v>2656</v>
      </c>
      <c r="C16418">
        <v>137.44277832347086</v>
      </c>
      <c r="D16418" t="s">
        <v>8</v>
      </c>
    </row>
    <row r="16419" spans="1:4">
      <c r="A16419" t="s">
        <v>1473</v>
      </c>
      <c r="B16419" t="s">
        <v>2656</v>
      </c>
      <c r="C16419">
        <v>137.73555282504574</v>
      </c>
      <c r="D16419" t="s">
        <v>8</v>
      </c>
    </row>
    <row r="16420" spans="1:4">
      <c r="A16420" t="s">
        <v>1474</v>
      </c>
      <c r="B16420" t="s">
        <v>2656</v>
      </c>
      <c r="C16420">
        <v>136.03212521659253</v>
      </c>
      <c r="D16420" t="s">
        <v>8</v>
      </c>
    </row>
    <row r="16421" spans="1:4">
      <c r="A16421" t="s">
        <v>1475</v>
      </c>
      <c r="B16421" t="s">
        <v>2656</v>
      </c>
      <c r="C16421">
        <v>136.63542108634397</v>
      </c>
      <c r="D16421" t="s">
        <v>8</v>
      </c>
    </row>
    <row r="16422" spans="1:4">
      <c r="A16422" t="s">
        <v>1476</v>
      </c>
      <c r="B16422" t="s">
        <v>2656</v>
      </c>
      <c r="C16422">
        <v>138.69381212301568</v>
      </c>
      <c r="D16422" t="s">
        <v>8</v>
      </c>
    </row>
    <row r="16423" spans="1:4">
      <c r="A16423" t="s">
        <v>1477</v>
      </c>
      <c r="B16423" t="s">
        <v>2656</v>
      </c>
      <c r="C16423">
        <v>139.4923273421295</v>
      </c>
      <c r="D16423" t="s">
        <v>8</v>
      </c>
    </row>
    <row r="16424" spans="1:4">
      <c r="A16424" t="s">
        <v>1478</v>
      </c>
      <c r="B16424" t="s">
        <v>2656</v>
      </c>
      <c r="C16424">
        <v>141.72817197419459</v>
      </c>
      <c r="D16424" t="s">
        <v>8</v>
      </c>
    </row>
    <row r="16425" spans="1:4">
      <c r="A16425" t="s">
        <v>1479</v>
      </c>
      <c r="B16425" t="s">
        <v>2656</v>
      </c>
      <c r="C16425">
        <v>140.76110109822656</v>
      </c>
      <c r="D16425" t="s">
        <v>8</v>
      </c>
    </row>
    <row r="16426" spans="1:4">
      <c r="A16426" t="s">
        <v>1480</v>
      </c>
      <c r="B16426" t="s">
        <v>2656</v>
      </c>
      <c r="C16426">
        <v>144.75368337790593</v>
      </c>
      <c r="D16426" t="s">
        <v>8</v>
      </c>
    </row>
    <row r="16427" spans="1:4">
      <c r="A16427" t="s">
        <v>1481</v>
      </c>
      <c r="B16427" t="s">
        <v>2656</v>
      </c>
      <c r="C16427">
        <v>139.33263300365175</v>
      </c>
      <c r="D16427" t="s">
        <v>8</v>
      </c>
    </row>
    <row r="16428" spans="1:4">
      <c r="A16428" t="s">
        <v>1482</v>
      </c>
      <c r="B16428" t="s">
        <v>2656</v>
      </c>
      <c r="C16428">
        <v>141.47087945941286</v>
      </c>
      <c r="D16428" t="s">
        <v>8</v>
      </c>
    </row>
    <row r="16429" spans="1:4">
      <c r="A16429" t="s">
        <v>1483</v>
      </c>
      <c r="B16429" t="s">
        <v>2656</v>
      </c>
      <c r="C16429">
        <v>141.66605304726994</v>
      </c>
      <c r="D16429" t="s">
        <v>8</v>
      </c>
    </row>
    <row r="16430" spans="1:4">
      <c r="A16430" t="s">
        <v>1484</v>
      </c>
      <c r="B16430" t="s">
        <v>2656</v>
      </c>
      <c r="C16430">
        <v>142.83722599711248</v>
      </c>
      <c r="D16430" t="s">
        <v>8</v>
      </c>
    </row>
    <row r="16431" spans="1:4">
      <c r="A16431" t="s">
        <v>1485</v>
      </c>
      <c r="B16431" t="s">
        <v>2656</v>
      </c>
      <c r="C16431">
        <v>146.39506658330589</v>
      </c>
      <c r="D16431" t="s">
        <v>8</v>
      </c>
    </row>
    <row r="16432" spans="1:4">
      <c r="A16432" t="s">
        <v>1486</v>
      </c>
      <c r="B16432" t="s">
        <v>2656</v>
      </c>
      <c r="C16432">
        <v>146.10930830158085</v>
      </c>
      <c r="D16432" t="s">
        <v>8</v>
      </c>
    </row>
    <row r="16433" spans="1:4">
      <c r="A16433" t="s">
        <v>1487</v>
      </c>
      <c r="B16433" t="s">
        <v>2656</v>
      </c>
      <c r="C16433">
        <v>147.83766007312721</v>
      </c>
      <c r="D16433" t="s">
        <v>8</v>
      </c>
    </row>
    <row r="16434" spans="1:4">
      <c r="A16434" t="s">
        <v>1488</v>
      </c>
      <c r="B16434" t="s">
        <v>2656</v>
      </c>
      <c r="C16434">
        <v>150.30552698047717</v>
      </c>
      <c r="D16434" t="s">
        <v>8</v>
      </c>
    </row>
    <row r="16435" spans="1:4">
      <c r="A16435" t="s">
        <v>1489</v>
      </c>
      <c r="B16435" t="s">
        <v>2656</v>
      </c>
      <c r="C16435">
        <v>153.4326539348944</v>
      </c>
      <c r="D16435" t="s">
        <v>8</v>
      </c>
    </row>
    <row r="16436" spans="1:4">
      <c r="A16436" t="s">
        <v>1490</v>
      </c>
      <c r="B16436" t="s">
        <v>2656</v>
      </c>
      <c r="C16436">
        <v>155.24115194749794</v>
      </c>
      <c r="D16436" t="s">
        <v>8</v>
      </c>
    </row>
    <row r="16437" spans="1:4">
      <c r="A16437" t="s">
        <v>1491</v>
      </c>
      <c r="B16437" t="s">
        <v>2656</v>
      </c>
      <c r="C16437">
        <v>160.15004545596886</v>
      </c>
      <c r="D16437" t="s">
        <v>8</v>
      </c>
    </row>
    <row r="16438" spans="1:4">
      <c r="A16438" t="s">
        <v>1492</v>
      </c>
      <c r="B16438" t="s">
        <v>2656</v>
      </c>
      <c r="C16438">
        <v>158.34153874155686</v>
      </c>
      <c r="D16438" t="s">
        <v>8</v>
      </c>
    </row>
    <row r="16439" spans="1:4">
      <c r="A16439" t="s">
        <v>1493</v>
      </c>
      <c r="B16439" t="s">
        <v>2656</v>
      </c>
      <c r="C16439">
        <v>161.08550689697466</v>
      </c>
      <c r="D16439" t="s">
        <v>8</v>
      </c>
    </row>
    <row r="16440" spans="1:4">
      <c r="A16440" t="s">
        <v>1494</v>
      </c>
      <c r="B16440" t="s">
        <v>2656</v>
      </c>
      <c r="C16440">
        <v>158.80478041724413</v>
      </c>
      <c r="D16440" t="s">
        <v>8</v>
      </c>
    </row>
    <row r="16441" spans="1:4">
      <c r="A16441" t="s">
        <v>1495</v>
      </c>
      <c r="B16441" t="s">
        <v>2656</v>
      </c>
      <c r="C16441">
        <v>160.19465010137358</v>
      </c>
      <c r="D16441" t="s">
        <v>8</v>
      </c>
    </row>
    <row r="16442" spans="1:4">
      <c r="A16442" t="s">
        <v>1496</v>
      </c>
      <c r="B16442" t="s">
        <v>2656</v>
      </c>
      <c r="C16442">
        <v>158.59987841980703</v>
      </c>
      <c r="D16442" t="s">
        <v>8</v>
      </c>
    </row>
    <row r="16443" spans="1:4">
      <c r="A16443" t="s">
        <v>1497</v>
      </c>
      <c r="B16443" t="s">
        <v>2656</v>
      </c>
      <c r="C16443">
        <v>157.21895703114168</v>
      </c>
      <c r="D16443" t="s">
        <v>8</v>
      </c>
    </row>
    <row r="16444" spans="1:4">
      <c r="A16444" t="s">
        <v>1498</v>
      </c>
      <c r="B16444" t="s">
        <v>2656</v>
      </c>
      <c r="C16444">
        <v>155.35696407716242</v>
      </c>
      <c r="D16444" t="s">
        <v>8</v>
      </c>
    </row>
    <row r="16445" spans="1:4">
      <c r="A16445" t="s">
        <v>1499</v>
      </c>
      <c r="B16445" t="s">
        <v>2656</v>
      </c>
      <c r="C16445">
        <v>155.25895616888437</v>
      </c>
      <c r="D16445" t="s">
        <v>8</v>
      </c>
    </row>
    <row r="16446" spans="1:4">
      <c r="A16446" t="s">
        <v>1500</v>
      </c>
      <c r="B16446" t="s">
        <v>2656</v>
      </c>
      <c r="C16446">
        <v>153.68208085285249</v>
      </c>
      <c r="D16446" t="s">
        <v>8</v>
      </c>
    </row>
    <row r="16447" spans="1:4">
      <c r="A16447" t="s">
        <v>1501</v>
      </c>
      <c r="B16447" t="s">
        <v>2656</v>
      </c>
      <c r="C16447">
        <v>154.43933864870601</v>
      </c>
      <c r="D16447" t="s">
        <v>8</v>
      </c>
    </row>
    <row r="16448" spans="1:4">
      <c r="A16448" t="s">
        <v>1502</v>
      </c>
      <c r="B16448" t="s">
        <v>2656</v>
      </c>
      <c r="C16448">
        <v>154.6531114280809</v>
      </c>
      <c r="D16448" t="s">
        <v>8</v>
      </c>
    </row>
    <row r="16449" spans="1:4">
      <c r="A16449" t="s">
        <v>1503</v>
      </c>
      <c r="B16449" t="s">
        <v>2656</v>
      </c>
      <c r="C16449">
        <v>152.79115902899329</v>
      </c>
      <c r="D16449" t="s">
        <v>8</v>
      </c>
    </row>
    <row r="16450" spans="1:4">
      <c r="A16450" t="s">
        <v>1504</v>
      </c>
      <c r="B16450" t="s">
        <v>2656</v>
      </c>
      <c r="C16450">
        <v>154.09187133823937</v>
      </c>
      <c r="D16450" t="s">
        <v>8</v>
      </c>
    </row>
    <row r="16451" spans="1:4">
      <c r="A16451" t="s">
        <v>1505</v>
      </c>
      <c r="B16451" t="s">
        <v>2656</v>
      </c>
      <c r="C16451">
        <v>152.03388254637116</v>
      </c>
      <c r="D16451" t="s">
        <v>8</v>
      </c>
    </row>
    <row r="16452" spans="1:4">
      <c r="A16452" t="s">
        <v>1506</v>
      </c>
      <c r="B16452" t="s">
        <v>2656</v>
      </c>
      <c r="C16452">
        <v>153.24550297872543</v>
      </c>
      <c r="D16452" t="s">
        <v>8</v>
      </c>
    </row>
    <row r="16453" spans="1:4">
      <c r="A16453" t="s">
        <v>1507</v>
      </c>
      <c r="B16453" t="s">
        <v>2656</v>
      </c>
      <c r="C16453">
        <v>153.23659632065733</v>
      </c>
      <c r="D16453" t="s">
        <v>8</v>
      </c>
    </row>
    <row r="16454" spans="1:4">
      <c r="A16454" t="s">
        <v>1508</v>
      </c>
      <c r="B16454" t="s">
        <v>2656</v>
      </c>
      <c r="C16454">
        <v>152.50606663942582</v>
      </c>
      <c r="D16454" t="s">
        <v>8</v>
      </c>
    </row>
    <row r="16455" spans="1:4">
      <c r="A16455" t="s">
        <v>1509</v>
      </c>
      <c r="B16455" t="s">
        <v>2656</v>
      </c>
      <c r="C16455">
        <v>151.12513619662633</v>
      </c>
      <c r="D16455" t="s">
        <v>8</v>
      </c>
    </row>
    <row r="16456" spans="1:4">
      <c r="A16456" t="s">
        <v>1510</v>
      </c>
      <c r="B16456" t="s">
        <v>2656</v>
      </c>
      <c r="C16456">
        <v>153.59299657291373</v>
      </c>
      <c r="D16456" t="s">
        <v>8</v>
      </c>
    </row>
    <row r="16457" spans="1:4">
      <c r="A16457" t="s">
        <v>1511</v>
      </c>
      <c r="B16457" t="s">
        <v>2656</v>
      </c>
      <c r="C16457">
        <v>153.24551392845385</v>
      </c>
      <c r="D16457" t="s">
        <v>8</v>
      </c>
    </row>
    <row r="16458" spans="1:4">
      <c r="A16458" t="s">
        <v>1512</v>
      </c>
      <c r="B16458" t="s">
        <v>2656</v>
      </c>
      <c r="C16458">
        <v>156.78244192514754</v>
      </c>
      <c r="D16458" t="s">
        <v>8</v>
      </c>
    </row>
    <row r="16459" spans="1:4">
      <c r="A16459" t="s">
        <v>1513</v>
      </c>
      <c r="B16459" t="s">
        <v>2656</v>
      </c>
      <c r="C16459">
        <v>157.78916173597668</v>
      </c>
      <c r="D16459" t="s">
        <v>8</v>
      </c>
    </row>
    <row r="16460" spans="1:4">
      <c r="A16460" t="s">
        <v>1514</v>
      </c>
      <c r="B16460" t="s">
        <v>2656</v>
      </c>
      <c r="C16460">
        <v>157.78913729326104</v>
      </c>
      <c r="D16460" t="s">
        <v>8</v>
      </c>
    </row>
    <row r="16461" spans="1:4">
      <c r="A16461" t="s">
        <v>1515</v>
      </c>
      <c r="B16461" t="s">
        <v>2656</v>
      </c>
      <c r="C16461">
        <v>156.53294882300756</v>
      </c>
      <c r="D16461" t="s">
        <v>8</v>
      </c>
    </row>
    <row r="16462" spans="1:4">
      <c r="A16462" t="s">
        <v>1516</v>
      </c>
      <c r="B16462" t="s">
        <v>2656</v>
      </c>
      <c r="C16462">
        <v>155.38368942321031</v>
      </c>
      <c r="D16462" t="s">
        <v>8</v>
      </c>
    </row>
    <row r="16463" spans="1:4">
      <c r="A16463" t="s">
        <v>1517</v>
      </c>
      <c r="B16463" t="s">
        <v>2656</v>
      </c>
      <c r="C16463">
        <v>157.25459720845058</v>
      </c>
      <c r="D16463" t="s">
        <v>8</v>
      </c>
    </row>
    <row r="16464" spans="1:4">
      <c r="A16464" t="s">
        <v>1518</v>
      </c>
      <c r="B16464" t="s">
        <v>2656</v>
      </c>
      <c r="C16464">
        <v>157.51296875612925</v>
      </c>
      <c r="D16464" t="s">
        <v>8</v>
      </c>
    </row>
    <row r="16465" spans="1:4">
      <c r="A16465" t="s">
        <v>1519</v>
      </c>
      <c r="B16465" t="s">
        <v>2656</v>
      </c>
      <c r="C16465">
        <v>160.65788851272896</v>
      </c>
      <c r="D16465" t="s">
        <v>8</v>
      </c>
    </row>
    <row r="16466" spans="1:4">
      <c r="A16466" t="s">
        <v>1520</v>
      </c>
      <c r="B16466" t="s">
        <v>2656</v>
      </c>
      <c r="C16466">
        <v>168.56917053283721</v>
      </c>
      <c r="D16466" t="s">
        <v>8</v>
      </c>
    </row>
    <row r="16467" spans="1:4">
      <c r="A16467" t="s">
        <v>1521</v>
      </c>
      <c r="B16467" t="s">
        <v>2656</v>
      </c>
      <c r="C16467">
        <v>170.68061235170802</v>
      </c>
      <c r="D16467" t="s">
        <v>8</v>
      </c>
    </row>
    <row r="16468" spans="1:4">
      <c r="A16468" t="s">
        <v>1522</v>
      </c>
      <c r="B16468" t="s">
        <v>2656</v>
      </c>
      <c r="C16468">
        <v>171.98134546530983</v>
      </c>
      <c r="D16468" t="s">
        <v>8</v>
      </c>
    </row>
    <row r="16469" spans="1:4">
      <c r="A16469" t="s">
        <v>1523</v>
      </c>
      <c r="B16469" t="s">
        <v>2656</v>
      </c>
      <c r="C16469">
        <v>174.76991983613124</v>
      </c>
      <c r="D16469" t="s">
        <v>8</v>
      </c>
    </row>
    <row r="16470" spans="1:4">
      <c r="A16470" t="s">
        <v>1524</v>
      </c>
      <c r="B16470" t="s">
        <v>2656</v>
      </c>
      <c r="C16470">
        <v>176.86351326881294</v>
      </c>
      <c r="D16470" t="s">
        <v>8</v>
      </c>
    </row>
    <row r="16471" spans="1:4">
      <c r="A16471" t="s">
        <v>1525</v>
      </c>
      <c r="B16471" t="s">
        <v>2656</v>
      </c>
      <c r="C16471">
        <v>175.50047596367375</v>
      </c>
      <c r="D16471" t="s">
        <v>8</v>
      </c>
    </row>
    <row r="16472" spans="1:4">
      <c r="A16472" t="s">
        <v>1526</v>
      </c>
      <c r="B16472" t="s">
        <v>2656</v>
      </c>
      <c r="C16472">
        <v>176.08846434626929</v>
      </c>
      <c r="D16472" t="s">
        <v>8</v>
      </c>
    </row>
    <row r="16473" spans="1:4">
      <c r="A16473" t="s">
        <v>1527</v>
      </c>
      <c r="B16473" t="s">
        <v>2656</v>
      </c>
      <c r="C16473">
        <v>173.21080726615108</v>
      </c>
      <c r="D16473" t="s">
        <v>8</v>
      </c>
    </row>
    <row r="16474" spans="1:4">
      <c r="A16474" t="s">
        <v>1528</v>
      </c>
      <c r="B16474" t="s">
        <v>2656</v>
      </c>
      <c r="C16474">
        <v>167.93661747901959</v>
      </c>
      <c r="D16474" t="s">
        <v>8</v>
      </c>
    </row>
    <row r="16475" spans="1:4">
      <c r="A16475" t="s">
        <v>1529</v>
      </c>
      <c r="B16475" t="s">
        <v>2656</v>
      </c>
      <c r="C16475">
        <v>169.36207067848068</v>
      </c>
      <c r="D16475" t="s">
        <v>8</v>
      </c>
    </row>
    <row r="16476" spans="1:4">
      <c r="A16476" t="s">
        <v>1530</v>
      </c>
      <c r="B16476" t="s">
        <v>2656</v>
      </c>
      <c r="C16476">
        <v>170.0748115737284</v>
      </c>
      <c r="D16476" t="s">
        <v>8</v>
      </c>
    </row>
    <row r="16477" spans="1:4">
      <c r="A16477" t="s">
        <v>1531</v>
      </c>
      <c r="B16477" t="s">
        <v>2656</v>
      </c>
      <c r="C16477">
        <v>170.66280320494295</v>
      </c>
      <c r="D16477" t="s">
        <v>8</v>
      </c>
    </row>
    <row r="16478" spans="1:4">
      <c r="A16478" t="s">
        <v>1532</v>
      </c>
      <c r="B16478" t="s">
        <v>2656</v>
      </c>
      <c r="C16478">
        <v>169.37100515823141</v>
      </c>
      <c r="D16478" t="s">
        <v>8</v>
      </c>
    </row>
    <row r="16479" spans="1:4">
      <c r="A16479" t="s">
        <v>1533</v>
      </c>
      <c r="B16479" t="s">
        <v>2656</v>
      </c>
      <c r="C16479">
        <v>167.14369244580894</v>
      </c>
      <c r="D16479" t="s">
        <v>8</v>
      </c>
    </row>
    <row r="16480" spans="1:4">
      <c r="A16480" t="s">
        <v>1534</v>
      </c>
      <c r="B16480" t="s">
        <v>2656</v>
      </c>
      <c r="C16480">
        <v>158.51970723409286</v>
      </c>
      <c r="D16480" t="s">
        <v>8</v>
      </c>
    </row>
    <row r="16481" spans="1:4">
      <c r="A16481" t="s">
        <v>1535</v>
      </c>
      <c r="B16481" t="s">
        <v>2656</v>
      </c>
      <c r="C16481">
        <v>162.25262757579935</v>
      </c>
      <c r="D16481" t="s">
        <v>8</v>
      </c>
    </row>
    <row r="16482" spans="1:4">
      <c r="A16482" t="s">
        <v>1536</v>
      </c>
      <c r="B16482" t="s">
        <v>2656</v>
      </c>
      <c r="C16482">
        <v>162.30603990664676</v>
      </c>
      <c r="D16482" t="s">
        <v>8</v>
      </c>
    </row>
    <row r="16483" spans="1:4">
      <c r="A16483" t="s">
        <v>1537</v>
      </c>
      <c r="B16483" t="s">
        <v>2656</v>
      </c>
      <c r="C16483">
        <v>165.26383074953139</v>
      </c>
      <c r="D16483" t="s">
        <v>8</v>
      </c>
    </row>
    <row r="16484" spans="1:4">
      <c r="A16484" t="s">
        <v>1538</v>
      </c>
      <c r="B16484" t="s">
        <v>2656</v>
      </c>
      <c r="C16484">
        <v>164.98770207687429</v>
      </c>
      <c r="D16484" t="s">
        <v>8</v>
      </c>
    </row>
    <row r="16485" spans="1:4">
      <c r="A16485" t="s">
        <v>1539</v>
      </c>
      <c r="B16485" t="s">
        <v>2656</v>
      </c>
      <c r="C16485">
        <v>165.59350735597025</v>
      </c>
      <c r="D16485" t="s">
        <v>8</v>
      </c>
    </row>
    <row r="16486" spans="1:4">
      <c r="A16486" t="s">
        <v>1540</v>
      </c>
      <c r="B16486" t="s">
        <v>2656</v>
      </c>
      <c r="C16486">
        <v>168.81863269201185</v>
      </c>
      <c r="D16486" t="s">
        <v>8</v>
      </c>
    </row>
    <row r="16487" spans="1:4">
      <c r="A16487" t="s">
        <v>1541</v>
      </c>
      <c r="B16487" t="s">
        <v>2656</v>
      </c>
      <c r="C16487">
        <v>171.35771733310349</v>
      </c>
      <c r="D16487" t="s">
        <v>8</v>
      </c>
    </row>
    <row r="16488" spans="1:4">
      <c r="A16488" t="s">
        <v>1542</v>
      </c>
      <c r="B16488" t="s">
        <v>2656</v>
      </c>
      <c r="C16488">
        <v>172.9524658672367</v>
      </c>
      <c r="D16488" t="s">
        <v>8</v>
      </c>
    </row>
    <row r="16489" spans="1:4">
      <c r="A16489" t="s">
        <v>1543</v>
      </c>
      <c r="B16489" t="s">
        <v>2656</v>
      </c>
      <c r="C16489">
        <v>172.73862528510145</v>
      </c>
      <c r="D16489" t="s">
        <v>8</v>
      </c>
    </row>
    <row r="16490" spans="1:4">
      <c r="A16490" t="s">
        <v>1544</v>
      </c>
      <c r="B16490" t="s">
        <v>2656</v>
      </c>
      <c r="C16490">
        <v>171.09043465864386</v>
      </c>
      <c r="D16490" t="s">
        <v>8</v>
      </c>
    </row>
    <row r="16491" spans="1:4">
      <c r="A16491" t="s">
        <v>1545</v>
      </c>
      <c r="B16491" t="s">
        <v>2656</v>
      </c>
      <c r="C16491">
        <v>170.2084450828163</v>
      </c>
      <c r="D16491" t="s">
        <v>8</v>
      </c>
    </row>
    <row r="16492" spans="1:4">
      <c r="A16492" t="s">
        <v>1546</v>
      </c>
      <c r="B16492" t="s">
        <v>2656</v>
      </c>
      <c r="C16492">
        <v>170.89569623551216</v>
      </c>
      <c r="D16492" t="s">
        <v>8</v>
      </c>
    </row>
    <row r="16493" spans="1:4">
      <c r="A16493" t="s">
        <v>1547</v>
      </c>
      <c r="B16493" t="s">
        <v>2656</v>
      </c>
      <c r="C16493">
        <v>169.16116497863447</v>
      </c>
      <c r="D16493" t="s">
        <v>8</v>
      </c>
    </row>
    <row r="16494" spans="1:4">
      <c r="A16494" t="s">
        <v>1548</v>
      </c>
      <c r="B16494" t="s">
        <v>2656</v>
      </c>
      <c r="C16494">
        <v>168.32966915575381</v>
      </c>
      <c r="D16494" t="s">
        <v>8</v>
      </c>
    </row>
    <row r="16495" spans="1:4">
      <c r="A16495" t="s">
        <v>1549</v>
      </c>
      <c r="B16495" t="s">
        <v>2656</v>
      </c>
      <c r="C16495">
        <v>171.61990797417681</v>
      </c>
      <c r="D16495" t="s">
        <v>8</v>
      </c>
    </row>
    <row r="16496" spans="1:4">
      <c r="A16496" t="s">
        <v>1550</v>
      </c>
      <c r="B16496" t="s">
        <v>2656</v>
      </c>
      <c r="C16496">
        <v>168.19556981539691</v>
      </c>
      <c r="D16496" t="s">
        <v>8</v>
      </c>
    </row>
    <row r="16497" spans="1:4">
      <c r="A16497" t="s">
        <v>1551</v>
      </c>
      <c r="B16497" t="s">
        <v>2656</v>
      </c>
      <c r="C16497">
        <v>168.16872935216131</v>
      </c>
      <c r="D16497" t="s">
        <v>8</v>
      </c>
    </row>
    <row r="16498" spans="1:4">
      <c r="A16498" t="s">
        <v>1552</v>
      </c>
      <c r="B16498" t="s">
        <v>2656</v>
      </c>
      <c r="C16498">
        <v>166.31798697476245</v>
      </c>
      <c r="D16498" t="s">
        <v>8</v>
      </c>
    </row>
    <row r="16499" spans="1:4">
      <c r="A16499" t="s">
        <v>1553</v>
      </c>
      <c r="B16499" t="s">
        <v>2656</v>
      </c>
      <c r="C16499">
        <v>168.55316786932568</v>
      </c>
      <c r="D16499" t="s">
        <v>8</v>
      </c>
    </row>
    <row r="16500" spans="1:4">
      <c r="A16500" t="s">
        <v>1554</v>
      </c>
      <c r="B16500" t="s">
        <v>2656</v>
      </c>
      <c r="C16500">
        <v>166.4341662861552</v>
      </c>
      <c r="D16500" t="s">
        <v>8</v>
      </c>
    </row>
    <row r="16501" spans="1:4">
      <c r="A16501" t="s">
        <v>1555</v>
      </c>
      <c r="B16501" t="s">
        <v>2656</v>
      </c>
      <c r="C16501">
        <v>166.25536738709835</v>
      </c>
      <c r="D16501" t="s">
        <v>8</v>
      </c>
    </row>
    <row r="16502" spans="1:4">
      <c r="A16502" t="s">
        <v>1556</v>
      </c>
      <c r="B16502" t="s">
        <v>2656</v>
      </c>
      <c r="C16502">
        <v>168.09719224469154</v>
      </c>
      <c r="D16502" t="s">
        <v>8</v>
      </c>
    </row>
    <row r="16503" spans="1:4">
      <c r="A16503" t="s">
        <v>1557</v>
      </c>
      <c r="B16503" t="s">
        <v>2656</v>
      </c>
      <c r="C16503">
        <v>156.46511532861857</v>
      </c>
      <c r="D16503" t="s">
        <v>8</v>
      </c>
    </row>
    <row r="16504" spans="1:4">
      <c r="A16504" t="s">
        <v>1558</v>
      </c>
      <c r="B16504" t="s">
        <v>2656</v>
      </c>
      <c r="C16504">
        <v>154.11368033433058</v>
      </c>
      <c r="D16504" t="s">
        <v>8</v>
      </c>
    </row>
    <row r="16505" spans="1:4">
      <c r="A16505" t="s">
        <v>1559</v>
      </c>
      <c r="B16505" t="s">
        <v>2656</v>
      </c>
      <c r="C16505">
        <v>152.24505432103587</v>
      </c>
      <c r="D16505" t="s">
        <v>8</v>
      </c>
    </row>
    <row r="16506" spans="1:4">
      <c r="A16506" t="s">
        <v>1560</v>
      </c>
      <c r="B16506" t="s">
        <v>2656</v>
      </c>
      <c r="C16506">
        <v>156.7065092931671</v>
      </c>
      <c r="D16506" t="s">
        <v>8</v>
      </c>
    </row>
    <row r="16507" spans="1:4">
      <c r="A16507" t="s">
        <v>1561</v>
      </c>
      <c r="B16507" t="s">
        <v>2656</v>
      </c>
      <c r="C16507">
        <v>159.43352175192186</v>
      </c>
      <c r="D16507" t="s">
        <v>8</v>
      </c>
    </row>
    <row r="16508" spans="1:4">
      <c r="A16508" t="s">
        <v>1562</v>
      </c>
      <c r="B16508" t="s">
        <v>2656</v>
      </c>
      <c r="C16508">
        <v>160.90873416847472</v>
      </c>
      <c r="D16508" t="s">
        <v>8</v>
      </c>
    </row>
    <row r="16509" spans="1:4">
      <c r="A16509" t="s">
        <v>1563</v>
      </c>
      <c r="B16509" t="s">
        <v>2656</v>
      </c>
      <c r="C16509">
        <v>160.1755689939385</v>
      </c>
      <c r="D16509" t="s">
        <v>8</v>
      </c>
    </row>
    <row r="16510" spans="1:4">
      <c r="A16510" t="s">
        <v>1564</v>
      </c>
      <c r="B16510" t="s">
        <v>2656</v>
      </c>
      <c r="C16510">
        <v>160.84616897426304</v>
      </c>
      <c r="D16510" t="s">
        <v>8</v>
      </c>
    </row>
    <row r="16511" spans="1:4">
      <c r="A16511" t="s">
        <v>1565</v>
      </c>
      <c r="B16511" t="s">
        <v>2656</v>
      </c>
      <c r="C16511">
        <v>161.32896703032048</v>
      </c>
      <c r="D16511" t="s">
        <v>8</v>
      </c>
    </row>
    <row r="16512" spans="1:4">
      <c r="A16512" t="s">
        <v>1566</v>
      </c>
      <c r="B16512" t="s">
        <v>2656</v>
      </c>
      <c r="C16512">
        <v>160.89978468810969</v>
      </c>
      <c r="D16512" t="s">
        <v>8</v>
      </c>
    </row>
    <row r="16513" spans="1:4">
      <c r="A16513" t="s">
        <v>1567</v>
      </c>
      <c r="B16513" t="s">
        <v>2656</v>
      </c>
      <c r="C16513">
        <v>160.49742595751073</v>
      </c>
      <c r="D16513" t="s">
        <v>8</v>
      </c>
    </row>
    <row r="16514" spans="1:4">
      <c r="A16514" t="s">
        <v>1568</v>
      </c>
      <c r="B16514" t="s">
        <v>2656</v>
      </c>
      <c r="C16514">
        <v>158.46787270182742</v>
      </c>
      <c r="D16514" t="s">
        <v>8</v>
      </c>
    </row>
    <row r="16515" spans="1:4">
      <c r="A16515" t="s">
        <v>1569</v>
      </c>
      <c r="B16515" t="s">
        <v>2656</v>
      </c>
      <c r="C16515">
        <v>160.83719310553036</v>
      </c>
      <c r="D16515" t="s">
        <v>8</v>
      </c>
    </row>
    <row r="16516" spans="1:4">
      <c r="A16516" t="s">
        <v>1570</v>
      </c>
      <c r="B16516" t="s">
        <v>2656</v>
      </c>
      <c r="C16516">
        <v>167.28354801991489</v>
      </c>
      <c r="D16516" t="s">
        <v>8</v>
      </c>
    </row>
    <row r="16517" spans="1:4">
      <c r="A16517" t="s">
        <v>1571</v>
      </c>
      <c r="B16517" t="s">
        <v>2656</v>
      </c>
      <c r="C16517">
        <v>167.88258807423844</v>
      </c>
      <c r="D16517" t="s">
        <v>8</v>
      </c>
    </row>
    <row r="16518" spans="1:4">
      <c r="A16518" t="s">
        <v>1572</v>
      </c>
      <c r="B16518" t="s">
        <v>2656</v>
      </c>
      <c r="C16518">
        <v>168.90185603794845</v>
      </c>
      <c r="D16518" t="s">
        <v>8</v>
      </c>
    </row>
    <row r="16519" spans="1:4">
      <c r="A16519" t="s">
        <v>1573</v>
      </c>
      <c r="B16519" t="s">
        <v>2656</v>
      </c>
      <c r="C16519">
        <v>168.16874187998295</v>
      </c>
      <c r="D16519" t="s">
        <v>8</v>
      </c>
    </row>
    <row r="16520" spans="1:4">
      <c r="A16520" t="s">
        <v>1574</v>
      </c>
      <c r="B16520" t="s">
        <v>2656</v>
      </c>
      <c r="C16520">
        <v>173.72100223960106</v>
      </c>
      <c r="D16520" t="s">
        <v>8</v>
      </c>
    </row>
    <row r="16521" spans="1:4">
      <c r="A16521" t="s">
        <v>1575</v>
      </c>
      <c r="B16521" t="s">
        <v>2656</v>
      </c>
      <c r="C16521">
        <v>178.89773093769256</v>
      </c>
      <c r="D16521" t="s">
        <v>8</v>
      </c>
    </row>
    <row r="16522" spans="1:4">
      <c r="A16522" t="s">
        <v>1576</v>
      </c>
      <c r="B16522" t="s">
        <v>2656</v>
      </c>
      <c r="C16522">
        <v>177.10067044366167</v>
      </c>
      <c r="D16522" t="s">
        <v>8</v>
      </c>
    </row>
    <row r="16523" spans="1:4">
      <c r="A16523" t="s">
        <v>1577</v>
      </c>
      <c r="B16523" t="s">
        <v>2656</v>
      </c>
      <c r="C16523">
        <v>178.85305844451435</v>
      </c>
      <c r="D16523" t="s">
        <v>8</v>
      </c>
    </row>
    <row r="16524" spans="1:4">
      <c r="A16524" t="s">
        <v>1578</v>
      </c>
      <c r="B16524" t="s">
        <v>2656</v>
      </c>
      <c r="C16524">
        <v>177.15431455497486</v>
      </c>
      <c r="D16524" t="s">
        <v>8</v>
      </c>
    </row>
    <row r="16525" spans="1:4">
      <c r="A16525" t="s">
        <v>1579</v>
      </c>
      <c r="B16525" t="s">
        <v>2656</v>
      </c>
      <c r="C16525">
        <v>180.6054370775411</v>
      </c>
      <c r="D16525" t="s">
        <v>8</v>
      </c>
    </row>
    <row r="16526" spans="1:4">
      <c r="A16526" t="s">
        <v>1580</v>
      </c>
      <c r="B16526" t="s">
        <v>2656</v>
      </c>
      <c r="C16526">
        <v>182.75128736937381</v>
      </c>
      <c r="D16526" t="s">
        <v>8</v>
      </c>
    </row>
    <row r="16527" spans="1:4">
      <c r="A16527" t="s">
        <v>1581</v>
      </c>
      <c r="B16527" t="s">
        <v>2656</v>
      </c>
      <c r="C16527">
        <v>183.95828986251416</v>
      </c>
      <c r="D16527" t="s">
        <v>8</v>
      </c>
    </row>
    <row r="16528" spans="1:4">
      <c r="A16528" t="s">
        <v>1582</v>
      </c>
      <c r="B16528" t="s">
        <v>2656</v>
      </c>
      <c r="C16528">
        <v>182.70657932431428</v>
      </c>
      <c r="D16528" t="s">
        <v>8</v>
      </c>
    </row>
    <row r="16529" spans="1:4">
      <c r="A16529" t="s">
        <v>1583</v>
      </c>
      <c r="B16529" t="s">
        <v>2656</v>
      </c>
      <c r="C16529">
        <v>182.39364569814123</v>
      </c>
      <c r="D16529" t="s">
        <v>8</v>
      </c>
    </row>
    <row r="16530" spans="1:4">
      <c r="A16530" t="s">
        <v>1584</v>
      </c>
      <c r="B16530" t="s">
        <v>2656</v>
      </c>
      <c r="C16530">
        <v>183.53806524287728</v>
      </c>
      <c r="D16530" t="s">
        <v>8</v>
      </c>
    </row>
    <row r="16531" spans="1:4">
      <c r="A16531" t="s">
        <v>1585</v>
      </c>
      <c r="B16531" t="s">
        <v>2656</v>
      </c>
      <c r="C16531">
        <v>183.78842963896099</v>
      </c>
      <c r="D16531" t="s">
        <v>8</v>
      </c>
    </row>
    <row r="16532" spans="1:4">
      <c r="A16532" t="s">
        <v>1586</v>
      </c>
      <c r="B16532" t="s">
        <v>2656</v>
      </c>
      <c r="C16532">
        <v>182.64396524712427</v>
      </c>
      <c r="D16532" t="s">
        <v>8</v>
      </c>
    </row>
    <row r="16533" spans="1:4">
      <c r="A16533" t="s">
        <v>1587</v>
      </c>
      <c r="B16533" t="s">
        <v>2656</v>
      </c>
      <c r="C16533">
        <v>184.19971060884299</v>
      </c>
      <c r="D16533" t="s">
        <v>8</v>
      </c>
    </row>
    <row r="16534" spans="1:4">
      <c r="A16534" t="s">
        <v>1588</v>
      </c>
      <c r="B16534" t="s">
        <v>2656</v>
      </c>
      <c r="C16534">
        <v>184.1817927200176</v>
      </c>
      <c r="D16534" t="s">
        <v>8</v>
      </c>
    </row>
    <row r="16535" spans="1:4">
      <c r="A16535" t="s">
        <v>1589</v>
      </c>
      <c r="B16535" t="s">
        <v>2656</v>
      </c>
      <c r="C16535">
        <v>187.30215986782605</v>
      </c>
      <c r="D16535" t="s">
        <v>8</v>
      </c>
    </row>
    <row r="16536" spans="1:4">
      <c r="A16536" t="s">
        <v>1590</v>
      </c>
      <c r="B16536" t="s">
        <v>2656</v>
      </c>
      <c r="C16536">
        <v>186.78360778413585</v>
      </c>
      <c r="D16536" t="s">
        <v>8</v>
      </c>
    </row>
    <row r="16537" spans="1:4">
      <c r="A16537" t="s">
        <v>1591</v>
      </c>
      <c r="B16537" t="s">
        <v>2656</v>
      </c>
      <c r="C16537">
        <v>185.29047622912813</v>
      </c>
      <c r="D16537" t="s">
        <v>8</v>
      </c>
    </row>
    <row r="16538" spans="1:4">
      <c r="A16538" t="s">
        <v>1592</v>
      </c>
      <c r="B16538" t="s">
        <v>2656</v>
      </c>
      <c r="C16538">
        <v>185.32624351415839</v>
      </c>
      <c r="D16538" t="s">
        <v>8</v>
      </c>
    </row>
    <row r="16539" spans="1:4">
      <c r="A16539" t="s">
        <v>1593</v>
      </c>
      <c r="B16539" t="s">
        <v>2656</v>
      </c>
      <c r="C16539">
        <v>184.12815590929921</v>
      </c>
      <c r="D16539" t="s">
        <v>8</v>
      </c>
    </row>
    <row r="16540" spans="1:4">
      <c r="A16540" t="s">
        <v>1594</v>
      </c>
      <c r="B16540" t="s">
        <v>2656</v>
      </c>
      <c r="C16540">
        <v>184.05661388741692</v>
      </c>
      <c r="D16540" t="s">
        <v>8</v>
      </c>
    </row>
    <row r="16541" spans="1:4">
      <c r="A16541" t="s">
        <v>1595</v>
      </c>
      <c r="B16541" t="s">
        <v>2656</v>
      </c>
      <c r="C16541">
        <v>182.59034357417207</v>
      </c>
      <c r="D16541" t="s">
        <v>8</v>
      </c>
    </row>
    <row r="16542" spans="1:4">
      <c r="A16542" t="s">
        <v>1596</v>
      </c>
      <c r="B16542" t="s">
        <v>2656</v>
      </c>
      <c r="C16542">
        <v>182.33106846399059</v>
      </c>
      <c r="D16542" t="s">
        <v>8</v>
      </c>
    </row>
    <row r="16543" spans="1:4">
      <c r="A16543" t="s">
        <v>1597</v>
      </c>
      <c r="B16543" t="s">
        <v>2656</v>
      </c>
      <c r="C16543">
        <v>184.28909177368905</v>
      </c>
      <c r="D16543" t="s">
        <v>8</v>
      </c>
    </row>
    <row r="16544" spans="1:4">
      <c r="A16544" t="s">
        <v>1598</v>
      </c>
      <c r="B16544" t="s">
        <v>2656</v>
      </c>
      <c r="C16544">
        <v>184.36955458526529</v>
      </c>
      <c r="D16544" t="s">
        <v>8</v>
      </c>
    </row>
    <row r="16545" spans="1:4">
      <c r="A16545" t="s">
        <v>1599</v>
      </c>
      <c r="B16545" t="s">
        <v>2656</v>
      </c>
      <c r="C16545">
        <v>187.02501595765079</v>
      </c>
      <c r="D16545" t="s">
        <v>8</v>
      </c>
    </row>
    <row r="16546" spans="1:4">
      <c r="A16546" t="s">
        <v>1600</v>
      </c>
      <c r="B16546" t="s">
        <v>2656</v>
      </c>
      <c r="C16546">
        <v>187.40944384399367</v>
      </c>
      <c r="D16546" t="s">
        <v>8</v>
      </c>
    </row>
    <row r="16547" spans="1:4">
      <c r="A16547" t="s">
        <v>1601</v>
      </c>
      <c r="B16547" t="s">
        <v>2656</v>
      </c>
      <c r="C16547">
        <v>190.1274748450048</v>
      </c>
      <c r="D16547" t="s">
        <v>8</v>
      </c>
    </row>
    <row r="16548" spans="1:4">
      <c r="A16548" t="s">
        <v>1602</v>
      </c>
      <c r="B16548" t="s">
        <v>2656</v>
      </c>
      <c r="C16548">
        <v>191.03054537388667</v>
      </c>
      <c r="D16548" t="s">
        <v>8</v>
      </c>
    </row>
    <row r="16549" spans="1:4">
      <c r="A16549" t="s">
        <v>1603</v>
      </c>
      <c r="B16549" t="s">
        <v>2656</v>
      </c>
      <c r="C16549">
        <v>190.69968460717971</v>
      </c>
      <c r="D16549" t="s">
        <v>8</v>
      </c>
    </row>
    <row r="16550" spans="1:4">
      <c r="A16550" t="s">
        <v>1604</v>
      </c>
      <c r="B16550" t="s">
        <v>2656</v>
      </c>
      <c r="C16550">
        <v>192.6845415661688</v>
      </c>
      <c r="D16550" t="s">
        <v>8</v>
      </c>
    </row>
    <row r="16551" spans="1:4">
      <c r="A16551" t="s">
        <v>1605</v>
      </c>
      <c r="B16551" t="s">
        <v>2656</v>
      </c>
      <c r="C16551">
        <v>190.01127710402343</v>
      </c>
      <c r="D16551" t="s">
        <v>8</v>
      </c>
    </row>
    <row r="16552" spans="1:4">
      <c r="A16552" t="s">
        <v>1606</v>
      </c>
      <c r="B16552" t="s">
        <v>2656</v>
      </c>
      <c r="C16552">
        <v>185.93417621480307</v>
      </c>
      <c r="D16552" t="s">
        <v>8</v>
      </c>
    </row>
    <row r="16553" spans="1:4">
      <c r="A16553" t="s">
        <v>1607</v>
      </c>
      <c r="B16553" t="s">
        <v>2656</v>
      </c>
      <c r="C16553">
        <v>182.59034176375613</v>
      </c>
      <c r="D16553" t="s">
        <v>8</v>
      </c>
    </row>
    <row r="16554" spans="1:4">
      <c r="A16554" t="s">
        <v>1608</v>
      </c>
      <c r="B16554" t="s">
        <v>2656</v>
      </c>
      <c r="C16554">
        <v>187.94590873182864</v>
      </c>
      <c r="D16554" t="s">
        <v>8</v>
      </c>
    </row>
    <row r="16555" spans="1:4">
      <c r="A16555" t="s">
        <v>1609</v>
      </c>
      <c r="B16555" t="s">
        <v>2656</v>
      </c>
      <c r="C16555">
        <v>190.29737900142663</v>
      </c>
      <c r="D16555" t="s">
        <v>8</v>
      </c>
    </row>
    <row r="16556" spans="1:4">
      <c r="A16556" t="s">
        <v>1610</v>
      </c>
      <c r="B16556" t="s">
        <v>2656</v>
      </c>
      <c r="C16556">
        <v>189.45341495325505</v>
      </c>
      <c r="D16556" t="s">
        <v>8</v>
      </c>
    </row>
    <row r="16557" spans="1:4">
      <c r="A16557" t="s">
        <v>1611</v>
      </c>
      <c r="B16557" t="s">
        <v>2656</v>
      </c>
      <c r="C16557">
        <v>188.64610460460759</v>
      </c>
      <c r="D16557" t="s">
        <v>8</v>
      </c>
    </row>
    <row r="16558" spans="1:4">
      <c r="A16558" t="s">
        <v>1612</v>
      </c>
      <c r="B16558" t="s">
        <v>2656</v>
      </c>
      <c r="C16558">
        <v>195.79512536641252</v>
      </c>
      <c r="D16558" t="s">
        <v>8</v>
      </c>
    </row>
    <row r="16559" spans="1:4">
      <c r="A16559" t="s">
        <v>1613</v>
      </c>
      <c r="B16559" t="s">
        <v>2656</v>
      </c>
      <c r="C16559">
        <v>199.32030168038492</v>
      </c>
      <c r="D16559" t="s">
        <v>8</v>
      </c>
    </row>
    <row r="16560" spans="1:4">
      <c r="A16560" t="s">
        <v>1614</v>
      </c>
      <c r="B16560" t="s">
        <v>2656</v>
      </c>
      <c r="C16560">
        <v>203.024883918142</v>
      </c>
      <c r="D16560" t="s">
        <v>8</v>
      </c>
    </row>
    <row r="16561" spans="1:4">
      <c r="A16561" t="s">
        <v>1615</v>
      </c>
      <c r="B16561" t="s">
        <v>2656</v>
      </c>
      <c r="C16561">
        <v>202.316258176432</v>
      </c>
      <c r="D16561" t="s">
        <v>8</v>
      </c>
    </row>
    <row r="16562" spans="1:4">
      <c r="A16562" t="s">
        <v>1616</v>
      </c>
      <c r="B16562" t="s">
        <v>2656</v>
      </c>
      <c r="C16562">
        <v>202.87238745486692</v>
      </c>
      <c r="D16562" t="s">
        <v>8</v>
      </c>
    </row>
    <row r="16563" spans="1:4">
      <c r="A16563" t="s">
        <v>1617</v>
      </c>
      <c r="B16563" t="s">
        <v>2656</v>
      </c>
      <c r="C16563">
        <v>204.45107356355143</v>
      </c>
      <c r="D16563" t="s">
        <v>8</v>
      </c>
    </row>
    <row r="16564" spans="1:4">
      <c r="A16564" t="s">
        <v>1618</v>
      </c>
      <c r="B16564" t="s">
        <v>2656</v>
      </c>
      <c r="C16564">
        <v>204.51388713216463</v>
      </c>
      <c r="D16564" t="s">
        <v>8</v>
      </c>
    </row>
    <row r="16565" spans="1:4">
      <c r="A16565" t="s">
        <v>1619</v>
      </c>
      <c r="B16565" t="s">
        <v>2656</v>
      </c>
      <c r="C16565">
        <v>204.11919109167573</v>
      </c>
      <c r="D16565" t="s">
        <v>8</v>
      </c>
    </row>
    <row r="16566" spans="1:4">
      <c r="A16566" t="s">
        <v>1620</v>
      </c>
      <c r="B16566" t="s">
        <v>2656</v>
      </c>
      <c r="C16566">
        <v>203.0876484625179</v>
      </c>
      <c r="D16566" t="s">
        <v>8</v>
      </c>
    </row>
    <row r="16567" spans="1:4">
      <c r="A16567" t="s">
        <v>1621</v>
      </c>
      <c r="B16567" t="s">
        <v>2656</v>
      </c>
      <c r="C16567">
        <v>204.81884253729777</v>
      </c>
      <c r="D16567" t="s">
        <v>8</v>
      </c>
    </row>
    <row r="16568" spans="1:4">
      <c r="A16568" t="s">
        <v>1622</v>
      </c>
      <c r="B16568" t="s">
        <v>2656</v>
      </c>
      <c r="C16568">
        <v>206.48725780270232</v>
      </c>
      <c r="D16568" t="s">
        <v>8</v>
      </c>
    </row>
    <row r="16569" spans="1:4">
      <c r="A16569" t="s">
        <v>1623</v>
      </c>
      <c r="B16569" t="s">
        <v>2656</v>
      </c>
      <c r="C16569">
        <v>207.65335079744008</v>
      </c>
      <c r="D16569" t="s">
        <v>8</v>
      </c>
    </row>
    <row r="16570" spans="1:4">
      <c r="A16570" t="s">
        <v>1624</v>
      </c>
      <c r="B16570" t="s">
        <v>2656</v>
      </c>
      <c r="C16570">
        <v>210.13804905691569</v>
      </c>
      <c r="D16570" t="s">
        <v>8</v>
      </c>
    </row>
    <row r="16571" spans="1:4">
      <c r="A16571" t="s">
        <v>1625</v>
      </c>
      <c r="B16571" t="s">
        <v>2656</v>
      </c>
      <c r="C16571">
        <v>210.43403332402747</v>
      </c>
      <c r="D16571" t="s">
        <v>8</v>
      </c>
    </row>
    <row r="16572" spans="1:4">
      <c r="A16572" t="s">
        <v>1626</v>
      </c>
      <c r="B16572" t="s">
        <v>2656</v>
      </c>
      <c r="C16572">
        <v>207.79685974121091</v>
      </c>
      <c r="D16572" t="s">
        <v>8</v>
      </c>
    </row>
    <row r="16573" spans="1:4">
      <c r="A16573" t="s">
        <v>1627</v>
      </c>
      <c r="B16573" t="s">
        <v>2656</v>
      </c>
      <c r="C16573">
        <v>207.91347503256199</v>
      </c>
      <c r="D16573" t="s">
        <v>8</v>
      </c>
    </row>
    <row r="16574" spans="1:4">
      <c r="A16574" t="s">
        <v>1628</v>
      </c>
      <c r="B16574" t="s">
        <v>2656</v>
      </c>
      <c r="C16574">
        <v>209.14237139230144</v>
      </c>
      <c r="D16574" t="s">
        <v>8</v>
      </c>
    </row>
    <row r="16575" spans="1:4">
      <c r="A16575" t="s">
        <v>1629</v>
      </c>
      <c r="B16575" t="s">
        <v>2656</v>
      </c>
      <c r="C16575">
        <v>209.00779306356441</v>
      </c>
      <c r="D16575" t="s">
        <v>8</v>
      </c>
    </row>
    <row r="16576" spans="1:4">
      <c r="A16576" t="s">
        <v>1630</v>
      </c>
      <c r="B16576" t="s">
        <v>2656</v>
      </c>
      <c r="C16576">
        <v>208.7297333744871</v>
      </c>
      <c r="D16576" t="s">
        <v>8</v>
      </c>
    </row>
    <row r="16577" spans="1:4">
      <c r="A16577" t="s">
        <v>1631</v>
      </c>
      <c r="B16577" t="s">
        <v>2656</v>
      </c>
      <c r="C16577">
        <v>206.80120903435119</v>
      </c>
      <c r="D16577" t="s">
        <v>8</v>
      </c>
    </row>
    <row r="16578" spans="1:4">
      <c r="A16578" t="s">
        <v>1632</v>
      </c>
      <c r="B16578" t="s">
        <v>2656</v>
      </c>
      <c r="C16578">
        <v>206.18231246485021</v>
      </c>
      <c r="D16578" t="s">
        <v>8</v>
      </c>
    </row>
    <row r="16579" spans="1:4">
      <c r="A16579" t="s">
        <v>1633</v>
      </c>
      <c r="B16579" t="s">
        <v>2656</v>
      </c>
      <c r="C16579">
        <v>207.57260051257836</v>
      </c>
      <c r="D16579" t="s">
        <v>8</v>
      </c>
    </row>
    <row r="16580" spans="1:4">
      <c r="A16580" t="s">
        <v>1634</v>
      </c>
      <c r="B16580" t="s">
        <v>2656</v>
      </c>
      <c r="C16580">
        <v>210.3353309547085</v>
      </c>
      <c r="D16580" t="s">
        <v>8</v>
      </c>
    </row>
    <row r="16581" spans="1:4">
      <c r="A16581" t="s">
        <v>1635</v>
      </c>
      <c r="B16581" t="s">
        <v>2656</v>
      </c>
      <c r="C16581">
        <v>212.47014436104803</v>
      </c>
      <c r="D16581" t="s">
        <v>8</v>
      </c>
    </row>
    <row r="16582" spans="1:4">
      <c r="A16582" t="s">
        <v>1636</v>
      </c>
      <c r="B16582" t="s">
        <v>2656</v>
      </c>
      <c r="C16582">
        <v>214.77547125327069</v>
      </c>
      <c r="D16582" t="s">
        <v>8</v>
      </c>
    </row>
    <row r="16583" spans="1:4">
      <c r="A16583" t="s">
        <v>1637</v>
      </c>
      <c r="B16583" t="s">
        <v>2656</v>
      </c>
      <c r="C16583">
        <v>215.28675074017599</v>
      </c>
      <c r="D16583" t="s">
        <v>8</v>
      </c>
    </row>
    <row r="16584" spans="1:4">
      <c r="A16584" t="s">
        <v>1638</v>
      </c>
      <c r="B16584" t="s">
        <v>2656</v>
      </c>
      <c r="C16584">
        <v>216.08505703937428</v>
      </c>
      <c r="D16584" t="s">
        <v>8</v>
      </c>
    </row>
    <row r="16585" spans="1:4">
      <c r="A16585" t="s">
        <v>1639</v>
      </c>
      <c r="B16585" t="s">
        <v>2656</v>
      </c>
      <c r="C16585">
        <v>216.40795993702727</v>
      </c>
      <c r="D16585" t="s">
        <v>8</v>
      </c>
    </row>
    <row r="16586" spans="1:4">
      <c r="A16586" t="s">
        <v>1640</v>
      </c>
      <c r="B16586" t="s">
        <v>2656</v>
      </c>
      <c r="C16586">
        <v>216.88335481651691</v>
      </c>
      <c r="D16586" t="s">
        <v>8</v>
      </c>
    </row>
    <row r="16587" spans="1:4">
      <c r="A16587" t="s">
        <v>1641</v>
      </c>
      <c r="B16587" t="s">
        <v>2656</v>
      </c>
      <c r="C16587">
        <v>217.03586883794804</v>
      </c>
      <c r="D16587" t="s">
        <v>8</v>
      </c>
    </row>
    <row r="16588" spans="1:4">
      <c r="A16588" t="s">
        <v>1642</v>
      </c>
      <c r="B16588" t="s">
        <v>2656</v>
      </c>
      <c r="C16588">
        <v>219.31423504289975</v>
      </c>
      <c r="D16588" t="s">
        <v>8</v>
      </c>
    </row>
    <row r="16589" spans="1:4">
      <c r="A16589" t="s">
        <v>1643</v>
      </c>
      <c r="B16589" t="s">
        <v>2656</v>
      </c>
      <c r="C16589">
        <v>221.10817890997225</v>
      </c>
      <c r="D16589" t="s">
        <v>8</v>
      </c>
    </row>
    <row r="16590" spans="1:4">
      <c r="A16590" t="s">
        <v>1644</v>
      </c>
      <c r="B16590" t="s">
        <v>2656</v>
      </c>
      <c r="C16590">
        <v>220.30988469348401</v>
      </c>
      <c r="D16590" t="s">
        <v>8</v>
      </c>
    </row>
    <row r="16591" spans="1:4">
      <c r="A16591" t="s">
        <v>1645</v>
      </c>
      <c r="B16591" t="s">
        <v>2656</v>
      </c>
      <c r="C16591">
        <v>220.04976844781612</v>
      </c>
      <c r="D16591" t="s">
        <v>8</v>
      </c>
    </row>
    <row r="16592" spans="1:4">
      <c r="A16592" t="s">
        <v>1646</v>
      </c>
      <c r="B16592" t="s">
        <v>2656</v>
      </c>
      <c r="C16592">
        <v>223.06364410624229</v>
      </c>
      <c r="D16592" t="s">
        <v>8</v>
      </c>
    </row>
    <row r="16593" spans="1:4">
      <c r="A16593" t="s">
        <v>1647</v>
      </c>
      <c r="B16593" t="s">
        <v>2656</v>
      </c>
      <c r="C16593">
        <v>223.79918326401727</v>
      </c>
      <c r="D16593" t="s">
        <v>8</v>
      </c>
    </row>
    <row r="16594" spans="1:4">
      <c r="A16594" t="s">
        <v>1648</v>
      </c>
      <c r="B16594" t="s">
        <v>2656</v>
      </c>
      <c r="C16594">
        <v>224.69614456616185</v>
      </c>
      <c r="D16594" t="s">
        <v>8</v>
      </c>
    </row>
    <row r="16595" spans="1:4">
      <c r="A16595" t="s">
        <v>1649</v>
      </c>
      <c r="B16595" t="s">
        <v>2656</v>
      </c>
      <c r="C16595">
        <v>226.5798543440232</v>
      </c>
      <c r="D16595" t="s">
        <v>8</v>
      </c>
    </row>
    <row r="16596" spans="1:4">
      <c r="A16596" t="s">
        <v>1650</v>
      </c>
      <c r="B16596" t="s">
        <v>2656</v>
      </c>
      <c r="C16596">
        <v>227.56654117362487</v>
      </c>
      <c r="D16596" t="s">
        <v>8</v>
      </c>
    </row>
    <row r="16597" spans="1:4">
      <c r="A16597" t="s">
        <v>1651</v>
      </c>
      <c r="B16597" t="s">
        <v>2656</v>
      </c>
      <c r="C16597">
        <v>227.74592970885499</v>
      </c>
      <c r="D16597" t="s">
        <v>8</v>
      </c>
    </row>
    <row r="16598" spans="1:4">
      <c r="A16598" t="s">
        <v>1652</v>
      </c>
      <c r="B16598" t="s">
        <v>2656</v>
      </c>
      <c r="C16598">
        <v>224.05037015809384</v>
      </c>
      <c r="D16598" t="s">
        <v>8</v>
      </c>
    </row>
    <row r="16599" spans="1:4">
      <c r="A16599" t="s">
        <v>1653</v>
      </c>
      <c r="B16599" t="s">
        <v>2656</v>
      </c>
      <c r="C16599">
        <v>225.23438178057188</v>
      </c>
      <c r="D16599" t="s">
        <v>8</v>
      </c>
    </row>
    <row r="16600" spans="1:4">
      <c r="A16600" t="s">
        <v>1654</v>
      </c>
      <c r="B16600" t="s">
        <v>2656</v>
      </c>
      <c r="C16600">
        <v>228.95688734871425</v>
      </c>
      <c r="D16600" t="s">
        <v>8</v>
      </c>
    </row>
    <row r="16601" spans="1:4">
      <c r="A16601" t="s">
        <v>1655</v>
      </c>
      <c r="B16601" t="s">
        <v>2656</v>
      </c>
      <c r="C16601">
        <v>230.88538034498555</v>
      </c>
      <c r="D16601" t="s">
        <v>8</v>
      </c>
    </row>
    <row r="16602" spans="1:4">
      <c r="A16602" t="s">
        <v>1656</v>
      </c>
      <c r="B16602" t="s">
        <v>2656</v>
      </c>
      <c r="C16602">
        <v>231.22627480882704</v>
      </c>
      <c r="D16602" t="s">
        <v>8</v>
      </c>
    </row>
    <row r="16603" spans="1:4">
      <c r="A16603" t="s">
        <v>1657</v>
      </c>
      <c r="B16603" t="s">
        <v>2656</v>
      </c>
      <c r="C16603">
        <v>234.0069252278623</v>
      </c>
      <c r="D16603" t="s">
        <v>8</v>
      </c>
    </row>
    <row r="16604" spans="1:4">
      <c r="A16604" t="s">
        <v>1658</v>
      </c>
      <c r="B16604" t="s">
        <v>2656</v>
      </c>
      <c r="C16604">
        <v>233.21758363513089</v>
      </c>
      <c r="D16604" t="s">
        <v>8</v>
      </c>
    </row>
    <row r="16605" spans="1:4">
      <c r="A16605" t="s">
        <v>1659</v>
      </c>
      <c r="B16605" t="s">
        <v>2656</v>
      </c>
      <c r="C16605">
        <v>230.78676816504705</v>
      </c>
      <c r="D16605" t="s">
        <v>8</v>
      </c>
    </row>
    <row r="16606" spans="1:4">
      <c r="A16606" t="s">
        <v>1660</v>
      </c>
      <c r="B16606" t="s">
        <v>2656</v>
      </c>
      <c r="C16606">
        <v>231.59406004863845</v>
      </c>
      <c r="D16606" t="s">
        <v>8</v>
      </c>
    </row>
    <row r="16607" spans="1:4">
      <c r="A16607" t="s">
        <v>1661</v>
      </c>
      <c r="B16607" t="s">
        <v>2656</v>
      </c>
      <c r="C16607">
        <v>233.88134364548</v>
      </c>
      <c r="D16607" t="s">
        <v>8</v>
      </c>
    </row>
    <row r="16608" spans="1:4">
      <c r="A16608" t="s">
        <v>1662</v>
      </c>
      <c r="B16608" t="s">
        <v>2656</v>
      </c>
      <c r="C16608">
        <v>235.08329854572639</v>
      </c>
      <c r="D16608" t="s">
        <v>8</v>
      </c>
    </row>
    <row r="16609" spans="1:4">
      <c r="A16609" t="s">
        <v>1663</v>
      </c>
      <c r="B16609" t="s">
        <v>2656</v>
      </c>
      <c r="C16609">
        <v>231.52224782941551</v>
      </c>
      <c r="D16609" t="s">
        <v>8</v>
      </c>
    </row>
    <row r="16610" spans="1:4">
      <c r="A16610" t="s">
        <v>1664</v>
      </c>
      <c r="B16610" t="s">
        <v>2656</v>
      </c>
      <c r="C16610">
        <v>234.29401959216219</v>
      </c>
      <c r="D16610" t="s">
        <v>8</v>
      </c>
    </row>
    <row r="16611" spans="1:4">
      <c r="A16611" t="s">
        <v>1665</v>
      </c>
      <c r="B16611" t="s">
        <v>2656</v>
      </c>
      <c r="C16611">
        <v>234.80524032588559</v>
      </c>
      <c r="D16611" t="s">
        <v>8</v>
      </c>
    </row>
    <row r="16612" spans="1:4">
      <c r="A16612" t="s">
        <v>1666</v>
      </c>
      <c r="B16612" t="s">
        <v>2656</v>
      </c>
      <c r="C16612">
        <v>234.94876893953801</v>
      </c>
      <c r="D16612" t="s">
        <v>8</v>
      </c>
    </row>
    <row r="16613" spans="1:4">
      <c r="A16613" t="s">
        <v>1667</v>
      </c>
      <c r="B16613" t="s">
        <v>2656</v>
      </c>
      <c r="C16613">
        <v>233.30727203905167</v>
      </c>
      <c r="D16613" t="s">
        <v>8</v>
      </c>
    </row>
    <row r="16614" spans="1:4">
      <c r="A16614" t="s">
        <v>1668</v>
      </c>
      <c r="B16614" t="s">
        <v>2656</v>
      </c>
      <c r="C16614">
        <v>235.88163670108</v>
      </c>
      <c r="D16614" t="s">
        <v>8</v>
      </c>
    </row>
    <row r="16615" spans="1:4">
      <c r="A16615" t="s">
        <v>1669</v>
      </c>
      <c r="B16615" t="s">
        <v>2656</v>
      </c>
      <c r="C16615">
        <v>237.2988721756638</v>
      </c>
      <c r="D16615" t="s">
        <v>8</v>
      </c>
    </row>
    <row r="16616" spans="1:4">
      <c r="A16616" t="s">
        <v>1670</v>
      </c>
      <c r="B16616" t="s">
        <v>2656</v>
      </c>
      <c r="C16616">
        <v>236.760738755597</v>
      </c>
      <c r="D16616" t="s">
        <v>8</v>
      </c>
    </row>
    <row r="16617" spans="1:4">
      <c r="A16617" t="s">
        <v>1671</v>
      </c>
      <c r="B16617" t="s">
        <v>2656</v>
      </c>
      <c r="C16617">
        <v>235.6305023939411</v>
      </c>
      <c r="D16617" t="s">
        <v>8</v>
      </c>
    </row>
    <row r="16618" spans="1:4">
      <c r="A16618" t="s">
        <v>1672</v>
      </c>
      <c r="B16618" t="s">
        <v>2656</v>
      </c>
      <c r="C16618">
        <v>233.2983015427676</v>
      </c>
      <c r="D16618" t="s">
        <v>8</v>
      </c>
    </row>
    <row r="16619" spans="1:4">
      <c r="A16619" t="s">
        <v>1673</v>
      </c>
      <c r="B16619" t="s">
        <v>2656</v>
      </c>
      <c r="C16619">
        <v>234.422961386906</v>
      </c>
      <c r="D16619" t="s">
        <v>8</v>
      </c>
    </row>
    <row r="16620" spans="1:4">
      <c r="A16620" t="s">
        <v>1674</v>
      </c>
      <c r="B16620" t="s">
        <v>2656</v>
      </c>
      <c r="C16620">
        <v>224.10822741179899</v>
      </c>
      <c r="D16620" t="s">
        <v>8</v>
      </c>
    </row>
    <row r="16621" spans="1:4">
      <c r="A16621" t="s">
        <v>1675</v>
      </c>
      <c r="B16621" t="s">
        <v>2656</v>
      </c>
      <c r="C16621">
        <v>220.09387542266961</v>
      </c>
      <c r="D16621" t="s">
        <v>8</v>
      </c>
    </row>
    <row r="16622" spans="1:4">
      <c r="A16622" t="s">
        <v>1676</v>
      </c>
      <c r="B16622" t="s">
        <v>2656</v>
      </c>
      <c r="C16622">
        <v>222.02005317999425</v>
      </c>
      <c r="D16622" t="s">
        <v>8</v>
      </c>
    </row>
    <row r="16623" spans="1:4">
      <c r="A16623" t="s">
        <v>1677</v>
      </c>
      <c r="B16623" t="s">
        <v>2656</v>
      </c>
      <c r="C16623">
        <v>228.8515184609424</v>
      </c>
      <c r="D16623" t="s">
        <v>8</v>
      </c>
    </row>
    <row r="16624" spans="1:4">
      <c r="A16624" t="s">
        <v>1678</v>
      </c>
      <c r="B16624" t="s">
        <v>2656</v>
      </c>
      <c r="C16624">
        <v>228.16748169645351</v>
      </c>
      <c r="D16624" t="s">
        <v>8</v>
      </c>
    </row>
    <row r="16625" spans="1:4">
      <c r="A16625" t="s">
        <v>1679</v>
      </c>
      <c r="B16625" t="s">
        <v>2656</v>
      </c>
      <c r="C16625">
        <v>225.4672982543799</v>
      </c>
      <c r="D16625" t="s">
        <v>8</v>
      </c>
    </row>
    <row r="16626" spans="1:4">
      <c r="A16626" t="s">
        <v>1680</v>
      </c>
      <c r="B16626" t="s">
        <v>2656</v>
      </c>
      <c r="C16626">
        <v>225.40428085701905</v>
      </c>
      <c r="D16626" t="s">
        <v>8</v>
      </c>
    </row>
    <row r="16627" spans="1:4">
      <c r="A16627" t="s">
        <v>1681</v>
      </c>
      <c r="B16627" t="s">
        <v>2656</v>
      </c>
      <c r="C16627">
        <v>223.3521048831023</v>
      </c>
      <c r="D16627" t="s">
        <v>8</v>
      </c>
    </row>
    <row r="16628" spans="1:4">
      <c r="A16628" t="s">
        <v>1682</v>
      </c>
      <c r="B16628" t="s">
        <v>2656</v>
      </c>
      <c r="C16628">
        <v>224.30620302842729</v>
      </c>
      <c r="D16628" t="s">
        <v>8</v>
      </c>
    </row>
    <row r="16629" spans="1:4">
      <c r="A16629" t="s">
        <v>1683</v>
      </c>
      <c r="B16629" t="s">
        <v>2656</v>
      </c>
      <c r="C16629">
        <v>224.25217447202877</v>
      </c>
      <c r="D16629" t="s">
        <v>8</v>
      </c>
    </row>
    <row r="16630" spans="1:4">
      <c r="A16630" t="s">
        <v>1684</v>
      </c>
      <c r="B16630" t="s">
        <v>2656</v>
      </c>
      <c r="C16630">
        <v>222.31707847292449</v>
      </c>
      <c r="D16630" t="s">
        <v>8</v>
      </c>
    </row>
    <row r="16631" spans="1:4">
      <c r="A16631" t="s">
        <v>1685</v>
      </c>
      <c r="B16631" t="s">
        <v>2656</v>
      </c>
      <c r="C16631">
        <v>221.71399614160245</v>
      </c>
      <c r="D16631" t="s">
        <v>8</v>
      </c>
    </row>
    <row r="16632" spans="1:4">
      <c r="A16632" t="s">
        <v>1686</v>
      </c>
      <c r="B16632" t="s">
        <v>2656</v>
      </c>
      <c r="C16632">
        <v>220.59791149733584</v>
      </c>
      <c r="D16632" t="s">
        <v>8</v>
      </c>
    </row>
    <row r="16633" spans="1:4">
      <c r="A16633" t="s">
        <v>1687</v>
      </c>
      <c r="B16633" t="s">
        <v>2656</v>
      </c>
      <c r="C16633">
        <v>219.54483226737415</v>
      </c>
      <c r="D16633" t="s">
        <v>8</v>
      </c>
    </row>
    <row r="16634" spans="1:4">
      <c r="A16634" t="s">
        <v>1688</v>
      </c>
      <c r="B16634" t="s">
        <v>2656</v>
      </c>
      <c r="C16634">
        <v>218.47375347148284</v>
      </c>
      <c r="D16634" t="s">
        <v>8</v>
      </c>
    </row>
    <row r="16635" spans="1:4">
      <c r="A16635" t="s">
        <v>1689</v>
      </c>
      <c r="B16635" t="s">
        <v>2656</v>
      </c>
      <c r="C16635">
        <v>221.38996881180603</v>
      </c>
      <c r="D16635" t="s">
        <v>8</v>
      </c>
    </row>
    <row r="16636" spans="1:4">
      <c r="A16636" t="s">
        <v>1690</v>
      </c>
      <c r="B16636" t="s">
        <v>2656</v>
      </c>
      <c r="C16636">
        <v>222.50607115405936</v>
      </c>
      <c r="D16636" t="s">
        <v>8</v>
      </c>
    </row>
    <row r="16637" spans="1:4">
      <c r="A16637" t="s">
        <v>1691</v>
      </c>
      <c r="B16637" t="s">
        <v>2656</v>
      </c>
      <c r="C16637">
        <v>220.96698427459745</v>
      </c>
      <c r="D16637" t="s">
        <v>8</v>
      </c>
    </row>
    <row r="16638" spans="1:4">
      <c r="A16638" t="s">
        <v>1692</v>
      </c>
      <c r="B16638" t="s">
        <v>2656</v>
      </c>
      <c r="C16638">
        <v>219.06778867803999</v>
      </c>
      <c r="D16638" t="s">
        <v>8</v>
      </c>
    </row>
    <row r="16639" spans="1:4">
      <c r="A16639" t="s">
        <v>1693</v>
      </c>
      <c r="B16639" t="s">
        <v>2656</v>
      </c>
      <c r="C16639">
        <v>218.11372094635627</v>
      </c>
      <c r="D16639" t="s">
        <v>8</v>
      </c>
    </row>
    <row r="16640" spans="1:4">
      <c r="A16640" t="s">
        <v>1694</v>
      </c>
      <c r="B16640" t="s">
        <v>2656</v>
      </c>
      <c r="C16640">
        <v>220.72389878185089</v>
      </c>
      <c r="D16640" t="s">
        <v>8</v>
      </c>
    </row>
    <row r="16641" spans="1:4">
      <c r="A16641" t="s">
        <v>1695</v>
      </c>
      <c r="B16641" t="s">
        <v>2656</v>
      </c>
      <c r="C16641">
        <v>220.92196461447944</v>
      </c>
      <c r="D16641" t="s">
        <v>8</v>
      </c>
    </row>
    <row r="16642" spans="1:4">
      <c r="A16642" t="s">
        <v>1696</v>
      </c>
      <c r="B16642" t="s">
        <v>2656</v>
      </c>
      <c r="C16642">
        <v>219.1487923895383</v>
      </c>
      <c r="D16642" t="s">
        <v>8</v>
      </c>
    </row>
    <row r="16643" spans="1:4">
      <c r="A16643" t="s">
        <v>1697</v>
      </c>
      <c r="B16643" t="s">
        <v>2656</v>
      </c>
      <c r="C16643">
        <v>218.57275266464737</v>
      </c>
      <c r="D16643" t="s">
        <v>8</v>
      </c>
    </row>
    <row r="16644" spans="1:4">
      <c r="A16644" t="s">
        <v>1698</v>
      </c>
      <c r="B16644" t="s">
        <v>2656</v>
      </c>
      <c r="C16644">
        <v>218.14969802435431</v>
      </c>
      <c r="D16644" t="s">
        <v>8</v>
      </c>
    </row>
    <row r="16645" spans="1:4">
      <c r="A16645" t="s">
        <v>1699</v>
      </c>
      <c r="B16645" t="s">
        <v>2656</v>
      </c>
      <c r="C16645">
        <v>219.16682829652444</v>
      </c>
      <c r="D16645" t="s">
        <v>8</v>
      </c>
    </row>
    <row r="16646" spans="1:4">
      <c r="A16646" t="s">
        <v>1700</v>
      </c>
      <c r="B16646" t="s">
        <v>2656</v>
      </c>
      <c r="C16646">
        <v>217.21364445261867</v>
      </c>
      <c r="D16646" t="s">
        <v>8</v>
      </c>
    </row>
    <row r="16647" spans="1:4">
      <c r="A16647" t="s">
        <v>1701</v>
      </c>
      <c r="B16647" t="s">
        <v>2656</v>
      </c>
      <c r="C16647">
        <v>216.24159330780139</v>
      </c>
      <c r="D16647" t="s">
        <v>8</v>
      </c>
    </row>
    <row r="16648" spans="1:4">
      <c r="A16648" t="s">
        <v>1702</v>
      </c>
      <c r="B16648" t="s">
        <v>2656</v>
      </c>
      <c r="C16648">
        <v>213.22633732428648</v>
      </c>
      <c r="D16648" t="s">
        <v>8</v>
      </c>
    </row>
    <row r="16649" spans="1:4">
      <c r="A16649" t="s">
        <v>1703</v>
      </c>
      <c r="B16649" t="s">
        <v>2656</v>
      </c>
      <c r="C16649">
        <v>211.1291781128613</v>
      </c>
      <c r="D16649" t="s">
        <v>8</v>
      </c>
    </row>
    <row r="16650" spans="1:4">
      <c r="A16650" t="s">
        <v>1704</v>
      </c>
      <c r="B16650" t="s">
        <v>2656</v>
      </c>
      <c r="C16650">
        <v>212.30830537739541</v>
      </c>
      <c r="D16650" t="s">
        <v>8</v>
      </c>
    </row>
    <row r="16651" spans="1:4">
      <c r="A16651" t="s">
        <v>1705</v>
      </c>
      <c r="B16651" t="s">
        <v>2656</v>
      </c>
      <c r="C16651">
        <v>206.34082419840087</v>
      </c>
      <c r="D16651" t="s">
        <v>8</v>
      </c>
    </row>
    <row r="16652" spans="1:4">
      <c r="A16652" t="s">
        <v>1706</v>
      </c>
      <c r="B16652" t="s">
        <v>2656</v>
      </c>
      <c r="C16652">
        <v>205.1527395006764</v>
      </c>
      <c r="D16652" t="s">
        <v>8</v>
      </c>
    </row>
    <row r="16653" spans="1:4">
      <c r="A16653" t="s">
        <v>1707</v>
      </c>
      <c r="B16653" t="s">
        <v>2656</v>
      </c>
      <c r="C16653">
        <v>204.36966764249209</v>
      </c>
      <c r="D16653" t="s">
        <v>8</v>
      </c>
    </row>
    <row r="16654" spans="1:4">
      <c r="A16654" t="s">
        <v>1708</v>
      </c>
      <c r="B16654" t="s">
        <v>2656</v>
      </c>
      <c r="C16654">
        <v>203.55061982548287</v>
      </c>
      <c r="D16654" t="s">
        <v>8</v>
      </c>
    </row>
    <row r="16655" spans="1:4">
      <c r="A16655" t="s">
        <v>1709</v>
      </c>
      <c r="B16655" t="s">
        <v>2656</v>
      </c>
      <c r="C16655">
        <v>205.71079026281717</v>
      </c>
      <c r="D16655" t="s">
        <v>8</v>
      </c>
    </row>
    <row r="16656" spans="1:4">
      <c r="A16656" t="s">
        <v>1710</v>
      </c>
      <c r="B16656" t="s">
        <v>2656</v>
      </c>
      <c r="C16656">
        <v>207.06092094394955</v>
      </c>
      <c r="D16656" t="s">
        <v>8</v>
      </c>
    </row>
    <row r="16657" spans="1:4">
      <c r="A16657" t="s">
        <v>1711</v>
      </c>
      <c r="B16657" t="s">
        <v>2656</v>
      </c>
      <c r="C16657">
        <v>205.72874943474045</v>
      </c>
      <c r="D16657" t="s">
        <v>8</v>
      </c>
    </row>
    <row r="16658" spans="1:4">
      <c r="A16658" t="s">
        <v>1712</v>
      </c>
      <c r="B16658" t="s">
        <v>2656</v>
      </c>
      <c r="C16658">
        <v>207.01586631699931</v>
      </c>
      <c r="D16658" t="s">
        <v>8</v>
      </c>
    </row>
    <row r="16659" spans="1:4">
      <c r="A16659" t="s">
        <v>1713</v>
      </c>
      <c r="B16659" t="s">
        <v>2656</v>
      </c>
      <c r="C16659">
        <v>208.36596186636871</v>
      </c>
      <c r="D16659" t="s">
        <v>8</v>
      </c>
    </row>
    <row r="16660" spans="1:4">
      <c r="A16660" t="s">
        <v>1714</v>
      </c>
      <c r="B16660" t="s">
        <v>2656</v>
      </c>
      <c r="C16660">
        <v>214.93649910589912</v>
      </c>
      <c r="D16660" t="s">
        <v>8</v>
      </c>
    </row>
    <row r="16661" spans="1:4">
      <c r="A16661" t="s">
        <v>1715</v>
      </c>
      <c r="B16661" t="s">
        <v>2656</v>
      </c>
      <c r="C16661">
        <v>218.98680560549155</v>
      </c>
      <c r="D16661" t="s">
        <v>8</v>
      </c>
    </row>
    <row r="16662" spans="1:4">
      <c r="A16662" t="s">
        <v>1716</v>
      </c>
      <c r="B16662" t="s">
        <v>2656</v>
      </c>
      <c r="C16662">
        <v>220.47187815572428</v>
      </c>
      <c r="D16662" t="s">
        <v>8</v>
      </c>
    </row>
    <row r="16663" spans="1:4">
      <c r="A16663" t="s">
        <v>1717</v>
      </c>
      <c r="B16663" t="s">
        <v>2656</v>
      </c>
      <c r="C16663">
        <v>229.09454608390999</v>
      </c>
      <c r="D16663" t="s">
        <v>8</v>
      </c>
    </row>
    <row r="16664" spans="1:4">
      <c r="A16664" t="s">
        <v>1718</v>
      </c>
      <c r="B16664" t="s">
        <v>2656</v>
      </c>
      <c r="C16664">
        <v>228.89655025846261</v>
      </c>
      <c r="D16664" t="s">
        <v>8</v>
      </c>
    </row>
    <row r="16665" spans="1:4">
      <c r="A16665" t="s">
        <v>1719</v>
      </c>
      <c r="B16665" t="s">
        <v>2656</v>
      </c>
      <c r="C16665">
        <v>226.47535989858196</v>
      </c>
      <c r="D16665" t="s">
        <v>8</v>
      </c>
    </row>
    <row r="16666" spans="1:4">
      <c r="A16666" t="s">
        <v>1720</v>
      </c>
      <c r="B16666" t="s">
        <v>2656</v>
      </c>
      <c r="C16666">
        <v>229.94967741374117</v>
      </c>
      <c r="D16666" t="s">
        <v>8</v>
      </c>
    </row>
    <row r="16667" spans="1:4">
      <c r="A16667" t="s">
        <v>1721</v>
      </c>
      <c r="B16667" t="s">
        <v>2656</v>
      </c>
      <c r="C16667">
        <v>231.15571966799675</v>
      </c>
      <c r="D16667" t="s">
        <v>8</v>
      </c>
    </row>
    <row r="16668" spans="1:4">
      <c r="A16668" t="s">
        <v>1722</v>
      </c>
      <c r="B16668" t="s">
        <v>2656</v>
      </c>
      <c r="C16668">
        <v>235.27803152311611</v>
      </c>
      <c r="D16668" t="s">
        <v>8</v>
      </c>
    </row>
    <row r="16669" spans="1:4">
      <c r="A16669" t="s">
        <v>1723</v>
      </c>
      <c r="B16669" t="s">
        <v>2656</v>
      </c>
      <c r="C16669">
        <v>233.06386182157561</v>
      </c>
      <c r="D16669" t="s">
        <v>8</v>
      </c>
    </row>
    <row r="16670" spans="1:4">
      <c r="A16670" t="s">
        <v>1724</v>
      </c>
      <c r="B16670" t="s">
        <v>2656</v>
      </c>
      <c r="C16670">
        <v>232.45184297275699</v>
      </c>
      <c r="D16670" t="s">
        <v>8</v>
      </c>
    </row>
    <row r="16671" spans="1:4">
      <c r="A16671" t="s">
        <v>1725</v>
      </c>
      <c r="B16671" t="s">
        <v>2656</v>
      </c>
      <c r="C16671">
        <v>230.87671706357159</v>
      </c>
      <c r="D16671" t="s">
        <v>8</v>
      </c>
    </row>
    <row r="16672" spans="1:4">
      <c r="A16672" t="s">
        <v>1726</v>
      </c>
      <c r="B16672" t="s">
        <v>2656</v>
      </c>
      <c r="C16672">
        <v>235.41304044746431</v>
      </c>
      <c r="D16672" t="s">
        <v>8</v>
      </c>
    </row>
    <row r="16673" spans="1:4">
      <c r="A16673" t="s">
        <v>1727</v>
      </c>
      <c r="B16673" t="s">
        <v>2656</v>
      </c>
      <c r="C16673">
        <v>233.14488880419319</v>
      </c>
      <c r="D16673" t="s">
        <v>8</v>
      </c>
    </row>
    <row r="16674" spans="1:4">
      <c r="A16674" t="s">
        <v>1728</v>
      </c>
      <c r="B16674" t="s">
        <v>2656</v>
      </c>
      <c r="C16674">
        <v>232.84788296592717</v>
      </c>
      <c r="D16674" t="s">
        <v>8</v>
      </c>
    </row>
    <row r="16675" spans="1:4">
      <c r="A16675" t="s">
        <v>1729</v>
      </c>
      <c r="B16675" t="s">
        <v>2656</v>
      </c>
      <c r="C16675">
        <v>234.61200249630116</v>
      </c>
      <c r="D16675" t="s">
        <v>8</v>
      </c>
    </row>
    <row r="16676" spans="1:4">
      <c r="A16676" t="s">
        <v>1730</v>
      </c>
      <c r="B16676" t="s">
        <v>2656</v>
      </c>
      <c r="C16676">
        <v>234.918026152317</v>
      </c>
      <c r="D16676" t="s">
        <v>8</v>
      </c>
    </row>
    <row r="16677" spans="1:4">
      <c r="A16677" t="s">
        <v>1731</v>
      </c>
      <c r="B16677" t="s">
        <v>2656</v>
      </c>
      <c r="C16677">
        <v>227.94250393094663</v>
      </c>
      <c r="D16677" t="s">
        <v>8</v>
      </c>
    </row>
    <row r="16678" spans="1:4">
      <c r="A16678" t="s">
        <v>1732</v>
      </c>
      <c r="B16678" t="s">
        <v>2656</v>
      </c>
      <c r="C16678">
        <v>227.51943725275007</v>
      </c>
      <c r="D16678" t="s">
        <v>8</v>
      </c>
    </row>
    <row r="16679" spans="1:4">
      <c r="A16679" t="s">
        <v>1733</v>
      </c>
      <c r="B16679" t="s">
        <v>2656</v>
      </c>
      <c r="C16679">
        <v>228.64454665282329</v>
      </c>
      <c r="D16679" t="s">
        <v>8</v>
      </c>
    </row>
    <row r="16680" spans="1:4">
      <c r="A16680" t="s">
        <v>1734</v>
      </c>
      <c r="B16680" t="s">
        <v>2656</v>
      </c>
      <c r="C16680">
        <v>228.86055645969111</v>
      </c>
      <c r="D16680" t="s">
        <v>8</v>
      </c>
    </row>
    <row r="16681" spans="1:4">
      <c r="A16681" t="s">
        <v>1735</v>
      </c>
      <c r="B16681" t="s">
        <v>2656</v>
      </c>
      <c r="C16681">
        <v>231.6597665415444</v>
      </c>
      <c r="D16681" t="s">
        <v>8</v>
      </c>
    </row>
    <row r="16682" spans="1:4">
      <c r="A16682" t="s">
        <v>1736</v>
      </c>
      <c r="B16682" t="s">
        <v>2656</v>
      </c>
      <c r="C16682">
        <v>236.52919639075375</v>
      </c>
      <c r="D16682" t="s">
        <v>8</v>
      </c>
    </row>
    <row r="16683" spans="1:4">
      <c r="A16683" t="s">
        <v>1737</v>
      </c>
      <c r="B16683" t="s">
        <v>2656</v>
      </c>
      <c r="C16683">
        <v>237.52689038509041</v>
      </c>
      <c r="D16683" t="s">
        <v>8</v>
      </c>
    </row>
    <row r="16684" spans="1:4">
      <c r="A16684" t="s">
        <v>1738</v>
      </c>
      <c r="B16684" t="s">
        <v>2656</v>
      </c>
      <c r="C16684">
        <v>229.38954084262895</v>
      </c>
      <c r="D16684" t="s">
        <v>8</v>
      </c>
    </row>
    <row r="16685" spans="1:4">
      <c r="A16685" t="s">
        <v>1739</v>
      </c>
      <c r="B16685" t="s">
        <v>2656</v>
      </c>
      <c r="C16685">
        <v>231.28617792655939</v>
      </c>
      <c r="D16685" t="s">
        <v>8</v>
      </c>
    </row>
    <row r="16686" spans="1:4">
      <c r="A16686" t="s">
        <v>1740</v>
      </c>
      <c r="B16686" t="s">
        <v>2656</v>
      </c>
      <c r="C16686">
        <v>226.77949406597983</v>
      </c>
      <c r="D16686" t="s">
        <v>8</v>
      </c>
    </row>
    <row r="16687" spans="1:4">
      <c r="A16687" t="s">
        <v>1741</v>
      </c>
      <c r="B16687" t="s">
        <v>2656</v>
      </c>
      <c r="C16687">
        <v>227.0775289588594</v>
      </c>
      <c r="D16687" t="s">
        <v>8</v>
      </c>
    </row>
    <row r="16688" spans="1:4">
      <c r="A16688" t="s">
        <v>1742</v>
      </c>
      <c r="B16688" t="s">
        <v>2656</v>
      </c>
      <c r="C16688">
        <v>221.8573430969148</v>
      </c>
      <c r="D16688" t="s">
        <v>8</v>
      </c>
    </row>
    <row r="16689" spans="1:4">
      <c r="A16689" t="s">
        <v>1743</v>
      </c>
      <c r="B16689" t="s">
        <v>2656</v>
      </c>
      <c r="C16689">
        <v>223.88941795554865</v>
      </c>
      <c r="D16689" t="s">
        <v>8</v>
      </c>
    </row>
    <row r="16690" spans="1:4">
      <c r="A16690" t="s">
        <v>1744</v>
      </c>
      <c r="B16690" t="s">
        <v>2656</v>
      </c>
      <c r="C16690">
        <v>224.60292415559135</v>
      </c>
      <c r="D16690" t="s">
        <v>8</v>
      </c>
    </row>
    <row r="16691" spans="1:4">
      <c r="A16691" t="s">
        <v>1745</v>
      </c>
      <c r="B16691" t="s">
        <v>2656</v>
      </c>
      <c r="C16691">
        <v>224.46743080773399</v>
      </c>
      <c r="D16691" t="s">
        <v>8</v>
      </c>
    </row>
    <row r="16692" spans="1:4">
      <c r="A16692" t="s">
        <v>1746</v>
      </c>
      <c r="B16692" t="s">
        <v>2656</v>
      </c>
      <c r="C16692">
        <v>222.49858326352279</v>
      </c>
      <c r="D16692" t="s">
        <v>8</v>
      </c>
    </row>
    <row r="16693" spans="1:4">
      <c r="A16693" t="s">
        <v>1747</v>
      </c>
      <c r="B16693" t="s">
        <v>2656</v>
      </c>
      <c r="C16693">
        <v>221.88445338469592</v>
      </c>
      <c r="D16693" t="s">
        <v>8</v>
      </c>
    </row>
    <row r="16694" spans="1:4">
      <c r="A16694" t="s">
        <v>1748</v>
      </c>
      <c r="B16694" t="s">
        <v>2656</v>
      </c>
      <c r="C16694">
        <v>218.46151224302616</v>
      </c>
      <c r="D16694" t="s">
        <v>8</v>
      </c>
    </row>
    <row r="16695" spans="1:4">
      <c r="A16695" t="s">
        <v>1749</v>
      </c>
      <c r="B16695" t="s">
        <v>2656</v>
      </c>
      <c r="C16695">
        <v>222.83273339249476</v>
      </c>
      <c r="D16695" t="s">
        <v>8</v>
      </c>
    </row>
    <row r="16696" spans="1:4">
      <c r="A16696" t="s">
        <v>1750</v>
      </c>
      <c r="B16696" t="s">
        <v>2656</v>
      </c>
      <c r="C16696">
        <v>224.39520177387121</v>
      </c>
      <c r="D16696" t="s">
        <v>8</v>
      </c>
    </row>
    <row r="16697" spans="1:4">
      <c r="A16697" t="s">
        <v>1751</v>
      </c>
      <c r="B16697" t="s">
        <v>2656</v>
      </c>
      <c r="C16697">
        <v>220.93615031429357</v>
      </c>
      <c r="D16697" t="s">
        <v>8</v>
      </c>
    </row>
    <row r="16698" spans="1:4">
      <c r="A16698" t="s">
        <v>1752</v>
      </c>
      <c r="B16698" t="s">
        <v>2656</v>
      </c>
      <c r="C16698">
        <v>222.84175823414748</v>
      </c>
      <c r="D16698" t="s">
        <v>8</v>
      </c>
    </row>
    <row r="16699" spans="1:4">
      <c r="A16699" t="s">
        <v>1753</v>
      </c>
      <c r="B16699" t="s">
        <v>2656</v>
      </c>
      <c r="C16699">
        <v>215.95076402831236</v>
      </c>
      <c r="D16699" t="s">
        <v>8</v>
      </c>
    </row>
    <row r="16700" spans="1:4">
      <c r="A16700" t="s">
        <v>1754</v>
      </c>
      <c r="B16700" t="s">
        <v>2656</v>
      </c>
      <c r="C16700">
        <v>214.18962765597607</v>
      </c>
      <c r="D16700" t="s">
        <v>8</v>
      </c>
    </row>
    <row r="16701" spans="1:4">
      <c r="A16701" t="s">
        <v>1755</v>
      </c>
      <c r="B16701" t="s">
        <v>2656</v>
      </c>
      <c r="C16701">
        <v>214.87604827668531</v>
      </c>
      <c r="D16701" t="s">
        <v>8</v>
      </c>
    </row>
    <row r="16702" spans="1:4">
      <c r="A16702" t="s">
        <v>1756</v>
      </c>
      <c r="B16702" t="s">
        <v>2656</v>
      </c>
      <c r="C16702">
        <v>208.54499467083903</v>
      </c>
      <c r="D16702" t="s">
        <v>8</v>
      </c>
    </row>
    <row r="16703" spans="1:4">
      <c r="A16703" t="s">
        <v>1757</v>
      </c>
      <c r="B16703" t="s">
        <v>2656</v>
      </c>
      <c r="C16703">
        <v>210.97445608954425</v>
      </c>
      <c r="D16703" t="s">
        <v>8</v>
      </c>
    </row>
    <row r="16704" spans="1:4">
      <c r="A16704" t="s">
        <v>1758</v>
      </c>
      <c r="B16704" t="s">
        <v>2656</v>
      </c>
      <c r="C16704">
        <v>213.10587013070869</v>
      </c>
      <c r="D16704" t="s">
        <v>8</v>
      </c>
    </row>
    <row r="16705" spans="1:4">
      <c r="A16705" t="s">
        <v>1759</v>
      </c>
      <c r="B16705" t="s">
        <v>2656</v>
      </c>
      <c r="C16705">
        <v>203.05390481932943</v>
      </c>
      <c r="D16705" t="s">
        <v>8</v>
      </c>
    </row>
    <row r="16706" spans="1:4">
      <c r="A16706" t="s">
        <v>1760</v>
      </c>
      <c r="B16706" t="s">
        <v>2656</v>
      </c>
      <c r="C16706">
        <v>199.62194115360504</v>
      </c>
      <c r="D16706" t="s">
        <v>8</v>
      </c>
    </row>
    <row r="16707" spans="1:4">
      <c r="A16707" t="s">
        <v>1761</v>
      </c>
      <c r="B16707" t="s">
        <v>2656</v>
      </c>
      <c r="C16707">
        <v>198.58332900502305</v>
      </c>
      <c r="D16707" t="s">
        <v>8</v>
      </c>
    </row>
    <row r="16708" spans="1:4">
      <c r="A16708" t="s">
        <v>1762</v>
      </c>
      <c r="B16708" t="s">
        <v>2656</v>
      </c>
      <c r="C16708">
        <v>198.5111097233416</v>
      </c>
      <c r="D16708" t="s">
        <v>8</v>
      </c>
    </row>
    <row r="16709" spans="1:4">
      <c r="A16709" t="s">
        <v>1763</v>
      </c>
      <c r="B16709" t="s">
        <v>2656</v>
      </c>
      <c r="C16709">
        <v>197.38213987525876</v>
      </c>
      <c r="D16709" t="s">
        <v>8</v>
      </c>
    </row>
    <row r="16710" spans="1:4">
      <c r="A16710" t="s">
        <v>1764</v>
      </c>
      <c r="B16710" t="s">
        <v>2656</v>
      </c>
      <c r="C16710">
        <v>200.58831926164643</v>
      </c>
      <c r="D16710" t="s">
        <v>8</v>
      </c>
    </row>
    <row r="16711" spans="1:4">
      <c r="A16711" t="s">
        <v>1765</v>
      </c>
      <c r="B16711" t="s">
        <v>2656</v>
      </c>
      <c r="C16711">
        <v>202.71069205637747</v>
      </c>
      <c r="D16711" t="s">
        <v>8</v>
      </c>
    </row>
    <row r="16712" spans="1:4">
      <c r="A16712" t="s">
        <v>1766</v>
      </c>
      <c r="B16712" t="s">
        <v>2656</v>
      </c>
      <c r="C16712">
        <v>203.54156916078543</v>
      </c>
      <c r="D16712" t="s">
        <v>8</v>
      </c>
    </row>
    <row r="16713" spans="1:4">
      <c r="A16713" t="s">
        <v>1767</v>
      </c>
      <c r="B16713" t="s">
        <v>2656</v>
      </c>
      <c r="C16713">
        <v>206.6393869988114</v>
      </c>
      <c r="D16713" t="s">
        <v>8</v>
      </c>
    </row>
    <row r="16714" spans="1:4">
      <c r="A16714" t="s">
        <v>1768</v>
      </c>
      <c r="B16714" t="s">
        <v>2656</v>
      </c>
      <c r="C16714">
        <v>210.2248496521826</v>
      </c>
      <c r="D16714" t="s">
        <v>8</v>
      </c>
    </row>
    <row r="16715" spans="1:4">
      <c r="A16715" t="s">
        <v>1769</v>
      </c>
      <c r="B16715" t="s">
        <v>2656</v>
      </c>
      <c r="C16715">
        <v>208.6895411648494</v>
      </c>
      <c r="D16715" t="s">
        <v>8</v>
      </c>
    </row>
    <row r="16716" spans="1:4">
      <c r="A16716" t="s">
        <v>1770</v>
      </c>
      <c r="B16716" t="s">
        <v>2656</v>
      </c>
      <c r="C16716">
        <v>209.53846319771671</v>
      </c>
      <c r="D16716" t="s">
        <v>8</v>
      </c>
    </row>
    <row r="16717" spans="1:4">
      <c r="A16717" t="s">
        <v>1771</v>
      </c>
      <c r="B16717" t="s">
        <v>2656</v>
      </c>
      <c r="C16717">
        <v>212.06724668260239</v>
      </c>
      <c r="D16717" t="s">
        <v>8</v>
      </c>
    </row>
    <row r="16718" spans="1:4">
      <c r="A16718" t="s">
        <v>1772</v>
      </c>
      <c r="B16718" t="s">
        <v>2656</v>
      </c>
      <c r="C16718">
        <v>201.16634132299396</v>
      </c>
      <c r="D16718" t="s">
        <v>8</v>
      </c>
    </row>
    <row r="16719" spans="1:4">
      <c r="A16719" t="s">
        <v>1773</v>
      </c>
      <c r="B16719" t="s">
        <v>2656</v>
      </c>
      <c r="C16719">
        <v>207.88570506639363</v>
      </c>
      <c r="D16719" t="s">
        <v>8</v>
      </c>
    </row>
    <row r="16720" spans="1:4">
      <c r="A16720" t="s">
        <v>1774</v>
      </c>
      <c r="B16720" t="s">
        <v>2656</v>
      </c>
      <c r="C16720">
        <v>206.39554175502079</v>
      </c>
      <c r="D16720" t="s">
        <v>8</v>
      </c>
    </row>
    <row r="16721" spans="1:4">
      <c r="A16721" t="s">
        <v>1775</v>
      </c>
      <c r="B16721" t="s">
        <v>2656</v>
      </c>
      <c r="C16721">
        <v>205.99812874860399</v>
      </c>
      <c r="D16721" t="s">
        <v>8</v>
      </c>
    </row>
    <row r="16722" spans="1:4">
      <c r="A16722" t="s">
        <v>1776</v>
      </c>
      <c r="B16722" t="s">
        <v>2656</v>
      </c>
      <c r="C16722">
        <v>206.08845696212592</v>
      </c>
      <c r="D16722" t="s">
        <v>8</v>
      </c>
    </row>
    <row r="16723" spans="1:4">
      <c r="A16723" t="s">
        <v>1777</v>
      </c>
      <c r="B16723" t="s">
        <v>2656</v>
      </c>
      <c r="C16723">
        <v>203.4602688016746</v>
      </c>
      <c r="D16723" t="s">
        <v>8</v>
      </c>
    </row>
    <row r="16724" spans="1:4">
      <c r="A16724" t="s">
        <v>1778</v>
      </c>
      <c r="B16724" t="s">
        <v>2656</v>
      </c>
      <c r="C16724">
        <v>200.87732664390481</v>
      </c>
      <c r="D16724" t="s">
        <v>8</v>
      </c>
    </row>
    <row r="16725" spans="1:4">
      <c r="A16725" t="s">
        <v>1779</v>
      </c>
      <c r="B16725" t="s">
        <v>2656</v>
      </c>
      <c r="C16725">
        <v>197.58986598078809</v>
      </c>
      <c r="D16725" t="s">
        <v>8</v>
      </c>
    </row>
    <row r="16726" spans="1:4">
      <c r="A16726" t="s">
        <v>1780</v>
      </c>
      <c r="B16726" t="s">
        <v>2656</v>
      </c>
      <c r="C16726">
        <v>200.27222200938567</v>
      </c>
      <c r="D16726" t="s">
        <v>8</v>
      </c>
    </row>
    <row r="16727" spans="1:4">
      <c r="A16727" t="s">
        <v>1781</v>
      </c>
      <c r="B16727" t="s">
        <v>2656</v>
      </c>
      <c r="C16727">
        <v>203.22549556644728</v>
      </c>
      <c r="D16727" t="s">
        <v>8</v>
      </c>
    </row>
    <row r="16728" spans="1:4">
      <c r="A16728" t="s">
        <v>1782</v>
      </c>
      <c r="B16728" t="s">
        <v>2656</v>
      </c>
      <c r="C16728">
        <v>198.69169983682752</v>
      </c>
      <c r="D16728" t="s">
        <v>8</v>
      </c>
    </row>
    <row r="16729" spans="1:4">
      <c r="A16729" t="s">
        <v>1783</v>
      </c>
      <c r="B16729" t="s">
        <v>2656</v>
      </c>
      <c r="C16729">
        <v>194.52821023712545</v>
      </c>
      <c r="D16729" t="s">
        <v>8</v>
      </c>
    </row>
    <row r="16730" spans="1:4">
      <c r="A16730" t="s">
        <v>1784</v>
      </c>
      <c r="B16730" t="s">
        <v>2656</v>
      </c>
      <c r="C16730">
        <v>197.21050920314241</v>
      </c>
      <c r="D16730" t="s">
        <v>8</v>
      </c>
    </row>
    <row r="16731" spans="1:4">
      <c r="A16731" t="s">
        <v>1785</v>
      </c>
      <c r="B16731" t="s">
        <v>2656</v>
      </c>
      <c r="C16731">
        <v>194.73593397318081</v>
      </c>
      <c r="D16731" t="s">
        <v>8</v>
      </c>
    </row>
    <row r="16732" spans="1:4">
      <c r="A16732" t="s">
        <v>1786</v>
      </c>
      <c r="B16732" t="s">
        <v>2656</v>
      </c>
      <c r="C16732">
        <v>194.4740167397575</v>
      </c>
      <c r="D16732" t="s">
        <v>8</v>
      </c>
    </row>
    <row r="16733" spans="1:4">
      <c r="A16733" t="s">
        <v>1787</v>
      </c>
      <c r="B16733" t="s">
        <v>2656</v>
      </c>
      <c r="C16733">
        <v>193.53475542310559</v>
      </c>
      <c r="D16733" t="s">
        <v>8</v>
      </c>
    </row>
    <row r="16734" spans="1:4">
      <c r="A16734" t="s">
        <v>11</v>
      </c>
      <c r="B16734" t="s">
        <v>2656</v>
      </c>
      <c r="C16734">
        <v>195.9010053086449</v>
      </c>
      <c r="D16734" t="s">
        <v>8</v>
      </c>
    </row>
    <row r="16735" spans="1:4">
      <c r="A16735" t="s">
        <v>1788</v>
      </c>
      <c r="B16735" t="s">
        <v>2656</v>
      </c>
      <c r="C16735">
        <v>200.48896338709488</v>
      </c>
      <c r="D16735" t="s">
        <v>8</v>
      </c>
    </row>
    <row r="16736" spans="1:4">
      <c r="A16736" t="s">
        <v>1789</v>
      </c>
      <c r="B16736" t="s">
        <v>2656</v>
      </c>
      <c r="C16736">
        <v>197.12024132236905</v>
      </c>
      <c r="D16736" t="s">
        <v>8</v>
      </c>
    </row>
    <row r="16737" spans="1:4">
      <c r="A16737" t="s">
        <v>1790</v>
      </c>
      <c r="B16737" t="s">
        <v>2656</v>
      </c>
      <c r="C16737">
        <v>193.49862723140649</v>
      </c>
      <c r="D16737" t="s">
        <v>8</v>
      </c>
    </row>
    <row r="16738" spans="1:4">
      <c r="A16738" t="s">
        <v>1791</v>
      </c>
      <c r="B16738" t="s">
        <v>2656</v>
      </c>
      <c r="C16738">
        <v>193.38119787922057</v>
      </c>
      <c r="D16738" t="s">
        <v>8</v>
      </c>
    </row>
    <row r="16739" spans="1:4">
      <c r="A16739" t="s">
        <v>1792</v>
      </c>
      <c r="B16739" t="s">
        <v>2656</v>
      </c>
      <c r="C16739">
        <v>193.9321353985149</v>
      </c>
      <c r="D16739" t="s">
        <v>8</v>
      </c>
    </row>
    <row r="16740" spans="1:4">
      <c r="A16740" t="s">
        <v>1793</v>
      </c>
      <c r="B16740" t="s">
        <v>2656</v>
      </c>
      <c r="C16740">
        <v>190.63566407611987</v>
      </c>
      <c r="D16740" t="s">
        <v>8</v>
      </c>
    </row>
    <row r="16741" spans="1:4">
      <c r="A16741" t="s">
        <v>1794</v>
      </c>
      <c r="B16741" t="s">
        <v>2656</v>
      </c>
      <c r="C16741">
        <v>194.16693763178176</v>
      </c>
      <c r="D16741" t="s">
        <v>8</v>
      </c>
    </row>
    <row r="16742" spans="1:4">
      <c r="A16742" t="s">
        <v>1795</v>
      </c>
      <c r="B16742" t="s">
        <v>2656</v>
      </c>
      <c r="C16742">
        <v>193.61607782760905</v>
      </c>
      <c r="D16742" t="s">
        <v>8</v>
      </c>
    </row>
    <row r="16743" spans="1:4">
      <c r="A16743" t="s">
        <v>1796</v>
      </c>
      <c r="B16743" t="s">
        <v>2656</v>
      </c>
      <c r="C16743">
        <v>193.41734831847512</v>
      </c>
      <c r="D16743" t="s">
        <v>8</v>
      </c>
    </row>
    <row r="16744" spans="1:4">
      <c r="A16744" t="s">
        <v>1797</v>
      </c>
      <c r="B16744" t="s">
        <v>2656</v>
      </c>
      <c r="C16744">
        <v>190.73502303259929</v>
      </c>
      <c r="D16744" t="s">
        <v>8</v>
      </c>
    </row>
    <row r="16745" spans="1:4">
      <c r="A16745" t="s">
        <v>1798</v>
      </c>
      <c r="B16745" t="s">
        <v>2656</v>
      </c>
      <c r="C16745">
        <v>189.86540346187437</v>
      </c>
      <c r="D16745" t="s">
        <v>8</v>
      </c>
    </row>
    <row r="16746" spans="1:4">
      <c r="A16746" t="s">
        <v>1799</v>
      </c>
      <c r="B16746" t="s">
        <v>2656</v>
      </c>
      <c r="C16746">
        <v>187.65217021224063</v>
      </c>
      <c r="D16746" t="s">
        <v>8</v>
      </c>
    </row>
    <row r="16747" spans="1:4">
      <c r="A16747" t="s">
        <v>1800</v>
      </c>
      <c r="B16747" t="s">
        <v>2656</v>
      </c>
      <c r="C16747">
        <v>187.38913315944561</v>
      </c>
      <c r="D16747" t="s">
        <v>8</v>
      </c>
    </row>
    <row r="16748" spans="1:4">
      <c r="A16748" t="s">
        <v>1801</v>
      </c>
      <c r="B16748" t="s">
        <v>2656</v>
      </c>
      <c r="C16748">
        <v>185.51153771178576</v>
      </c>
      <c r="D16748" t="s">
        <v>8</v>
      </c>
    </row>
    <row r="16749" spans="1:4">
      <c r="A16749" t="s">
        <v>1802</v>
      </c>
      <c r="B16749" t="s">
        <v>2656</v>
      </c>
      <c r="C16749">
        <v>183.79720001130559</v>
      </c>
      <c r="D16749" t="s">
        <v>8</v>
      </c>
    </row>
    <row r="16750" spans="1:4">
      <c r="A16750" t="s">
        <v>1803</v>
      </c>
      <c r="B16750" t="s">
        <v>2656</v>
      </c>
      <c r="C16750">
        <v>178.59972686846024</v>
      </c>
      <c r="D16750" t="s">
        <v>8</v>
      </c>
    </row>
    <row r="16751" spans="1:4">
      <c r="A16751" t="s">
        <v>1804</v>
      </c>
      <c r="B16751" t="s">
        <v>2656</v>
      </c>
      <c r="C16751">
        <v>167.34316559756243</v>
      </c>
      <c r="D16751" t="s">
        <v>8</v>
      </c>
    </row>
    <row r="16752" spans="1:4">
      <c r="A16752" t="s">
        <v>1805</v>
      </c>
      <c r="B16752" t="s">
        <v>2656</v>
      </c>
      <c r="C16752">
        <v>173.71069274048048</v>
      </c>
      <c r="D16752" t="s">
        <v>8</v>
      </c>
    </row>
    <row r="16753" spans="1:4">
      <c r="A16753" t="s">
        <v>1806</v>
      </c>
      <c r="B16753" t="s">
        <v>2656</v>
      </c>
      <c r="C16753">
        <v>179.01698955777928</v>
      </c>
      <c r="D16753" t="s">
        <v>8</v>
      </c>
    </row>
    <row r="16754" spans="1:4">
      <c r="A16754" t="s">
        <v>1807</v>
      </c>
      <c r="B16754" t="s">
        <v>2656</v>
      </c>
      <c r="C16754">
        <v>205.74800533027025</v>
      </c>
      <c r="D16754" t="s">
        <v>8</v>
      </c>
    </row>
    <row r="16755" spans="1:4">
      <c r="A16755" t="s">
        <v>1808</v>
      </c>
      <c r="B16755" t="s">
        <v>2656</v>
      </c>
      <c r="C16755">
        <v>201.36691234968669</v>
      </c>
      <c r="D16755" t="s">
        <v>8</v>
      </c>
    </row>
    <row r="16756" spans="1:4">
      <c r="A16756" t="s">
        <v>1809</v>
      </c>
      <c r="B16756" t="s">
        <v>2656</v>
      </c>
      <c r="C16756">
        <v>205.10398010280289</v>
      </c>
      <c r="D16756" t="s">
        <v>8</v>
      </c>
    </row>
    <row r="16757" spans="1:4">
      <c r="A16757" t="s">
        <v>1810</v>
      </c>
      <c r="B16757" t="s">
        <v>2656</v>
      </c>
      <c r="C16757">
        <v>202.02904949008109</v>
      </c>
      <c r="D16757" t="s">
        <v>8</v>
      </c>
    </row>
    <row r="16758" spans="1:4">
      <c r="A16758" t="s">
        <v>1811</v>
      </c>
      <c r="B16758" t="s">
        <v>2656</v>
      </c>
      <c r="C16758">
        <v>203.2717438344101</v>
      </c>
      <c r="D16758" t="s">
        <v>8</v>
      </c>
    </row>
    <row r="16759" spans="1:4">
      <c r="A16759" t="s">
        <v>1812</v>
      </c>
      <c r="B16759" t="s">
        <v>2656</v>
      </c>
      <c r="C16759">
        <v>191.59789591206879</v>
      </c>
      <c r="D16759" t="s">
        <v>8</v>
      </c>
    </row>
    <row r="16760" spans="1:4">
      <c r="A16760" t="s">
        <v>1813</v>
      </c>
      <c r="B16760" t="s">
        <v>2656</v>
      </c>
      <c r="C16760">
        <v>193.85646907057335</v>
      </c>
      <c r="D16760" t="s">
        <v>8</v>
      </c>
    </row>
    <row r="16761" spans="1:4">
      <c r="A16761" t="s">
        <v>1814</v>
      </c>
      <c r="B16761" t="s">
        <v>2656</v>
      </c>
      <c r="C16761">
        <v>193.74762541947311</v>
      </c>
      <c r="D16761" t="s">
        <v>8</v>
      </c>
    </row>
    <row r="16762" spans="1:4">
      <c r="A16762" t="s">
        <v>1815</v>
      </c>
      <c r="B16762" t="s">
        <v>2656</v>
      </c>
      <c r="C16762">
        <v>195.61617909043269</v>
      </c>
      <c r="D16762" t="s">
        <v>8</v>
      </c>
    </row>
    <row r="16763" spans="1:4">
      <c r="A16763" t="s">
        <v>1816</v>
      </c>
      <c r="B16763" t="s">
        <v>2656</v>
      </c>
      <c r="C16763">
        <v>188.85856626929487</v>
      </c>
      <c r="D16763" t="s">
        <v>8</v>
      </c>
    </row>
    <row r="16764" spans="1:4">
      <c r="A16764" t="s">
        <v>1817</v>
      </c>
      <c r="B16764" t="s">
        <v>2656</v>
      </c>
      <c r="C16764">
        <v>190.94478935923675</v>
      </c>
      <c r="D16764" t="s">
        <v>8</v>
      </c>
    </row>
    <row r="16765" spans="1:4">
      <c r="A16765" t="s">
        <v>1818</v>
      </c>
      <c r="B16765" t="s">
        <v>2656</v>
      </c>
      <c r="C16765">
        <v>196.76812800189319</v>
      </c>
      <c r="D16765" t="s">
        <v>8</v>
      </c>
    </row>
    <row r="16766" spans="1:4">
      <c r="A16766" t="s">
        <v>1819</v>
      </c>
      <c r="B16766" t="s">
        <v>2656</v>
      </c>
      <c r="C16766">
        <v>195.0175102951697</v>
      </c>
      <c r="D16766" t="s">
        <v>8</v>
      </c>
    </row>
    <row r="16767" spans="1:4">
      <c r="A16767" t="s">
        <v>1820</v>
      </c>
      <c r="B16767" t="s">
        <v>2656</v>
      </c>
      <c r="C16767">
        <v>198.5459571741641</v>
      </c>
      <c r="D16767" t="s">
        <v>8</v>
      </c>
    </row>
    <row r="16768" spans="1:4">
      <c r="A16768" t="s">
        <v>1821</v>
      </c>
      <c r="B16768" t="s">
        <v>2656</v>
      </c>
      <c r="C16768">
        <v>205.02235670068049</v>
      </c>
      <c r="D16768" t="s">
        <v>8</v>
      </c>
    </row>
    <row r="16769" spans="1:4">
      <c r="A16769" t="s">
        <v>1822</v>
      </c>
      <c r="B16769" t="s">
        <v>2656</v>
      </c>
      <c r="C16769">
        <v>202.91797496884291</v>
      </c>
      <c r="D16769" t="s">
        <v>8</v>
      </c>
    </row>
    <row r="16770" spans="1:4">
      <c r="A16770" t="s">
        <v>1823</v>
      </c>
      <c r="B16770" t="s">
        <v>2656</v>
      </c>
      <c r="C16770">
        <v>201.61182769845772</v>
      </c>
      <c r="D16770" t="s">
        <v>8</v>
      </c>
    </row>
    <row r="16771" spans="1:4">
      <c r="A16771" t="s">
        <v>1824</v>
      </c>
      <c r="B16771" t="s">
        <v>2656</v>
      </c>
      <c r="C16771">
        <v>196.85882380566397</v>
      </c>
      <c r="D16771" t="s">
        <v>8</v>
      </c>
    </row>
    <row r="16772" spans="1:4">
      <c r="A16772" t="s">
        <v>1825</v>
      </c>
      <c r="B16772" t="s">
        <v>2656</v>
      </c>
      <c r="C16772">
        <v>197.78399615465321</v>
      </c>
      <c r="D16772" t="s">
        <v>8</v>
      </c>
    </row>
    <row r="16773" spans="1:4">
      <c r="A16773" t="s">
        <v>1826</v>
      </c>
      <c r="B16773" t="s">
        <v>2656</v>
      </c>
      <c r="C16773">
        <v>197.79307502901983</v>
      </c>
      <c r="D16773" t="s">
        <v>8</v>
      </c>
    </row>
    <row r="16774" spans="1:4">
      <c r="A16774" t="s">
        <v>1827</v>
      </c>
      <c r="B16774" t="s">
        <v>2656</v>
      </c>
      <c r="C16774">
        <v>201.36690705095299</v>
      </c>
      <c r="D16774" t="s">
        <v>8</v>
      </c>
    </row>
    <row r="16775" spans="1:4">
      <c r="A16775" t="s">
        <v>1828</v>
      </c>
      <c r="B16775" t="s">
        <v>2656</v>
      </c>
      <c r="C16775">
        <v>201.0675575956592</v>
      </c>
      <c r="D16775" t="s">
        <v>8</v>
      </c>
    </row>
    <row r="16776" spans="1:4">
      <c r="A16776" t="s">
        <v>1829</v>
      </c>
      <c r="B16776" t="s">
        <v>2656</v>
      </c>
      <c r="C16776">
        <v>198.0380059317809</v>
      </c>
      <c r="D16776" t="s">
        <v>8</v>
      </c>
    </row>
    <row r="16777" spans="1:4">
      <c r="A16777" t="s">
        <v>1830</v>
      </c>
      <c r="B16777" t="s">
        <v>2656</v>
      </c>
      <c r="C16777">
        <v>193.4936652126033</v>
      </c>
      <c r="D16777" t="s">
        <v>8</v>
      </c>
    </row>
    <row r="16778" spans="1:4">
      <c r="A16778" t="s">
        <v>1831</v>
      </c>
      <c r="B16778" t="s">
        <v>2656</v>
      </c>
      <c r="C16778">
        <v>190.65458891275668</v>
      </c>
      <c r="D16778" t="s">
        <v>8</v>
      </c>
    </row>
    <row r="16779" spans="1:4">
      <c r="A16779" t="s">
        <v>1832</v>
      </c>
      <c r="B16779" t="s">
        <v>2656</v>
      </c>
      <c r="C16779">
        <v>193.64786176951304</v>
      </c>
      <c r="D16779" t="s">
        <v>8</v>
      </c>
    </row>
    <row r="16780" spans="1:4">
      <c r="A16780" t="s">
        <v>1833</v>
      </c>
      <c r="B16780" t="s">
        <v>2656</v>
      </c>
      <c r="C16780">
        <v>191.99697544543213</v>
      </c>
      <c r="D16780" t="s">
        <v>8</v>
      </c>
    </row>
    <row r="16781" spans="1:4">
      <c r="A16781" t="s">
        <v>1834</v>
      </c>
      <c r="B16781" t="s">
        <v>2656</v>
      </c>
      <c r="C16781">
        <v>198.64574607513649</v>
      </c>
      <c r="D16781" t="s">
        <v>8</v>
      </c>
    </row>
    <row r="16782" spans="1:4">
      <c r="A16782" t="s">
        <v>1835</v>
      </c>
      <c r="B16782" t="s">
        <v>2656</v>
      </c>
      <c r="C16782">
        <v>211.3445271665172</v>
      </c>
      <c r="D16782" t="s">
        <v>8</v>
      </c>
    </row>
    <row r="16783" spans="1:4">
      <c r="A16783" t="s">
        <v>1836</v>
      </c>
      <c r="B16783" t="s">
        <v>2656</v>
      </c>
      <c r="C16783">
        <v>211.5804054469366</v>
      </c>
      <c r="D16783" t="s">
        <v>8</v>
      </c>
    </row>
    <row r="16784" spans="1:4">
      <c r="A16784" t="s">
        <v>1837</v>
      </c>
      <c r="B16784" t="s">
        <v>2656</v>
      </c>
      <c r="C16784">
        <v>210.70960329309688</v>
      </c>
      <c r="D16784" t="s">
        <v>8</v>
      </c>
    </row>
    <row r="16785" spans="1:4">
      <c r="A16785" t="s">
        <v>1838</v>
      </c>
      <c r="B16785" t="s">
        <v>2656</v>
      </c>
      <c r="C16785">
        <v>208.89546969018457</v>
      </c>
      <c r="D16785" t="s">
        <v>8</v>
      </c>
    </row>
    <row r="16786" spans="1:4">
      <c r="A16786" t="s">
        <v>1839</v>
      </c>
      <c r="B16786" t="s">
        <v>2656</v>
      </c>
      <c r="C16786">
        <v>212.16995979752912</v>
      </c>
      <c r="D16786" t="s">
        <v>8</v>
      </c>
    </row>
    <row r="16787" spans="1:4">
      <c r="A16787" t="s">
        <v>1840</v>
      </c>
      <c r="B16787" t="s">
        <v>2656</v>
      </c>
      <c r="C16787">
        <v>213.64846100130509</v>
      </c>
      <c r="D16787" t="s">
        <v>8</v>
      </c>
    </row>
    <row r="16788" spans="1:4">
      <c r="A16788" t="s">
        <v>1841</v>
      </c>
      <c r="B16788" t="s">
        <v>2656</v>
      </c>
      <c r="C16788">
        <v>217.97515213244645</v>
      </c>
      <c r="D16788" t="s">
        <v>8</v>
      </c>
    </row>
    <row r="16789" spans="1:4">
      <c r="A16789" t="s">
        <v>1842</v>
      </c>
      <c r="B16789" t="s">
        <v>2656</v>
      </c>
      <c r="C16789">
        <v>225.51279905944853</v>
      </c>
      <c r="D16789" t="s">
        <v>8</v>
      </c>
    </row>
    <row r="16790" spans="1:4">
      <c r="A16790" t="s">
        <v>1843</v>
      </c>
      <c r="B16790" t="s">
        <v>2656</v>
      </c>
      <c r="C16790">
        <v>227.53555266470229</v>
      </c>
      <c r="D16790" t="s">
        <v>8</v>
      </c>
    </row>
    <row r="16791" spans="1:4">
      <c r="A16791" t="s">
        <v>1844</v>
      </c>
      <c r="B16791" t="s">
        <v>2656</v>
      </c>
      <c r="C16791">
        <v>223.63520206112128</v>
      </c>
      <c r="D16791" t="s">
        <v>8</v>
      </c>
    </row>
    <row r="16792" spans="1:4">
      <c r="A16792" t="s">
        <v>1845</v>
      </c>
      <c r="B16792" t="s">
        <v>2656</v>
      </c>
      <c r="C16792">
        <v>217.68487590612105</v>
      </c>
      <c r="D16792" t="s">
        <v>8</v>
      </c>
    </row>
    <row r="16793" spans="1:4">
      <c r="A16793" t="s">
        <v>1846</v>
      </c>
      <c r="B16793" t="s">
        <v>2656</v>
      </c>
      <c r="C16793">
        <v>217.29485236956532</v>
      </c>
      <c r="D16793" t="s">
        <v>8</v>
      </c>
    </row>
    <row r="16794" spans="1:4">
      <c r="A16794" t="s">
        <v>1847</v>
      </c>
      <c r="B16794" t="s">
        <v>2656</v>
      </c>
      <c r="C16794">
        <v>214.47389433398337</v>
      </c>
      <c r="D16794" t="s">
        <v>8</v>
      </c>
    </row>
    <row r="16795" spans="1:4">
      <c r="A16795" t="s">
        <v>1848</v>
      </c>
      <c r="B16795" t="s">
        <v>2656</v>
      </c>
      <c r="C16795">
        <v>212.64163927436681</v>
      </c>
      <c r="D16795" t="s">
        <v>8</v>
      </c>
    </row>
    <row r="16796" spans="1:4">
      <c r="A16796" t="s">
        <v>1849</v>
      </c>
      <c r="B16796" t="s">
        <v>2656</v>
      </c>
      <c r="C16796">
        <v>212.69611112974013</v>
      </c>
      <c r="D16796" t="s">
        <v>8</v>
      </c>
    </row>
    <row r="16797" spans="1:4">
      <c r="A16797" t="s">
        <v>1850</v>
      </c>
      <c r="B16797" t="s">
        <v>2656</v>
      </c>
      <c r="C16797">
        <v>208.7594352236224</v>
      </c>
      <c r="D16797" t="s">
        <v>8</v>
      </c>
    </row>
    <row r="16798" spans="1:4">
      <c r="A16798" t="s">
        <v>1851</v>
      </c>
      <c r="B16798" t="s">
        <v>2656</v>
      </c>
      <c r="C16798">
        <v>209.56670467247389</v>
      </c>
      <c r="D16798" t="s">
        <v>8</v>
      </c>
    </row>
    <row r="16799" spans="1:4">
      <c r="A16799" t="s">
        <v>1852</v>
      </c>
      <c r="B16799" t="s">
        <v>2656</v>
      </c>
      <c r="C16799">
        <v>210.30145087002217</v>
      </c>
      <c r="D16799" t="s">
        <v>8</v>
      </c>
    </row>
    <row r="16800" spans="1:4">
      <c r="A16800" t="s">
        <v>1853</v>
      </c>
      <c r="B16800" t="s">
        <v>2656</v>
      </c>
      <c r="C16800">
        <v>213.71198192356559</v>
      </c>
      <c r="D16800" t="s">
        <v>8</v>
      </c>
    </row>
    <row r="16801" spans="1:4">
      <c r="A16801" t="s">
        <v>1854</v>
      </c>
      <c r="B16801" t="s">
        <v>2656</v>
      </c>
      <c r="C16801">
        <v>204.85909639605936</v>
      </c>
      <c r="D16801" t="s">
        <v>8</v>
      </c>
    </row>
    <row r="16802" spans="1:4">
      <c r="A16802" t="s">
        <v>1855</v>
      </c>
      <c r="B16802" t="s">
        <v>2656</v>
      </c>
      <c r="C16802">
        <v>202.45536864217496</v>
      </c>
      <c r="D16802" t="s">
        <v>8</v>
      </c>
    </row>
    <row r="16803" spans="1:4">
      <c r="A16803" t="s">
        <v>1856</v>
      </c>
      <c r="B16803" t="s">
        <v>2656</v>
      </c>
      <c r="C16803">
        <v>205.53028929518271</v>
      </c>
      <c r="D16803" t="s">
        <v>8</v>
      </c>
    </row>
    <row r="16804" spans="1:4">
      <c r="A16804" t="s">
        <v>1857</v>
      </c>
      <c r="B16804" t="s">
        <v>2656</v>
      </c>
      <c r="C16804">
        <v>199.0085296793674</v>
      </c>
      <c r="D16804" t="s">
        <v>8</v>
      </c>
    </row>
    <row r="16805" spans="1:4">
      <c r="A16805" t="s">
        <v>1858</v>
      </c>
      <c r="B16805" t="s">
        <v>2656</v>
      </c>
      <c r="C16805">
        <v>193.52992223425841</v>
      </c>
      <c r="D16805" t="s">
        <v>8</v>
      </c>
    </row>
    <row r="16806" spans="1:4">
      <c r="A16806" t="s">
        <v>1859</v>
      </c>
      <c r="B16806" t="s">
        <v>2656</v>
      </c>
      <c r="C16806">
        <v>199.54373583265823</v>
      </c>
      <c r="D16806" t="s">
        <v>8</v>
      </c>
    </row>
    <row r="16807" spans="1:4">
      <c r="A16807" t="s">
        <v>1860</v>
      </c>
      <c r="B16807" t="s">
        <v>2656</v>
      </c>
      <c r="C16807">
        <v>199.65255279540312</v>
      </c>
      <c r="D16807" t="s">
        <v>8</v>
      </c>
    </row>
    <row r="16808" spans="1:4">
      <c r="A16808" t="s">
        <v>1861</v>
      </c>
      <c r="B16808" t="s">
        <v>2656</v>
      </c>
      <c r="C16808">
        <v>191.84112510778357</v>
      </c>
      <c r="D16808" t="s">
        <v>8</v>
      </c>
    </row>
    <row r="16809" spans="1:4">
      <c r="A16809" t="s">
        <v>1862</v>
      </c>
      <c r="B16809" t="s">
        <v>2656</v>
      </c>
      <c r="C16809">
        <v>148.52364767795726</v>
      </c>
      <c r="D16809" t="s">
        <v>8</v>
      </c>
    </row>
    <row r="16810" spans="1:4">
      <c r="A16810" t="s">
        <v>1863</v>
      </c>
      <c r="B16810" t="s">
        <v>2656</v>
      </c>
      <c r="C16810">
        <v>146.88421900298599</v>
      </c>
      <c r="D16810" t="s">
        <v>8</v>
      </c>
    </row>
    <row r="16811" spans="1:4">
      <c r="A16811" t="s">
        <v>1864</v>
      </c>
      <c r="B16811" t="s">
        <v>2656</v>
      </c>
      <c r="C16811">
        <v>139.91662732240033</v>
      </c>
      <c r="D16811" t="s">
        <v>8</v>
      </c>
    </row>
    <row r="16812" spans="1:4">
      <c r="A16812" t="s">
        <v>1865</v>
      </c>
      <c r="B16812" t="s">
        <v>2656</v>
      </c>
      <c r="C16812">
        <v>141.1644253634787</v>
      </c>
      <c r="D16812" t="s">
        <v>8</v>
      </c>
    </row>
    <row r="16813" spans="1:4">
      <c r="A16813" t="s">
        <v>1866</v>
      </c>
      <c r="B16813" t="s">
        <v>2656</v>
      </c>
      <c r="C16813">
        <v>138.05857781050233</v>
      </c>
      <c r="D16813" t="s">
        <v>8</v>
      </c>
    </row>
    <row r="16814" spans="1:4">
      <c r="A16814" t="s">
        <v>1867</v>
      </c>
      <c r="B16814" t="s">
        <v>2656</v>
      </c>
      <c r="C16814">
        <v>136.83813940400088</v>
      </c>
      <c r="D16814" t="s">
        <v>8</v>
      </c>
    </row>
    <row r="16815" spans="1:4">
      <c r="A16815" t="s">
        <v>1868</v>
      </c>
      <c r="B16815" t="s">
        <v>2656</v>
      </c>
      <c r="C16815">
        <v>143.88768336892264</v>
      </c>
      <c r="D16815" t="s">
        <v>8</v>
      </c>
    </row>
    <row r="16816" spans="1:4">
      <c r="A16816" t="s">
        <v>1869</v>
      </c>
      <c r="B16816" t="s">
        <v>2656</v>
      </c>
      <c r="C16816">
        <v>148.67850343021652</v>
      </c>
      <c r="D16816" t="s">
        <v>8</v>
      </c>
    </row>
    <row r="16817" spans="1:4">
      <c r="A16817" t="s">
        <v>1870</v>
      </c>
      <c r="B16817" t="s">
        <v>2656</v>
      </c>
      <c r="C16817">
        <v>151.65676850582224</v>
      </c>
      <c r="D16817" t="s">
        <v>8</v>
      </c>
    </row>
    <row r="16818" spans="1:4">
      <c r="A16818" t="s">
        <v>1871</v>
      </c>
      <c r="B16818" t="s">
        <v>2656</v>
      </c>
      <c r="C16818">
        <v>147.43980966274978</v>
      </c>
      <c r="D16818" t="s">
        <v>8</v>
      </c>
    </row>
    <row r="16819" spans="1:4">
      <c r="A16819" t="s">
        <v>1872</v>
      </c>
      <c r="B16819" t="s">
        <v>2656</v>
      </c>
      <c r="C16819">
        <v>142.59436329581743</v>
      </c>
      <c r="D16819" t="s">
        <v>8</v>
      </c>
    </row>
    <row r="16820" spans="1:4">
      <c r="A16820" t="s">
        <v>1873</v>
      </c>
      <c r="B16820" t="s">
        <v>2656</v>
      </c>
      <c r="C16820">
        <v>144.98976244724651</v>
      </c>
      <c r="D16820" t="s">
        <v>8</v>
      </c>
    </row>
    <row r="16821" spans="1:4">
      <c r="A16821" t="s">
        <v>1874</v>
      </c>
      <c r="B16821" t="s">
        <v>2656</v>
      </c>
      <c r="C16821">
        <v>147.0025848323254</v>
      </c>
      <c r="D16821" t="s">
        <v>8</v>
      </c>
    </row>
    <row r="16822" spans="1:4">
      <c r="A16822" t="s">
        <v>1875</v>
      </c>
      <c r="B16822" t="s">
        <v>2656</v>
      </c>
      <c r="C16822">
        <v>134.79793099501532</v>
      </c>
      <c r="D16822" t="s">
        <v>8</v>
      </c>
    </row>
    <row r="16823" spans="1:4">
      <c r="A16823" t="s">
        <v>1876</v>
      </c>
      <c r="B16823" t="s">
        <v>2656</v>
      </c>
      <c r="C16823">
        <v>140.6543801395309</v>
      </c>
      <c r="D16823" t="s">
        <v>8</v>
      </c>
    </row>
    <row r="16824" spans="1:4">
      <c r="A16824" t="s">
        <v>1877</v>
      </c>
      <c r="B16824" t="s">
        <v>2656</v>
      </c>
      <c r="C16824">
        <v>142.76739144020951</v>
      </c>
      <c r="D16824" t="s">
        <v>8</v>
      </c>
    </row>
    <row r="16825" spans="1:4">
      <c r="A16825" t="s">
        <v>1878</v>
      </c>
      <c r="B16825" t="s">
        <v>2656</v>
      </c>
      <c r="C16825">
        <v>137.99481723301952</v>
      </c>
      <c r="D16825" t="s">
        <v>8</v>
      </c>
    </row>
    <row r="16826" spans="1:4">
      <c r="A16826" t="s">
        <v>1879</v>
      </c>
      <c r="B16826" t="s">
        <v>2656</v>
      </c>
      <c r="C16826">
        <v>133.45905822982041</v>
      </c>
      <c r="D16826" t="s">
        <v>8</v>
      </c>
    </row>
    <row r="16827" spans="1:4">
      <c r="A16827" t="s">
        <v>1880</v>
      </c>
      <c r="B16827" t="s">
        <v>2656</v>
      </c>
      <c r="C16827">
        <v>131.95623192275823</v>
      </c>
      <c r="D16827" t="s">
        <v>8</v>
      </c>
    </row>
    <row r="16828" spans="1:4">
      <c r="A16828" t="s">
        <v>1881</v>
      </c>
      <c r="B16828" t="s">
        <v>2656</v>
      </c>
      <c r="C16828">
        <v>129.80676881285385</v>
      </c>
      <c r="D16828" t="s">
        <v>8</v>
      </c>
    </row>
    <row r="16829" spans="1:4">
      <c r="A16829" t="s">
        <v>1882</v>
      </c>
      <c r="B16829" t="s">
        <v>2656</v>
      </c>
      <c r="C16829">
        <v>131.99268490325451</v>
      </c>
      <c r="D16829" t="s">
        <v>8</v>
      </c>
    </row>
    <row r="16830" spans="1:4">
      <c r="A16830" t="s">
        <v>1883</v>
      </c>
      <c r="B16830" t="s">
        <v>2656</v>
      </c>
      <c r="C16830">
        <v>128.49523324037654</v>
      </c>
      <c r="D16830" t="s">
        <v>8</v>
      </c>
    </row>
    <row r="16831" spans="1:4">
      <c r="A16831" t="s">
        <v>1884</v>
      </c>
      <c r="B16831" t="s">
        <v>2656</v>
      </c>
      <c r="C16831">
        <v>128.92329293305667</v>
      </c>
      <c r="D16831" t="s">
        <v>8</v>
      </c>
    </row>
    <row r="16832" spans="1:4">
      <c r="A16832" t="s">
        <v>1885</v>
      </c>
      <c r="B16832" t="s">
        <v>2656</v>
      </c>
      <c r="C16832">
        <v>130.4169989761611</v>
      </c>
      <c r="D16832" t="s">
        <v>8</v>
      </c>
    </row>
    <row r="16833" spans="1:4">
      <c r="A16833" t="s">
        <v>1886</v>
      </c>
      <c r="B16833" t="s">
        <v>2656</v>
      </c>
      <c r="C16833">
        <v>129.16922824915926</v>
      </c>
      <c r="D16833" t="s">
        <v>8</v>
      </c>
    </row>
    <row r="16834" spans="1:4">
      <c r="A16834" t="s">
        <v>1887</v>
      </c>
      <c r="B16834" t="s">
        <v>2656</v>
      </c>
      <c r="C16834">
        <v>134.04195525729347</v>
      </c>
      <c r="D16834" t="s">
        <v>8</v>
      </c>
    </row>
    <row r="16835" spans="1:4">
      <c r="A16835" t="s">
        <v>1888</v>
      </c>
      <c r="B16835" t="s">
        <v>2656</v>
      </c>
      <c r="C16835">
        <v>137.67606601100809</v>
      </c>
      <c r="D16835" t="s">
        <v>8</v>
      </c>
    </row>
    <row r="16836" spans="1:4">
      <c r="A16836" t="s">
        <v>1889</v>
      </c>
      <c r="B16836" t="s">
        <v>2656</v>
      </c>
      <c r="C16836">
        <v>137.02027230164944</v>
      </c>
      <c r="D16836" t="s">
        <v>8</v>
      </c>
    </row>
    <row r="16837" spans="1:4">
      <c r="A16837" t="s">
        <v>1890</v>
      </c>
      <c r="B16837" t="s">
        <v>2656</v>
      </c>
      <c r="C16837">
        <v>131.34601779423377</v>
      </c>
      <c r="D16837" t="s">
        <v>8</v>
      </c>
    </row>
    <row r="16838" spans="1:4">
      <c r="A16838" t="s">
        <v>1891</v>
      </c>
      <c r="B16838" t="s">
        <v>2656</v>
      </c>
      <c r="C16838">
        <v>127.67548131489494</v>
      </c>
      <c r="D16838" t="s">
        <v>8</v>
      </c>
    </row>
    <row r="16839" spans="1:4">
      <c r="A16839" t="s">
        <v>1892</v>
      </c>
      <c r="B16839" t="s">
        <v>2656</v>
      </c>
      <c r="C16839">
        <v>128.20372973269761</v>
      </c>
      <c r="D16839" t="s">
        <v>8</v>
      </c>
    </row>
    <row r="16840" spans="1:4">
      <c r="A16840" t="s">
        <v>1893</v>
      </c>
      <c r="B16840" t="s">
        <v>2656</v>
      </c>
      <c r="C16840">
        <v>128.7957750739748</v>
      </c>
      <c r="D16840" t="s">
        <v>8</v>
      </c>
    </row>
    <row r="16841" spans="1:4">
      <c r="A16841" t="s">
        <v>1894</v>
      </c>
      <c r="B16841" t="s">
        <v>2656</v>
      </c>
      <c r="C16841">
        <v>132.48451284965759</v>
      </c>
      <c r="D16841" t="s">
        <v>8</v>
      </c>
    </row>
    <row r="16842" spans="1:4">
      <c r="A16842" t="s">
        <v>1895</v>
      </c>
      <c r="B16842" t="s">
        <v>2656</v>
      </c>
      <c r="C16842">
        <v>132.77596137167433</v>
      </c>
      <c r="D16842" t="s">
        <v>8</v>
      </c>
    </row>
    <row r="16843" spans="1:4">
      <c r="A16843" t="s">
        <v>1896</v>
      </c>
      <c r="B16843" t="s">
        <v>2656</v>
      </c>
      <c r="C16843">
        <v>136.51935756452929</v>
      </c>
      <c r="D16843" t="s">
        <v>8</v>
      </c>
    </row>
    <row r="16844" spans="1:4">
      <c r="A16844" t="s">
        <v>1897</v>
      </c>
      <c r="B16844" t="s">
        <v>2656</v>
      </c>
      <c r="C16844">
        <v>134.78883883307745</v>
      </c>
      <c r="D16844" t="s">
        <v>8</v>
      </c>
    </row>
    <row r="16845" spans="1:4">
      <c r="A16845" t="s">
        <v>1898</v>
      </c>
      <c r="B16845" t="s">
        <v>2656</v>
      </c>
      <c r="C16845">
        <v>133.57748941189848</v>
      </c>
      <c r="D16845" t="s">
        <v>8</v>
      </c>
    </row>
    <row r="16846" spans="1:4">
      <c r="A16846" t="s">
        <v>1899</v>
      </c>
      <c r="B16846" t="s">
        <v>2656</v>
      </c>
      <c r="C16846">
        <v>129.93427925638903</v>
      </c>
      <c r="D16846" t="s">
        <v>8</v>
      </c>
    </row>
    <row r="16847" spans="1:4">
      <c r="A16847" t="s">
        <v>1900</v>
      </c>
      <c r="B16847" t="s">
        <v>2656</v>
      </c>
      <c r="C16847">
        <v>130.73575698149898</v>
      </c>
      <c r="D16847" t="s">
        <v>8</v>
      </c>
    </row>
    <row r="16848" spans="1:4">
      <c r="A16848" t="s">
        <v>1901</v>
      </c>
      <c r="B16848" t="s">
        <v>2656</v>
      </c>
      <c r="C16848">
        <v>134.72507448317944</v>
      </c>
      <c r="D16848" t="s">
        <v>8</v>
      </c>
    </row>
    <row r="16849" spans="1:4">
      <c r="A16849" t="s">
        <v>1902</v>
      </c>
      <c r="B16849" t="s">
        <v>2656</v>
      </c>
      <c r="C16849">
        <v>135.29887785248729</v>
      </c>
      <c r="D16849" t="s">
        <v>8</v>
      </c>
    </row>
    <row r="16850" spans="1:4">
      <c r="A16850" t="s">
        <v>1903</v>
      </c>
      <c r="B16850" t="s">
        <v>2656</v>
      </c>
      <c r="C16850">
        <v>137.84908273365062</v>
      </c>
      <c r="D16850" t="s">
        <v>8</v>
      </c>
    </row>
    <row r="16851" spans="1:4">
      <c r="A16851" t="s">
        <v>1904</v>
      </c>
      <c r="B16851" t="s">
        <v>2656</v>
      </c>
      <c r="C16851">
        <v>140.08056971228297</v>
      </c>
      <c r="D16851" t="s">
        <v>8</v>
      </c>
    </row>
    <row r="16852" spans="1:4">
      <c r="A16852" t="s">
        <v>1905</v>
      </c>
      <c r="B16852" t="s">
        <v>2656</v>
      </c>
      <c r="C16852">
        <v>142.5214748551237</v>
      </c>
      <c r="D16852" t="s">
        <v>8</v>
      </c>
    </row>
    <row r="16853" spans="1:4">
      <c r="A16853" t="s">
        <v>1906</v>
      </c>
      <c r="B16853" t="s">
        <v>2656</v>
      </c>
      <c r="C16853">
        <v>145.1354967766506</v>
      </c>
      <c r="D16853" t="s">
        <v>8</v>
      </c>
    </row>
    <row r="16854" spans="1:4">
      <c r="A16854" t="s">
        <v>1907</v>
      </c>
      <c r="B16854" t="s">
        <v>2656</v>
      </c>
      <c r="C16854">
        <v>144.27020550518213</v>
      </c>
      <c r="D16854" t="s">
        <v>8</v>
      </c>
    </row>
    <row r="16855" spans="1:4">
      <c r="A16855" t="s">
        <v>1908</v>
      </c>
      <c r="B16855" t="s">
        <v>2656</v>
      </c>
      <c r="C16855">
        <v>136.373637405989</v>
      </c>
      <c r="D16855" t="s">
        <v>8</v>
      </c>
    </row>
    <row r="16856" spans="1:4">
      <c r="A16856" t="s">
        <v>1909</v>
      </c>
      <c r="B16856" t="s">
        <v>2656</v>
      </c>
      <c r="C16856">
        <v>139.35192352524203</v>
      </c>
      <c r="D16856" t="s">
        <v>8</v>
      </c>
    </row>
    <row r="16857" spans="1:4">
      <c r="A16857" t="s">
        <v>1910</v>
      </c>
      <c r="B16857" t="s">
        <v>2656</v>
      </c>
      <c r="C16857">
        <v>141.26459879345239</v>
      </c>
      <c r="D16857" t="s">
        <v>8</v>
      </c>
    </row>
    <row r="16858" spans="1:4">
      <c r="A16858" t="s">
        <v>1911</v>
      </c>
      <c r="B16858" t="s">
        <v>2656</v>
      </c>
      <c r="C16858">
        <v>145.72750183239953</v>
      </c>
      <c r="D16858" t="s">
        <v>8</v>
      </c>
    </row>
    <row r="16859" spans="1:4">
      <c r="A16859" t="s">
        <v>1912</v>
      </c>
      <c r="B16859" t="s">
        <v>2656</v>
      </c>
      <c r="C16859">
        <v>153.59681501275884</v>
      </c>
      <c r="D16859" t="s">
        <v>8</v>
      </c>
    </row>
    <row r="16860" spans="1:4">
      <c r="A16860" t="s">
        <v>1913</v>
      </c>
      <c r="B16860" t="s">
        <v>2656</v>
      </c>
      <c r="C16860">
        <v>149.84430070970714</v>
      </c>
      <c r="D16860" t="s">
        <v>8</v>
      </c>
    </row>
    <row r="16861" spans="1:4">
      <c r="A16861" t="s">
        <v>1914</v>
      </c>
      <c r="B16861" t="s">
        <v>2656</v>
      </c>
      <c r="C16861">
        <v>149.71679470023531</v>
      </c>
      <c r="D16861" t="s">
        <v>8</v>
      </c>
    </row>
    <row r="16862" spans="1:4">
      <c r="A16862" t="s">
        <v>1915</v>
      </c>
      <c r="B16862" t="s">
        <v>2656</v>
      </c>
      <c r="C16862">
        <v>152.67689091035186</v>
      </c>
      <c r="D16862" t="s">
        <v>8</v>
      </c>
    </row>
    <row r="16863" spans="1:4">
      <c r="A16863" t="s">
        <v>1916</v>
      </c>
      <c r="B16863" t="s">
        <v>2656</v>
      </c>
      <c r="C16863">
        <v>150.32703710404485</v>
      </c>
      <c r="D16863" t="s">
        <v>8</v>
      </c>
    </row>
    <row r="16864" spans="1:4">
      <c r="A16864" t="s">
        <v>1917</v>
      </c>
      <c r="B16864" t="s">
        <v>2656</v>
      </c>
      <c r="C16864">
        <v>151.7934150716097</v>
      </c>
      <c r="D16864" t="s">
        <v>8</v>
      </c>
    </row>
    <row r="16865" spans="1:4">
      <c r="A16865" t="s">
        <v>1918</v>
      </c>
      <c r="B16865" t="s">
        <v>2656</v>
      </c>
      <c r="C16865">
        <v>150.98280390324658</v>
      </c>
      <c r="D16865" t="s">
        <v>8</v>
      </c>
    </row>
    <row r="16866" spans="1:4">
      <c r="A16866" t="s">
        <v>1919</v>
      </c>
      <c r="B16866" t="s">
        <v>2656</v>
      </c>
      <c r="C16866">
        <v>153.96112080331648</v>
      </c>
      <c r="D16866" t="s">
        <v>8</v>
      </c>
    </row>
    <row r="16867" spans="1:4">
      <c r="A16867" t="s">
        <v>1920</v>
      </c>
      <c r="B16867" t="s">
        <v>2656</v>
      </c>
      <c r="C16867">
        <v>155.81001806188465</v>
      </c>
      <c r="D16867" t="s">
        <v>8</v>
      </c>
    </row>
    <row r="16868" spans="1:4">
      <c r="A16868" t="s">
        <v>1921</v>
      </c>
      <c r="B16868" t="s">
        <v>2656</v>
      </c>
      <c r="C16868">
        <v>155.81002527283309</v>
      </c>
      <c r="D16868" t="s">
        <v>8</v>
      </c>
    </row>
    <row r="16869" spans="1:4">
      <c r="A16869" t="s">
        <v>1922</v>
      </c>
      <c r="B16869" t="s">
        <v>2656</v>
      </c>
      <c r="C16869">
        <v>156.50223944539724</v>
      </c>
      <c r="D16869" t="s">
        <v>8</v>
      </c>
    </row>
    <row r="16870" spans="1:4">
      <c r="A16870" t="s">
        <v>1923</v>
      </c>
      <c r="B16870" t="s">
        <v>2656</v>
      </c>
      <c r="C16870">
        <v>162.32231775369746</v>
      </c>
      <c r="D16870" t="s">
        <v>8</v>
      </c>
    </row>
    <row r="16871" spans="1:4">
      <c r="A16871" t="s">
        <v>1924</v>
      </c>
      <c r="B16871" t="s">
        <v>2656</v>
      </c>
      <c r="C16871">
        <v>159.61860344987684</v>
      </c>
      <c r="D16871" t="s">
        <v>8</v>
      </c>
    </row>
    <row r="16872" spans="1:4">
      <c r="A16872" t="s">
        <v>1925</v>
      </c>
      <c r="B16872" t="s">
        <v>2656</v>
      </c>
      <c r="C16872">
        <v>159.45364662934503</v>
      </c>
      <c r="D16872" t="s">
        <v>8</v>
      </c>
    </row>
    <row r="16873" spans="1:4">
      <c r="A16873" t="s">
        <v>1926</v>
      </c>
      <c r="B16873" t="s">
        <v>2656</v>
      </c>
      <c r="C16873">
        <v>157.48313226679238</v>
      </c>
      <c r="D16873" t="s">
        <v>8</v>
      </c>
    </row>
    <row r="16874" spans="1:4">
      <c r="A16874" t="s">
        <v>1927</v>
      </c>
      <c r="B16874" t="s">
        <v>2656</v>
      </c>
      <c r="C16874">
        <v>151.28757333539679</v>
      </c>
      <c r="D16874" t="s">
        <v>8</v>
      </c>
    </row>
    <row r="16875" spans="1:4">
      <c r="A16875" t="s">
        <v>1928</v>
      </c>
      <c r="B16875" t="s">
        <v>2656</v>
      </c>
      <c r="C16875">
        <v>148.4189170839675</v>
      </c>
      <c r="D16875" t="s">
        <v>8</v>
      </c>
    </row>
    <row r="16876" spans="1:4">
      <c r="A16876" t="s">
        <v>1929</v>
      </c>
      <c r="B16876" t="s">
        <v>2656</v>
      </c>
      <c r="C16876">
        <v>148.53807353463924</v>
      </c>
      <c r="D16876" t="s">
        <v>8</v>
      </c>
    </row>
    <row r="16877" spans="1:4">
      <c r="A16877" t="s">
        <v>1930</v>
      </c>
      <c r="B16877" t="s">
        <v>2656</v>
      </c>
      <c r="C16877">
        <v>149.0513310514724</v>
      </c>
      <c r="D16877" t="s">
        <v>8</v>
      </c>
    </row>
    <row r="16878" spans="1:4">
      <c r="A16878" t="s">
        <v>1931</v>
      </c>
      <c r="B16878" t="s">
        <v>2656</v>
      </c>
      <c r="C16878">
        <v>153.98211333804696</v>
      </c>
      <c r="D16878" t="s">
        <v>8</v>
      </c>
    </row>
    <row r="16879" spans="1:4">
      <c r="A16879" t="s">
        <v>1932</v>
      </c>
      <c r="B16879" t="s">
        <v>2656</v>
      </c>
      <c r="C16879">
        <v>145.95350268963918</v>
      </c>
      <c r="D16879" t="s">
        <v>8</v>
      </c>
    </row>
    <row r="16880" spans="1:4">
      <c r="A16880" t="s">
        <v>1933</v>
      </c>
      <c r="B16880" t="s">
        <v>2656</v>
      </c>
      <c r="C16880">
        <v>145.44942547772197</v>
      </c>
      <c r="D16880" t="s">
        <v>8</v>
      </c>
    </row>
    <row r="16881" spans="1:4">
      <c r="A16881" t="s">
        <v>1934</v>
      </c>
      <c r="B16881" t="s">
        <v>2656</v>
      </c>
      <c r="C16881">
        <v>147.78650746732836</v>
      </c>
      <c r="D16881" t="s">
        <v>8</v>
      </c>
    </row>
    <row r="16882" spans="1:4">
      <c r="A16882" t="s">
        <v>1935</v>
      </c>
      <c r="B16882" t="s">
        <v>2656</v>
      </c>
      <c r="C16882">
        <v>145.99015852110659</v>
      </c>
      <c r="D16882" t="s">
        <v>8</v>
      </c>
    </row>
    <row r="16883" spans="1:4">
      <c r="A16883" t="s">
        <v>1936</v>
      </c>
      <c r="B16883" t="s">
        <v>2656</v>
      </c>
      <c r="C16883">
        <v>151.69083624664418</v>
      </c>
      <c r="D16883" t="s">
        <v>8</v>
      </c>
    </row>
    <row r="16884" spans="1:4">
      <c r="A16884" t="s">
        <v>1937</v>
      </c>
      <c r="B16884" t="s">
        <v>2656</v>
      </c>
      <c r="C16884">
        <v>150.77430992767066</v>
      </c>
      <c r="D16884" t="s">
        <v>8</v>
      </c>
    </row>
    <row r="16885" spans="1:4">
      <c r="A16885" t="s">
        <v>1938</v>
      </c>
      <c r="B16885" t="s">
        <v>2656</v>
      </c>
      <c r="C16885">
        <v>149.59202889569278</v>
      </c>
      <c r="D16885" t="s">
        <v>8</v>
      </c>
    </row>
    <row r="16886" spans="1:4">
      <c r="A16886" t="s">
        <v>1939</v>
      </c>
      <c r="B16886" t="s">
        <v>2656</v>
      </c>
      <c r="C16886">
        <v>154.95360378370981</v>
      </c>
      <c r="D16886" t="s">
        <v>8</v>
      </c>
    </row>
    <row r="16887" spans="1:4">
      <c r="A16887" t="s">
        <v>1940</v>
      </c>
      <c r="B16887" t="s">
        <v>2656</v>
      </c>
      <c r="C16887">
        <v>157.40979893721851</v>
      </c>
      <c r="D16887" t="s">
        <v>8</v>
      </c>
    </row>
    <row r="16888" spans="1:4">
      <c r="A16888" t="s">
        <v>1941</v>
      </c>
      <c r="B16888" t="s">
        <v>2656</v>
      </c>
      <c r="C16888">
        <v>160.48929518820927</v>
      </c>
      <c r="D16888" t="s">
        <v>8</v>
      </c>
    </row>
    <row r="16889" spans="1:4">
      <c r="A16889" t="s">
        <v>1942</v>
      </c>
      <c r="B16889" t="s">
        <v>2656</v>
      </c>
      <c r="C16889">
        <v>155.85174663031012</v>
      </c>
      <c r="D16889" t="s">
        <v>8</v>
      </c>
    </row>
    <row r="16890" spans="1:4">
      <c r="A16890" t="s">
        <v>1943</v>
      </c>
      <c r="B16890" t="s">
        <v>2656</v>
      </c>
      <c r="C16890">
        <v>153.84463102876859</v>
      </c>
      <c r="D16890" t="s">
        <v>8</v>
      </c>
    </row>
    <row r="16891" spans="1:4">
      <c r="A16891" t="s">
        <v>1944</v>
      </c>
      <c r="B16891" t="s">
        <v>2656</v>
      </c>
      <c r="C16891">
        <v>151.63583913896494</v>
      </c>
      <c r="D16891" t="s">
        <v>8</v>
      </c>
    </row>
    <row r="16892" spans="1:4">
      <c r="A16892" t="s">
        <v>1945</v>
      </c>
      <c r="B16892" t="s">
        <v>2656</v>
      </c>
      <c r="C16892">
        <v>149.14295609041034</v>
      </c>
      <c r="D16892" t="s">
        <v>8</v>
      </c>
    </row>
    <row r="16893" spans="1:4">
      <c r="A16893" t="s">
        <v>1946</v>
      </c>
      <c r="B16893" t="s">
        <v>2656</v>
      </c>
      <c r="C16893">
        <v>149.39041885821911</v>
      </c>
      <c r="D16893" t="s">
        <v>8</v>
      </c>
    </row>
    <row r="16894" spans="1:4">
      <c r="A16894" t="s">
        <v>1947</v>
      </c>
      <c r="B16894" t="s">
        <v>2656</v>
      </c>
      <c r="C16894">
        <v>149.66535777476224</v>
      </c>
      <c r="D16894" t="s">
        <v>8</v>
      </c>
    </row>
    <row r="16895" spans="1:4">
      <c r="A16895" t="s">
        <v>1948</v>
      </c>
      <c r="B16895" t="s">
        <v>2656</v>
      </c>
      <c r="C16895">
        <v>147.55740933527406</v>
      </c>
      <c r="D16895" t="s">
        <v>8</v>
      </c>
    </row>
    <row r="16896" spans="1:4">
      <c r="A16896" t="s">
        <v>1949</v>
      </c>
      <c r="B16896" t="s">
        <v>2656</v>
      </c>
      <c r="C16896">
        <v>145.02783820177021</v>
      </c>
      <c r="D16896" t="s">
        <v>8</v>
      </c>
    </row>
    <row r="16897" spans="1:4">
      <c r="A16897" t="s">
        <v>1950</v>
      </c>
      <c r="B16897" t="s">
        <v>2656</v>
      </c>
      <c r="C16897">
        <v>139.26302287062765</v>
      </c>
      <c r="D16897" t="s">
        <v>8</v>
      </c>
    </row>
    <row r="16898" spans="1:4">
      <c r="A16898" t="s">
        <v>1951</v>
      </c>
      <c r="B16898" t="s">
        <v>2656</v>
      </c>
      <c r="C16898">
        <v>138.9055810506834</v>
      </c>
      <c r="D16898" t="s">
        <v>8</v>
      </c>
    </row>
    <row r="16899" spans="1:4">
      <c r="A16899" t="s">
        <v>1952</v>
      </c>
      <c r="B16899" t="s">
        <v>2656</v>
      </c>
      <c r="C16899">
        <v>137.90660441493458</v>
      </c>
      <c r="D16899" t="s">
        <v>8</v>
      </c>
    </row>
    <row r="16900" spans="1:4">
      <c r="A16900" t="s">
        <v>1953</v>
      </c>
      <c r="B16900" t="s">
        <v>2656</v>
      </c>
      <c r="C16900">
        <v>137.05423119112012</v>
      </c>
      <c r="D16900" t="s">
        <v>8</v>
      </c>
    </row>
    <row r="16901" spans="1:4">
      <c r="A16901" t="s">
        <v>1954</v>
      </c>
      <c r="B16901" t="s">
        <v>2656</v>
      </c>
      <c r="C16901">
        <v>141.3251606351497</v>
      </c>
      <c r="D16901" t="s">
        <v>8</v>
      </c>
    </row>
    <row r="16902" spans="1:4">
      <c r="A16902" t="s">
        <v>1955</v>
      </c>
      <c r="B16902" t="s">
        <v>2656</v>
      </c>
      <c r="C16902">
        <v>138.93307439252897</v>
      </c>
      <c r="D16902" t="s">
        <v>8</v>
      </c>
    </row>
    <row r="16903" spans="1:4">
      <c r="A16903" t="s">
        <v>1956</v>
      </c>
      <c r="B16903" t="s">
        <v>2656</v>
      </c>
      <c r="C16903">
        <v>137.17339138851312</v>
      </c>
      <c r="D16903" t="s">
        <v>8</v>
      </c>
    </row>
    <row r="16904" spans="1:4">
      <c r="A16904" t="s">
        <v>1957</v>
      </c>
      <c r="B16904" t="s">
        <v>2656</v>
      </c>
      <c r="C16904">
        <v>141.78340952154383</v>
      </c>
      <c r="D16904" t="s">
        <v>8</v>
      </c>
    </row>
    <row r="16905" spans="1:4">
      <c r="A16905" t="s">
        <v>1958</v>
      </c>
      <c r="B16905" t="s">
        <v>2656</v>
      </c>
      <c r="C16905">
        <v>142.05838581702372</v>
      </c>
      <c r="D16905" t="s">
        <v>8</v>
      </c>
    </row>
    <row r="16906" spans="1:4">
      <c r="A16906" t="s">
        <v>1959</v>
      </c>
      <c r="B16906" t="s">
        <v>2656</v>
      </c>
      <c r="C16906">
        <v>144.31297347881647</v>
      </c>
      <c r="D16906" t="s">
        <v>8</v>
      </c>
    </row>
    <row r="16907" spans="1:4">
      <c r="A16907" t="s">
        <v>1960</v>
      </c>
      <c r="B16907" t="s">
        <v>2656</v>
      </c>
      <c r="C16907">
        <v>141.45346399070843</v>
      </c>
      <c r="D16907" t="s">
        <v>8</v>
      </c>
    </row>
    <row r="16908" spans="1:4">
      <c r="A16908" t="s">
        <v>1961</v>
      </c>
      <c r="B16908" t="s">
        <v>2656</v>
      </c>
      <c r="C16908">
        <v>140.20701117023441</v>
      </c>
      <c r="D16908" t="s">
        <v>8</v>
      </c>
    </row>
    <row r="16909" spans="1:4">
      <c r="A16909" t="s">
        <v>1962</v>
      </c>
      <c r="B16909" t="s">
        <v>2656</v>
      </c>
      <c r="C16909">
        <v>140.68360732982845</v>
      </c>
      <c r="D16909" t="s">
        <v>8</v>
      </c>
    </row>
    <row r="16910" spans="1:4">
      <c r="A16910" t="s">
        <v>1963</v>
      </c>
      <c r="B16910" t="s">
        <v>2656</v>
      </c>
      <c r="C16910">
        <v>141.82008813433839</v>
      </c>
      <c r="D16910" t="s">
        <v>8</v>
      </c>
    </row>
    <row r="16911" spans="1:4">
      <c r="A16911" t="s">
        <v>1964</v>
      </c>
      <c r="B16911" t="s">
        <v>2656</v>
      </c>
      <c r="C16911">
        <v>138.58482550019883</v>
      </c>
      <c r="D16911" t="s">
        <v>8</v>
      </c>
    </row>
    <row r="16912" spans="1:4">
      <c r="A16912" t="s">
        <v>1965</v>
      </c>
      <c r="B16912" t="s">
        <v>2656</v>
      </c>
      <c r="C16912">
        <v>141.5817734310024</v>
      </c>
      <c r="D16912" t="s">
        <v>8</v>
      </c>
    </row>
    <row r="16913" spans="1:4">
      <c r="A16913" t="s">
        <v>1966</v>
      </c>
      <c r="B16913" t="s">
        <v>2656</v>
      </c>
      <c r="C16913">
        <v>135.40453381448285</v>
      </c>
      <c r="D16913" t="s">
        <v>8</v>
      </c>
    </row>
    <row r="16914" spans="1:4">
      <c r="A16914" t="s">
        <v>1967</v>
      </c>
      <c r="B16914" t="s">
        <v>2656</v>
      </c>
      <c r="C16914">
        <v>142.54411611468365</v>
      </c>
      <c r="D16914" t="s">
        <v>8</v>
      </c>
    </row>
    <row r="16915" spans="1:4">
      <c r="A16915" t="s">
        <v>1968</v>
      </c>
      <c r="B16915" t="s">
        <v>2656</v>
      </c>
      <c r="C16915">
        <v>144.06551484852599</v>
      </c>
      <c r="D16915" t="s">
        <v>8</v>
      </c>
    </row>
    <row r="16916" spans="1:4">
      <c r="A16916" t="s">
        <v>1969</v>
      </c>
      <c r="B16916" t="s">
        <v>2656</v>
      </c>
      <c r="C16916">
        <v>142.95653383721927</v>
      </c>
      <c r="D16916" t="s">
        <v>8</v>
      </c>
    </row>
    <row r="16917" spans="1:4">
      <c r="A16917" t="s">
        <v>1970</v>
      </c>
      <c r="B16917" t="s">
        <v>2656</v>
      </c>
      <c r="C16917">
        <v>141.6367547985439</v>
      </c>
      <c r="D16917" t="s">
        <v>8</v>
      </c>
    </row>
    <row r="16918" spans="1:4">
      <c r="A16918" t="s">
        <v>1971</v>
      </c>
      <c r="B16918" t="s">
        <v>2656</v>
      </c>
      <c r="C16918">
        <v>146.9158673729907</v>
      </c>
      <c r="D16918" t="s">
        <v>8</v>
      </c>
    </row>
    <row r="16919" spans="1:4">
      <c r="A16919" t="s">
        <v>1972</v>
      </c>
      <c r="B16919" t="s">
        <v>2656</v>
      </c>
      <c r="C16919">
        <v>149.20711766277751</v>
      </c>
      <c r="D16919" t="s">
        <v>8</v>
      </c>
    </row>
    <row r="16920" spans="1:4">
      <c r="A16920" t="s">
        <v>1973</v>
      </c>
      <c r="B16920" t="s">
        <v>2656</v>
      </c>
      <c r="C16920">
        <v>153.82629580503132</v>
      </c>
      <c r="D16920" t="s">
        <v>8</v>
      </c>
    </row>
    <row r="16921" spans="1:4">
      <c r="A16921" t="s">
        <v>1974</v>
      </c>
      <c r="B16921" t="s">
        <v>2656</v>
      </c>
      <c r="C16921">
        <v>154.17456146907688</v>
      </c>
      <c r="D16921" t="s">
        <v>8</v>
      </c>
    </row>
    <row r="16922" spans="1:4">
      <c r="A16922" t="s">
        <v>1975</v>
      </c>
      <c r="B16922" t="s">
        <v>2656</v>
      </c>
      <c r="C16922">
        <v>152.3781988843667</v>
      </c>
      <c r="D16922" t="s">
        <v>8</v>
      </c>
    </row>
    <row r="16923" spans="1:4">
      <c r="A16923" t="s">
        <v>1976</v>
      </c>
      <c r="B16923" t="s">
        <v>2656</v>
      </c>
      <c r="C16923">
        <v>152.13991060068255</v>
      </c>
      <c r="D16923" t="s">
        <v>8</v>
      </c>
    </row>
    <row r="16924" spans="1:4">
      <c r="A16924" t="s">
        <v>1977</v>
      </c>
      <c r="B16924" t="s">
        <v>2656</v>
      </c>
      <c r="C16924">
        <v>152.54319723652884</v>
      </c>
      <c r="D16924" t="s">
        <v>8</v>
      </c>
    </row>
    <row r="16925" spans="1:4">
      <c r="A16925" t="s">
        <v>1978</v>
      </c>
      <c r="B16925" t="s">
        <v>2656</v>
      </c>
      <c r="C16925">
        <v>150.83848706902398</v>
      </c>
      <c r="D16925" t="s">
        <v>8</v>
      </c>
    </row>
    <row r="16926" spans="1:4">
      <c r="A16926" t="s">
        <v>1979</v>
      </c>
      <c r="B16926" t="s">
        <v>2656</v>
      </c>
      <c r="C16926">
        <v>144.78954894159801</v>
      </c>
      <c r="D16926" t="s">
        <v>8</v>
      </c>
    </row>
    <row r="16927" spans="1:4">
      <c r="A16927" t="s">
        <v>1980</v>
      </c>
      <c r="B16927" t="s">
        <v>2656</v>
      </c>
      <c r="C16927">
        <v>148.84967269094841</v>
      </c>
      <c r="D16927" t="s">
        <v>8</v>
      </c>
    </row>
    <row r="16928" spans="1:4">
      <c r="A16928" t="s">
        <v>1981</v>
      </c>
      <c r="B16928" t="s">
        <v>2656</v>
      </c>
      <c r="C16928">
        <v>147.77736593872314</v>
      </c>
      <c r="D16928" t="s">
        <v>8</v>
      </c>
    </row>
    <row r="16929" spans="1:4">
      <c r="A16929" t="s">
        <v>1982</v>
      </c>
      <c r="B16929" t="s">
        <v>2656</v>
      </c>
      <c r="C16929">
        <v>147.85070035788647</v>
      </c>
      <c r="D16929" t="s">
        <v>8</v>
      </c>
    </row>
    <row r="16930" spans="1:4">
      <c r="A16930" t="s">
        <v>1983</v>
      </c>
      <c r="B16930" t="s">
        <v>2656</v>
      </c>
      <c r="C16930">
        <v>147.63071292881293</v>
      </c>
      <c r="D16930" t="s">
        <v>8</v>
      </c>
    </row>
    <row r="16931" spans="1:4">
      <c r="A16931" t="s">
        <v>1984</v>
      </c>
      <c r="B16931" t="s">
        <v>2656</v>
      </c>
      <c r="C16931">
        <v>145.66938961734294</v>
      </c>
      <c r="D16931" t="s">
        <v>8</v>
      </c>
    </row>
    <row r="16932" spans="1:4">
      <c r="A16932" t="s">
        <v>1985</v>
      </c>
      <c r="B16932" t="s">
        <v>2656</v>
      </c>
      <c r="C16932">
        <v>151.3333833527079</v>
      </c>
      <c r="D16932" t="s">
        <v>8</v>
      </c>
    </row>
    <row r="16933" spans="1:4">
      <c r="A16933" t="s">
        <v>1986</v>
      </c>
      <c r="B16933" t="s">
        <v>2656</v>
      </c>
      <c r="C16933">
        <v>158.22551798097223</v>
      </c>
      <c r="D16933" t="s">
        <v>8</v>
      </c>
    </row>
    <row r="16934" spans="1:4">
      <c r="A16934" t="s">
        <v>1987</v>
      </c>
      <c r="B16934" t="s">
        <v>2656</v>
      </c>
      <c r="C16934">
        <v>163.23903416244991</v>
      </c>
      <c r="D16934" t="s">
        <v>8</v>
      </c>
    </row>
    <row r="16935" spans="1:4">
      <c r="A16935" t="s">
        <v>1988</v>
      </c>
      <c r="B16935" t="s">
        <v>2656</v>
      </c>
      <c r="C16935">
        <v>138.19982371011417</v>
      </c>
      <c r="D16935" t="s">
        <v>8</v>
      </c>
    </row>
    <row r="16936" spans="1:4">
      <c r="A16936" t="s">
        <v>1989</v>
      </c>
      <c r="B16936" t="s">
        <v>2656</v>
      </c>
      <c r="C16936">
        <v>141.54759988723885</v>
      </c>
      <c r="D16936" t="s">
        <v>8</v>
      </c>
    </row>
    <row r="16937" spans="1:4">
      <c r="A16937" t="s">
        <v>1990</v>
      </c>
      <c r="B16937" t="s">
        <v>2656</v>
      </c>
      <c r="C16937">
        <v>149.38674432079478</v>
      </c>
      <c r="D16937" t="s">
        <v>8</v>
      </c>
    </row>
    <row r="16938" spans="1:4">
      <c r="A16938" t="s">
        <v>1991</v>
      </c>
      <c r="B16938" t="s">
        <v>2656</v>
      </c>
      <c r="C16938">
        <v>148.55674597575356</v>
      </c>
      <c r="D16938" t="s">
        <v>8</v>
      </c>
    </row>
    <row r="16939" spans="1:4">
      <c r="A16939" t="s">
        <v>1992</v>
      </c>
      <c r="B16939" t="s">
        <v>2656</v>
      </c>
      <c r="C16939">
        <v>146.44477175676874</v>
      </c>
      <c r="D16939" t="s">
        <v>8</v>
      </c>
    </row>
    <row r="16940" spans="1:4">
      <c r="A16940" t="s">
        <v>1993</v>
      </c>
      <c r="B16940" t="s">
        <v>2656</v>
      </c>
      <c r="C16940">
        <v>146.15886055407836</v>
      </c>
      <c r="D16940" t="s">
        <v>8</v>
      </c>
    </row>
    <row r="16941" spans="1:4">
      <c r="A16941" t="s">
        <v>1994</v>
      </c>
      <c r="B16941" t="s">
        <v>2656</v>
      </c>
      <c r="C16941">
        <v>150.78858349727176</v>
      </c>
      <c r="D16941" t="s">
        <v>8</v>
      </c>
    </row>
    <row r="16942" spans="1:4">
      <c r="A16942" t="s">
        <v>1995</v>
      </c>
      <c r="B16942" t="s">
        <v>2656</v>
      </c>
      <c r="C16942">
        <v>150.15222994497427</v>
      </c>
      <c r="D16942" t="s">
        <v>8</v>
      </c>
    </row>
    <row r="16943" spans="1:4">
      <c r="A16943" t="s">
        <v>1996</v>
      </c>
      <c r="B16943" t="s">
        <v>2656</v>
      </c>
      <c r="C16943">
        <v>151.64627958950319</v>
      </c>
      <c r="D16943" t="s">
        <v>8</v>
      </c>
    </row>
    <row r="16944" spans="1:4">
      <c r="A16944" t="s">
        <v>1997</v>
      </c>
      <c r="B16944" t="s">
        <v>2656</v>
      </c>
      <c r="C16944">
        <v>152.98355451187152</v>
      </c>
      <c r="D16944" t="s">
        <v>8</v>
      </c>
    </row>
    <row r="16945" spans="1:4">
      <c r="A16945" t="s">
        <v>1998</v>
      </c>
      <c r="B16945" t="s">
        <v>2656</v>
      </c>
      <c r="C16945">
        <v>153.52767922221048</v>
      </c>
      <c r="D16945" t="s">
        <v>8</v>
      </c>
    </row>
    <row r="16946" spans="1:4">
      <c r="A16946" t="s">
        <v>1999</v>
      </c>
      <c r="B16946" t="s">
        <v>2656</v>
      </c>
      <c r="C16946">
        <v>150.61335600368042</v>
      </c>
      <c r="D16946" t="s">
        <v>8</v>
      </c>
    </row>
    <row r="16947" spans="1:4">
      <c r="A16947" t="s">
        <v>2000</v>
      </c>
      <c r="B16947" t="s">
        <v>2656</v>
      </c>
      <c r="C16947">
        <v>150.22599182375939</v>
      </c>
      <c r="D16947" t="s">
        <v>8</v>
      </c>
    </row>
    <row r="16948" spans="1:4">
      <c r="A16948" t="s">
        <v>2001</v>
      </c>
      <c r="B16948" t="s">
        <v>2656</v>
      </c>
      <c r="C16948">
        <v>143.70566891192328</v>
      </c>
      <c r="D16948" t="s">
        <v>8</v>
      </c>
    </row>
    <row r="16949" spans="1:4">
      <c r="A16949" t="s">
        <v>2002</v>
      </c>
      <c r="B16949" t="s">
        <v>2656</v>
      </c>
      <c r="C16949">
        <v>141.56606606353299</v>
      </c>
      <c r="D16949" t="s">
        <v>8</v>
      </c>
    </row>
    <row r="16950" spans="1:4">
      <c r="A16950" t="s">
        <v>2003</v>
      </c>
      <c r="B16950" t="s">
        <v>2656</v>
      </c>
      <c r="C16950">
        <v>142.06402959882743</v>
      </c>
      <c r="D16950" t="s">
        <v>8</v>
      </c>
    </row>
    <row r="16951" spans="1:4">
      <c r="A16951" t="s">
        <v>2004</v>
      </c>
      <c r="B16951" t="s">
        <v>2656</v>
      </c>
      <c r="C16951">
        <v>141.4830393413643</v>
      </c>
      <c r="D16951" t="s">
        <v>8</v>
      </c>
    </row>
    <row r="16952" spans="1:4">
      <c r="A16952" t="s">
        <v>2005</v>
      </c>
      <c r="B16952" t="s">
        <v>2656</v>
      </c>
      <c r="C16952">
        <v>138.79929017085004</v>
      </c>
      <c r="D16952" t="s">
        <v>8</v>
      </c>
    </row>
    <row r="16953" spans="1:4">
      <c r="A16953" t="s">
        <v>2006</v>
      </c>
      <c r="B16953" t="s">
        <v>2656</v>
      </c>
      <c r="C16953">
        <v>141.28937265023504</v>
      </c>
      <c r="D16953" t="s">
        <v>8</v>
      </c>
    </row>
    <row r="16954" spans="1:4">
      <c r="A16954" t="s">
        <v>2007</v>
      </c>
      <c r="B16954" t="s">
        <v>2656</v>
      </c>
      <c r="C16954">
        <v>138.79928883695126</v>
      </c>
      <c r="D16954" t="s">
        <v>8</v>
      </c>
    </row>
    <row r="16955" spans="1:4">
      <c r="A16955" t="s">
        <v>2008</v>
      </c>
      <c r="B16955" t="s">
        <v>2656</v>
      </c>
      <c r="C16955">
        <v>138.20903025695651</v>
      </c>
      <c r="D16955" t="s">
        <v>8</v>
      </c>
    </row>
    <row r="16956" spans="1:4">
      <c r="A16956" t="s">
        <v>2009</v>
      </c>
      <c r="B16956" t="s">
        <v>2656</v>
      </c>
      <c r="C16956">
        <v>134.6952822691446</v>
      </c>
      <c r="D16956" t="s">
        <v>8</v>
      </c>
    </row>
    <row r="16957" spans="1:4">
      <c r="A16957" t="s">
        <v>2010</v>
      </c>
      <c r="B16957" t="s">
        <v>2656</v>
      </c>
      <c r="C16957">
        <v>135.20245952508412</v>
      </c>
      <c r="D16957" t="s">
        <v>8</v>
      </c>
    </row>
    <row r="16958" spans="1:4">
      <c r="A16958" t="s">
        <v>2011</v>
      </c>
      <c r="B16958" t="s">
        <v>2656</v>
      </c>
      <c r="C16958">
        <v>131.79013565940423</v>
      </c>
      <c r="D16958" t="s">
        <v>8</v>
      </c>
    </row>
    <row r="16959" spans="1:4">
      <c r="A16959" t="s">
        <v>2012</v>
      </c>
      <c r="B16959" t="s">
        <v>2656</v>
      </c>
      <c r="C16959">
        <v>131.19988783715377</v>
      </c>
      <c r="D16959" t="s">
        <v>8</v>
      </c>
    </row>
    <row r="16960" spans="1:4">
      <c r="A16960" t="s">
        <v>2013</v>
      </c>
      <c r="B16960" t="s">
        <v>2656</v>
      </c>
      <c r="C16960">
        <v>130.49900453542793</v>
      </c>
      <c r="D16960" t="s">
        <v>8</v>
      </c>
    </row>
    <row r="16961" spans="1:4">
      <c r="A16961" t="s">
        <v>2014</v>
      </c>
      <c r="B16961" t="s">
        <v>2656</v>
      </c>
      <c r="C16961">
        <v>129.90873486681178</v>
      </c>
      <c r="D16961" t="s">
        <v>8</v>
      </c>
    </row>
    <row r="16962" spans="1:4">
      <c r="A16962" t="s">
        <v>2015</v>
      </c>
      <c r="B16962" t="s">
        <v>2656</v>
      </c>
      <c r="C16962">
        <v>131.88234933977299</v>
      </c>
      <c r="D16962" t="s">
        <v>8</v>
      </c>
    </row>
    <row r="16963" spans="1:4">
      <c r="A16963" t="s">
        <v>2016</v>
      </c>
      <c r="B16963" t="s">
        <v>2656</v>
      </c>
      <c r="C16963">
        <v>134.01276624316918</v>
      </c>
      <c r="D16963" t="s">
        <v>8</v>
      </c>
    </row>
    <row r="16964" spans="1:4">
      <c r="A16964" t="s">
        <v>2017</v>
      </c>
      <c r="B16964" t="s">
        <v>2656</v>
      </c>
      <c r="C16964">
        <v>135.54371896170602</v>
      </c>
      <c r="D16964" t="s">
        <v>8</v>
      </c>
    </row>
    <row r="16965" spans="1:4">
      <c r="A16965" t="s">
        <v>2018</v>
      </c>
      <c r="B16965" t="s">
        <v>2656</v>
      </c>
      <c r="C16965">
        <v>135.78349602412732</v>
      </c>
      <c r="D16965" t="s">
        <v>8</v>
      </c>
    </row>
    <row r="16966" spans="1:4">
      <c r="A16966" t="s">
        <v>2019</v>
      </c>
      <c r="B16966" t="s">
        <v>2656</v>
      </c>
      <c r="C16966">
        <v>138.31970960114819</v>
      </c>
      <c r="D16966" t="s">
        <v>8</v>
      </c>
    </row>
    <row r="16967" spans="1:4">
      <c r="A16967" t="s">
        <v>2020</v>
      </c>
      <c r="B16967" t="s">
        <v>2656</v>
      </c>
      <c r="C16967">
        <v>136.73341926312153</v>
      </c>
      <c r="D16967" t="s">
        <v>8</v>
      </c>
    </row>
    <row r="16968" spans="1:4">
      <c r="A16968" t="s">
        <v>2021</v>
      </c>
      <c r="B16968" t="s">
        <v>2656</v>
      </c>
      <c r="C16968">
        <v>140.37632727852895</v>
      </c>
      <c r="D16968" t="s">
        <v>8</v>
      </c>
    </row>
    <row r="16969" spans="1:4">
      <c r="A16969" t="s">
        <v>2022</v>
      </c>
      <c r="B16969" t="s">
        <v>2656</v>
      </c>
      <c r="C16969">
        <v>145.39336961718186</v>
      </c>
      <c r="D16969" t="s">
        <v>8</v>
      </c>
    </row>
    <row r="16970" spans="1:4">
      <c r="A16970" t="s">
        <v>2023</v>
      </c>
      <c r="B16970" t="s">
        <v>2656</v>
      </c>
      <c r="C16970">
        <v>147.4500455999389</v>
      </c>
      <c r="D16970" t="s">
        <v>8</v>
      </c>
    </row>
    <row r="16971" spans="1:4">
      <c r="A16971" t="s">
        <v>2024</v>
      </c>
      <c r="B16971" t="s">
        <v>2656</v>
      </c>
      <c r="C16971">
        <v>145.18127536735446</v>
      </c>
      <c r="D16971" t="s">
        <v>8</v>
      </c>
    </row>
    <row r="16972" spans="1:4">
      <c r="A16972" t="s">
        <v>2025</v>
      </c>
      <c r="B16972" t="s">
        <v>2656</v>
      </c>
      <c r="C16972">
        <v>144.93225401076597</v>
      </c>
      <c r="D16972" t="s">
        <v>8</v>
      </c>
    </row>
    <row r="16973" spans="1:4">
      <c r="A16973" t="s">
        <v>2026</v>
      </c>
      <c r="B16973" t="s">
        <v>2656</v>
      </c>
      <c r="C16973">
        <v>147.56068747554772</v>
      </c>
      <c r="D16973" t="s">
        <v>8</v>
      </c>
    </row>
    <row r="16974" spans="1:4">
      <c r="A16974" t="s">
        <v>2027</v>
      </c>
      <c r="B16974" t="s">
        <v>2656</v>
      </c>
      <c r="C16974">
        <v>146.93356827654057</v>
      </c>
      <c r="D16974" t="s">
        <v>8</v>
      </c>
    </row>
    <row r="16975" spans="1:4">
      <c r="A16975" t="s">
        <v>2028</v>
      </c>
      <c r="B16975" t="s">
        <v>2656</v>
      </c>
      <c r="C16975">
        <v>151.70162386823534</v>
      </c>
      <c r="D16975" t="s">
        <v>8</v>
      </c>
    </row>
    <row r="16976" spans="1:4">
      <c r="A16976" t="s">
        <v>2029</v>
      </c>
      <c r="B16976" t="s">
        <v>2656</v>
      </c>
      <c r="C16976">
        <v>150.70560533960693</v>
      </c>
      <c r="D16976" t="s">
        <v>8</v>
      </c>
    </row>
    <row r="16977" spans="1:4">
      <c r="A16977" t="s">
        <v>2030</v>
      </c>
      <c r="B16977" t="s">
        <v>2656</v>
      </c>
      <c r="C16977">
        <v>147.09957850833689</v>
      </c>
      <c r="D16977" t="s">
        <v>8</v>
      </c>
    </row>
    <row r="16978" spans="1:4">
      <c r="A16978" t="s">
        <v>2031</v>
      </c>
      <c r="B16978" t="s">
        <v>2656</v>
      </c>
      <c r="C16978">
        <v>147.2194291261807</v>
      </c>
      <c r="D16978" t="s">
        <v>8</v>
      </c>
    </row>
    <row r="16979" spans="1:4">
      <c r="A16979" t="s">
        <v>2032</v>
      </c>
      <c r="B16979" t="s">
        <v>2656</v>
      </c>
      <c r="C16979">
        <v>149.59888047182059</v>
      </c>
      <c r="D16979" t="s">
        <v>8</v>
      </c>
    </row>
    <row r="16980" spans="1:4">
      <c r="A16980" t="s">
        <v>2033</v>
      </c>
      <c r="B16980" t="s">
        <v>2656</v>
      </c>
      <c r="C16980">
        <v>156.61724024448924</v>
      </c>
      <c r="D16980" t="s">
        <v>8</v>
      </c>
    </row>
    <row r="16981" spans="1:4">
      <c r="A16981" t="s">
        <v>2034</v>
      </c>
      <c r="B16981" t="s">
        <v>2656</v>
      </c>
      <c r="C16981">
        <v>149.86631369470919</v>
      </c>
      <c r="D16981" t="s">
        <v>8</v>
      </c>
    </row>
    <row r="16982" spans="1:4">
      <c r="A16982" t="s">
        <v>2035</v>
      </c>
      <c r="B16982" t="s">
        <v>2656</v>
      </c>
      <c r="C16982">
        <v>152.81754369681019</v>
      </c>
      <c r="D16982" t="s">
        <v>8</v>
      </c>
    </row>
    <row r="16983" spans="1:4">
      <c r="A16983" t="s">
        <v>2036</v>
      </c>
      <c r="B16983" t="s">
        <v>2656</v>
      </c>
      <c r="C16983">
        <v>154.93872823136857</v>
      </c>
      <c r="D16983" t="s">
        <v>8</v>
      </c>
    </row>
    <row r="16984" spans="1:4">
      <c r="A16984" t="s">
        <v>2037</v>
      </c>
      <c r="B16984" t="s">
        <v>2656</v>
      </c>
      <c r="C16984">
        <v>154.01646127426272</v>
      </c>
      <c r="D16984" t="s">
        <v>8</v>
      </c>
    </row>
    <row r="16985" spans="1:4">
      <c r="A16985" t="s">
        <v>10</v>
      </c>
      <c r="B16985" t="s">
        <v>2656</v>
      </c>
      <c r="C16985">
        <v>155.04938505039394</v>
      </c>
      <c r="D16985" t="s">
        <v>8</v>
      </c>
    </row>
    <row r="16986" spans="1:4">
      <c r="A16986" t="s">
        <v>2038</v>
      </c>
      <c r="B16986" t="s">
        <v>2656</v>
      </c>
      <c r="C16986">
        <v>158.72918501044683</v>
      </c>
      <c r="D16986" t="s">
        <v>8</v>
      </c>
    </row>
    <row r="16987" spans="1:4">
      <c r="A16987" t="s">
        <v>2039</v>
      </c>
      <c r="B16987" t="s">
        <v>2656</v>
      </c>
      <c r="C16987">
        <v>163.89381278088752</v>
      </c>
      <c r="D16987" t="s">
        <v>8</v>
      </c>
    </row>
    <row r="16988" spans="1:4">
      <c r="A16988" t="s">
        <v>2040</v>
      </c>
      <c r="B16988" t="s">
        <v>2656</v>
      </c>
      <c r="C16988">
        <v>163.48804369343091</v>
      </c>
      <c r="D16988" t="s">
        <v>8</v>
      </c>
    </row>
    <row r="16989" spans="1:4">
      <c r="A16989" t="s">
        <v>2041</v>
      </c>
      <c r="B16989" t="s">
        <v>2656</v>
      </c>
      <c r="C16989">
        <v>161.1085982604022</v>
      </c>
      <c r="D16989" t="s">
        <v>8</v>
      </c>
    </row>
    <row r="16990" spans="1:4">
      <c r="A16990" t="s">
        <v>2042</v>
      </c>
      <c r="B16990" t="s">
        <v>2656</v>
      </c>
      <c r="C16990">
        <v>160.0572672198258</v>
      </c>
      <c r="D16990" t="s">
        <v>8</v>
      </c>
    </row>
    <row r="16991" spans="1:4">
      <c r="A16991" t="s">
        <v>2043</v>
      </c>
      <c r="B16991" t="s">
        <v>2656</v>
      </c>
      <c r="C16991">
        <v>160.0295923242526</v>
      </c>
      <c r="D16991" t="s">
        <v>8</v>
      </c>
    </row>
    <row r="16992" spans="1:4">
      <c r="A16992" t="s">
        <v>2044</v>
      </c>
      <c r="B16992" t="s">
        <v>2656</v>
      </c>
      <c r="C16992">
        <v>159.27332237820352</v>
      </c>
      <c r="D16992" t="s">
        <v>8</v>
      </c>
    </row>
    <row r="16993" spans="1:4">
      <c r="A16993" t="s">
        <v>2045</v>
      </c>
      <c r="B16993" t="s">
        <v>2656</v>
      </c>
      <c r="C16993">
        <v>157.07837591139801</v>
      </c>
      <c r="D16993" t="s">
        <v>8</v>
      </c>
    </row>
    <row r="16994" spans="1:4">
      <c r="A16994" t="s">
        <v>2046</v>
      </c>
      <c r="B16994" t="s">
        <v>2656</v>
      </c>
      <c r="C16994">
        <v>157.69628412003573</v>
      </c>
      <c r="D16994" t="s">
        <v>8</v>
      </c>
    </row>
    <row r="16995" spans="1:4">
      <c r="A16995" t="s">
        <v>2047</v>
      </c>
      <c r="B16995" t="s">
        <v>2656</v>
      </c>
      <c r="C16995">
        <v>159.20477045273884</v>
      </c>
      <c r="D16995" t="s">
        <v>8</v>
      </c>
    </row>
    <row r="16996" spans="1:4">
      <c r="A16996" t="s">
        <v>2048</v>
      </c>
      <c r="B16996" t="s">
        <v>2656</v>
      </c>
      <c r="C16996">
        <v>157.77559128524675</v>
      </c>
      <c r="D16996" t="s">
        <v>8</v>
      </c>
    </row>
    <row r="16997" spans="1:4">
      <c r="A16997" t="s">
        <v>2049</v>
      </c>
      <c r="B16997" t="s">
        <v>2656</v>
      </c>
      <c r="C16997">
        <v>161.66406976451512</v>
      </c>
      <c r="D16997" t="s">
        <v>8</v>
      </c>
    </row>
    <row r="16998" spans="1:4">
      <c r="A16998" t="s">
        <v>2050</v>
      </c>
      <c r="B16998" t="s">
        <v>2656</v>
      </c>
      <c r="C16998">
        <v>160.87522698367613</v>
      </c>
      <c r="D16998" t="s">
        <v>8</v>
      </c>
    </row>
    <row r="16999" spans="1:4">
      <c r="A16999" t="s">
        <v>2051</v>
      </c>
      <c r="B16999" t="s">
        <v>2656</v>
      </c>
      <c r="C16999">
        <v>157.32088775200285</v>
      </c>
      <c r="D16999" t="s">
        <v>8</v>
      </c>
    </row>
    <row r="17000" spans="1:4">
      <c r="A17000" t="s">
        <v>2052</v>
      </c>
      <c r="B17000" t="s">
        <v>2656</v>
      </c>
      <c r="C17000">
        <v>153.68298209677201</v>
      </c>
      <c r="D17000" t="s">
        <v>8</v>
      </c>
    </row>
    <row r="17001" spans="1:4">
      <c r="A17001" t="s">
        <v>2053</v>
      </c>
      <c r="B17001" t="s">
        <v>2656</v>
      </c>
      <c r="C17001">
        <v>153.96137341861177</v>
      </c>
      <c r="D17001" t="s">
        <v>8</v>
      </c>
    </row>
    <row r="17002" spans="1:4">
      <c r="A17002" t="s">
        <v>2054</v>
      </c>
      <c r="B17002" t="s">
        <v>2656</v>
      </c>
      <c r="C17002">
        <v>152.27233218402651</v>
      </c>
      <c r="D17002" t="s">
        <v>8</v>
      </c>
    </row>
    <row r="17003" spans="1:4">
      <c r="A17003" t="s">
        <v>2055</v>
      </c>
      <c r="B17003" t="s">
        <v>2656</v>
      </c>
      <c r="C17003">
        <v>156.53205824184013</v>
      </c>
      <c r="D17003" t="s">
        <v>8</v>
      </c>
    </row>
    <row r="17004" spans="1:4">
      <c r="A17004" t="s">
        <v>2056</v>
      </c>
      <c r="B17004" t="s">
        <v>2656</v>
      </c>
      <c r="C17004">
        <v>156.58769688865678</v>
      </c>
      <c r="D17004" t="s">
        <v>8</v>
      </c>
    </row>
    <row r="17005" spans="1:4">
      <c r="A17005" t="s">
        <v>2057</v>
      </c>
      <c r="B17005" t="s">
        <v>2656</v>
      </c>
      <c r="C17005">
        <v>156.05871352347538</v>
      </c>
      <c r="D17005" t="s">
        <v>8</v>
      </c>
    </row>
    <row r="17006" spans="1:4">
      <c r="A17006" t="s">
        <v>2058</v>
      </c>
      <c r="B17006" t="s">
        <v>2656</v>
      </c>
      <c r="C17006">
        <v>149.60887755574464</v>
      </c>
      <c r="D17006" t="s">
        <v>8</v>
      </c>
    </row>
    <row r="17007" spans="1:4">
      <c r="A17007" t="s">
        <v>2059</v>
      </c>
      <c r="B17007" t="s">
        <v>2656</v>
      </c>
      <c r="C17007">
        <v>154.19333806585701</v>
      </c>
      <c r="D17007" t="s">
        <v>8</v>
      </c>
    </row>
    <row r="17008" spans="1:4">
      <c r="A17008" t="s">
        <v>2060</v>
      </c>
      <c r="B17008" t="s">
        <v>2656</v>
      </c>
      <c r="C17008">
        <v>154.60173892979691</v>
      </c>
      <c r="D17008" t="s">
        <v>8</v>
      </c>
    </row>
    <row r="17009" spans="1:4">
      <c r="A17009" t="s">
        <v>2061</v>
      </c>
      <c r="B17009" t="s">
        <v>2656</v>
      </c>
      <c r="C17009">
        <v>153.89641428522887</v>
      </c>
      <c r="D17009" t="s">
        <v>8</v>
      </c>
    </row>
    <row r="17010" spans="1:4">
      <c r="A17010" t="s">
        <v>2062</v>
      </c>
      <c r="B17010" t="s">
        <v>2656</v>
      </c>
      <c r="C17010">
        <v>151.17724394798864</v>
      </c>
      <c r="D17010" t="s">
        <v>8</v>
      </c>
    </row>
    <row r="17011" spans="1:4">
      <c r="A17011" t="s">
        <v>2063</v>
      </c>
      <c r="B17011" t="s">
        <v>2656</v>
      </c>
      <c r="C17011">
        <v>152.48577423177869</v>
      </c>
      <c r="D17011" t="s">
        <v>8</v>
      </c>
    </row>
    <row r="17012" spans="1:4">
      <c r="A17012" t="s">
        <v>2064</v>
      </c>
      <c r="B17012" t="s">
        <v>2656</v>
      </c>
      <c r="C17012">
        <v>148.73651386942126</v>
      </c>
      <c r="D17012" t="s">
        <v>8</v>
      </c>
    </row>
    <row r="17013" spans="1:4">
      <c r="A17013" t="s">
        <v>2065</v>
      </c>
      <c r="B17013" t="s">
        <v>2656</v>
      </c>
      <c r="C17013">
        <v>145.07078251507247</v>
      </c>
      <c r="D17013" t="s">
        <v>8</v>
      </c>
    </row>
    <row r="17014" spans="1:4">
      <c r="A17014" t="s">
        <v>2066</v>
      </c>
      <c r="B17014" t="s">
        <v>2656</v>
      </c>
      <c r="C17014">
        <v>148.27251195907851</v>
      </c>
      <c r="D17014" t="s">
        <v>8</v>
      </c>
    </row>
    <row r="17015" spans="1:4">
      <c r="A17015" t="s">
        <v>2067</v>
      </c>
      <c r="B17015" t="s">
        <v>2656</v>
      </c>
      <c r="C17015">
        <v>145.08005145983319</v>
      </c>
      <c r="D17015" t="s">
        <v>8</v>
      </c>
    </row>
    <row r="17016" spans="1:4">
      <c r="A17016" t="s">
        <v>2068</v>
      </c>
      <c r="B17016" t="s">
        <v>2656</v>
      </c>
      <c r="C17016">
        <v>146.21226271912397</v>
      </c>
      <c r="D17016" t="s">
        <v>8</v>
      </c>
    </row>
    <row r="17017" spans="1:4">
      <c r="A17017" t="s">
        <v>2069</v>
      </c>
      <c r="B17017" t="s">
        <v>2656</v>
      </c>
      <c r="C17017">
        <v>151.019478902229</v>
      </c>
      <c r="D17017" t="s">
        <v>8</v>
      </c>
    </row>
    <row r="17018" spans="1:4">
      <c r="A17018" t="s">
        <v>2070</v>
      </c>
      <c r="B17018" t="s">
        <v>2656</v>
      </c>
      <c r="C17018">
        <v>147.90129914996095</v>
      </c>
      <c r="D17018" t="s">
        <v>8</v>
      </c>
    </row>
    <row r="17019" spans="1:4">
      <c r="A17019" t="s">
        <v>2071</v>
      </c>
      <c r="B17019" t="s">
        <v>2656</v>
      </c>
      <c r="C17019">
        <v>152.41153705728101</v>
      </c>
      <c r="D17019" t="s">
        <v>8</v>
      </c>
    </row>
    <row r="17020" spans="1:4">
      <c r="A17020" t="s">
        <v>2072</v>
      </c>
      <c r="B17020" t="s">
        <v>2656</v>
      </c>
      <c r="C17020">
        <v>151.1772666181252</v>
      </c>
      <c r="D17020" t="s">
        <v>8</v>
      </c>
    </row>
    <row r="17021" spans="1:4">
      <c r="A17021" t="s">
        <v>2073</v>
      </c>
      <c r="B17021" t="s">
        <v>2656</v>
      </c>
      <c r="C17021">
        <v>147.3259047078233</v>
      </c>
      <c r="D17021" t="s">
        <v>8</v>
      </c>
    </row>
    <row r="17022" spans="1:4">
      <c r="A17022" t="s">
        <v>2074</v>
      </c>
      <c r="B17022" t="s">
        <v>2656</v>
      </c>
      <c r="C17022">
        <v>143.58589545592798</v>
      </c>
      <c r="D17022" t="s">
        <v>8</v>
      </c>
    </row>
    <row r="17023" spans="1:4">
      <c r="A17023" t="s">
        <v>2075</v>
      </c>
      <c r="B17023" t="s">
        <v>2656</v>
      </c>
      <c r="C17023">
        <v>146.01736448624311</v>
      </c>
      <c r="D17023" t="s">
        <v>8</v>
      </c>
    </row>
    <row r="17024" spans="1:4">
      <c r="A17024" t="s">
        <v>2076</v>
      </c>
      <c r="B17024" t="s">
        <v>2656</v>
      </c>
      <c r="C17024">
        <v>147.6043188001419</v>
      </c>
      <c r="D17024" t="s">
        <v>8</v>
      </c>
    </row>
    <row r="17025" spans="1:4">
      <c r="A17025" t="s">
        <v>2077</v>
      </c>
      <c r="B17025" t="s">
        <v>2656</v>
      </c>
      <c r="C17025">
        <v>149.31190642704917</v>
      </c>
      <c r="D17025" t="s">
        <v>8</v>
      </c>
    </row>
    <row r="17026" spans="1:4">
      <c r="A17026" t="s">
        <v>2078</v>
      </c>
      <c r="B17026" t="s">
        <v>2656</v>
      </c>
      <c r="C17026">
        <v>148.30034787099152</v>
      </c>
      <c r="D17026" t="s">
        <v>8</v>
      </c>
    </row>
    <row r="17027" spans="1:4">
      <c r="A17027" t="s">
        <v>2079</v>
      </c>
      <c r="B17027" t="s">
        <v>2656</v>
      </c>
      <c r="C17027">
        <v>149.87803190462259</v>
      </c>
      <c r="D17027" t="s">
        <v>8</v>
      </c>
    </row>
    <row r="17028" spans="1:4">
      <c r="A17028" t="s">
        <v>2080</v>
      </c>
      <c r="B17028" t="s">
        <v>2656</v>
      </c>
      <c r="C17028">
        <v>154.4253925472911</v>
      </c>
      <c r="D17028" t="s">
        <v>8</v>
      </c>
    </row>
    <row r="17029" spans="1:4">
      <c r="A17029" t="s">
        <v>2081</v>
      </c>
      <c r="B17029" t="s">
        <v>2656</v>
      </c>
      <c r="C17029">
        <v>153.78505667569556</v>
      </c>
      <c r="D17029" t="s">
        <v>8</v>
      </c>
    </row>
    <row r="17030" spans="1:4">
      <c r="A17030" t="s">
        <v>2082</v>
      </c>
      <c r="B17030" t="s">
        <v>2656</v>
      </c>
      <c r="C17030">
        <v>153.86856022560664</v>
      </c>
      <c r="D17030" t="s">
        <v>8</v>
      </c>
    </row>
    <row r="17031" spans="1:4">
      <c r="A17031" t="s">
        <v>2083</v>
      </c>
      <c r="B17031" t="s">
        <v>2656</v>
      </c>
      <c r="C17031">
        <v>150.87101137524476</v>
      </c>
      <c r="D17031" t="s">
        <v>8</v>
      </c>
    </row>
    <row r="17032" spans="1:4">
      <c r="A17032" t="s">
        <v>2084</v>
      </c>
      <c r="B17032" t="s">
        <v>2656</v>
      </c>
      <c r="C17032">
        <v>153.20038321596357</v>
      </c>
      <c r="D17032" t="s">
        <v>8</v>
      </c>
    </row>
    <row r="17033" spans="1:4">
      <c r="A17033" t="s">
        <v>2085</v>
      </c>
      <c r="B17033" t="s">
        <v>2656</v>
      </c>
      <c r="C17033">
        <v>157.49719049827513</v>
      </c>
      <c r="D17033" t="s">
        <v>8</v>
      </c>
    </row>
    <row r="17034" spans="1:4">
      <c r="A17034" t="s">
        <v>2086</v>
      </c>
      <c r="B17034" t="s">
        <v>2656</v>
      </c>
      <c r="C17034">
        <v>158.19321659848282</v>
      </c>
      <c r="D17034" t="s">
        <v>8</v>
      </c>
    </row>
    <row r="17035" spans="1:4">
      <c r="A17035" t="s">
        <v>2087</v>
      </c>
      <c r="B17035" t="s">
        <v>2656</v>
      </c>
      <c r="C17035">
        <v>152.23522362540444</v>
      </c>
      <c r="D17035" t="s">
        <v>8</v>
      </c>
    </row>
    <row r="17036" spans="1:4">
      <c r="A17036" t="s">
        <v>2088</v>
      </c>
      <c r="B17036" t="s">
        <v>2656</v>
      </c>
      <c r="C17036">
        <v>151.27006056886282</v>
      </c>
      <c r="D17036" t="s">
        <v>8</v>
      </c>
    </row>
    <row r="17037" spans="1:4">
      <c r="A17037" t="s">
        <v>2089</v>
      </c>
      <c r="B17037" t="s">
        <v>2656</v>
      </c>
      <c r="C17037">
        <v>149.88725658625111</v>
      </c>
      <c r="D17037" t="s">
        <v>8</v>
      </c>
    </row>
    <row r="17038" spans="1:4">
      <c r="A17038" t="s">
        <v>2090</v>
      </c>
      <c r="B17038" t="s">
        <v>2656</v>
      </c>
      <c r="C17038">
        <v>151.22363426855034</v>
      </c>
      <c r="D17038" t="s">
        <v>8</v>
      </c>
    </row>
    <row r="17039" spans="1:4">
      <c r="A17039" t="s">
        <v>2091</v>
      </c>
      <c r="B17039" t="s">
        <v>2656</v>
      </c>
      <c r="C17039">
        <v>149.1819975671944</v>
      </c>
      <c r="D17039" t="s">
        <v>8</v>
      </c>
    </row>
    <row r="17040" spans="1:4">
      <c r="A17040" t="s">
        <v>2092</v>
      </c>
      <c r="B17040" t="s">
        <v>2656</v>
      </c>
      <c r="C17040">
        <v>149.33973176504296</v>
      </c>
      <c r="D17040" t="s">
        <v>8</v>
      </c>
    </row>
    <row r="17041" spans="1:4">
      <c r="A17041" t="s">
        <v>2093</v>
      </c>
      <c r="B17041" t="s">
        <v>2656</v>
      </c>
      <c r="C17041">
        <v>149.71096533666909</v>
      </c>
      <c r="D17041" t="s">
        <v>8</v>
      </c>
    </row>
    <row r="17042" spans="1:4">
      <c r="A17042" t="s">
        <v>2094</v>
      </c>
      <c r="B17042" t="s">
        <v>2656</v>
      </c>
      <c r="C17042">
        <v>150.6297052158377</v>
      </c>
      <c r="D17042" t="s">
        <v>8</v>
      </c>
    </row>
    <row r="17043" spans="1:4">
      <c r="A17043" t="s">
        <v>2095</v>
      </c>
      <c r="B17043" t="s">
        <v>2656</v>
      </c>
      <c r="C17043">
        <v>152.15168094003027</v>
      </c>
      <c r="D17043" t="s">
        <v>8</v>
      </c>
    </row>
    <row r="17044" spans="1:4">
      <c r="A17044" t="s">
        <v>2096</v>
      </c>
      <c r="B17044" t="s">
        <v>2656</v>
      </c>
      <c r="C17044">
        <v>145.65543777779058</v>
      </c>
      <c r="D17044" t="s">
        <v>8</v>
      </c>
    </row>
    <row r="17045" spans="1:4">
      <c r="A17045" t="s">
        <v>2097</v>
      </c>
      <c r="B17045" t="s">
        <v>2656</v>
      </c>
      <c r="C17045">
        <v>144.98724381053316</v>
      </c>
      <c r="D17045" t="s">
        <v>8</v>
      </c>
    </row>
    <row r="17046" spans="1:4">
      <c r="A17046" t="s">
        <v>2098</v>
      </c>
      <c r="B17046" t="s">
        <v>2656</v>
      </c>
      <c r="C17046">
        <v>147.23308542105715</v>
      </c>
      <c r="D17046" t="s">
        <v>8</v>
      </c>
    </row>
    <row r="17047" spans="1:4">
      <c r="A17047" t="s">
        <v>2099</v>
      </c>
      <c r="B17047" t="s">
        <v>2656</v>
      </c>
      <c r="C17047">
        <v>146.33288516300939</v>
      </c>
      <c r="D17047" t="s">
        <v>8</v>
      </c>
    </row>
    <row r="17048" spans="1:4">
      <c r="A17048" t="s">
        <v>2100</v>
      </c>
      <c r="B17048" t="s">
        <v>2656</v>
      </c>
      <c r="C17048">
        <v>145.28420372901465</v>
      </c>
      <c r="D17048" t="s">
        <v>8</v>
      </c>
    </row>
    <row r="17049" spans="1:4">
      <c r="A17049" t="s">
        <v>2101</v>
      </c>
      <c r="B17049" t="s">
        <v>2656</v>
      </c>
      <c r="C17049">
        <v>144.14272887337648</v>
      </c>
      <c r="D17049" t="s">
        <v>8</v>
      </c>
    </row>
    <row r="17050" spans="1:4">
      <c r="A17050" t="s">
        <v>2102</v>
      </c>
      <c r="B17050" t="s">
        <v>2656</v>
      </c>
      <c r="C17050">
        <v>143.08475286066746</v>
      </c>
      <c r="D17050" t="s">
        <v>8</v>
      </c>
    </row>
    <row r="17051" spans="1:4">
      <c r="A17051" t="s">
        <v>2103</v>
      </c>
      <c r="B17051" t="s">
        <v>2656</v>
      </c>
      <c r="C17051">
        <v>143.3724705286011</v>
      </c>
      <c r="D17051" t="s">
        <v>8</v>
      </c>
    </row>
    <row r="17052" spans="1:4">
      <c r="A17052" t="s">
        <v>2104</v>
      </c>
      <c r="B17052" t="s">
        <v>2656</v>
      </c>
      <c r="C17052">
        <v>145.21924352027125</v>
      </c>
      <c r="D17052" t="s">
        <v>8</v>
      </c>
    </row>
    <row r="17053" spans="1:4">
      <c r="A17053" t="s">
        <v>2105</v>
      </c>
      <c r="B17053" t="s">
        <v>2656</v>
      </c>
      <c r="C17053">
        <v>144.49540375080795</v>
      </c>
      <c r="D17053" t="s">
        <v>8</v>
      </c>
    </row>
    <row r="17054" spans="1:4">
      <c r="A17054" t="s">
        <v>2106</v>
      </c>
      <c r="B17054" t="s">
        <v>2656</v>
      </c>
      <c r="C17054">
        <v>146.79688627997999</v>
      </c>
      <c r="D17054" t="s">
        <v>8</v>
      </c>
    </row>
    <row r="17055" spans="1:4">
      <c r="A17055" t="s">
        <v>2107</v>
      </c>
      <c r="B17055" t="s">
        <v>2656</v>
      </c>
      <c r="C17055">
        <v>146.05448958402218</v>
      </c>
      <c r="D17055" t="s">
        <v>8</v>
      </c>
    </row>
    <row r="17056" spans="1:4">
      <c r="A17056" t="s">
        <v>2108</v>
      </c>
      <c r="B17056" t="s">
        <v>2656</v>
      </c>
      <c r="C17056">
        <v>146.44426089081597</v>
      </c>
      <c r="D17056" t="s">
        <v>8</v>
      </c>
    </row>
    <row r="17057" spans="1:4">
      <c r="A17057" t="s">
        <v>2109</v>
      </c>
      <c r="B17057" t="s">
        <v>2656</v>
      </c>
      <c r="C17057">
        <v>146.60205100857922</v>
      </c>
      <c r="D17057" t="s">
        <v>8</v>
      </c>
    </row>
    <row r="17058" spans="1:4">
      <c r="A17058" t="s">
        <v>2110</v>
      </c>
      <c r="B17058" t="s">
        <v>2656</v>
      </c>
      <c r="C17058">
        <v>147.04351760769532</v>
      </c>
      <c r="D17058" t="s">
        <v>8</v>
      </c>
    </row>
    <row r="17059" spans="1:4">
      <c r="A17059" t="s">
        <v>2111</v>
      </c>
      <c r="B17059" t="s">
        <v>2656</v>
      </c>
      <c r="C17059">
        <v>145.5672652420966</v>
      </c>
      <c r="D17059" t="s">
        <v>8</v>
      </c>
    </row>
    <row r="17060" spans="1:4">
      <c r="A17060" t="s">
        <v>2112</v>
      </c>
      <c r="B17060" t="s">
        <v>2656</v>
      </c>
      <c r="C17060">
        <v>150.30427754537428</v>
      </c>
      <c r="D17060" t="s">
        <v>8</v>
      </c>
    </row>
    <row r="17061" spans="1:4">
      <c r="A17061" t="s">
        <v>2113</v>
      </c>
      <c r="B17061" t="s">
        <v>2656</v>
      </c>
      <c r="C17061">
        <v>144.72640612113167</v>
      </c>
      <c r="D17061" t="s">
        <v>8</v>
      </c>
    </row>
    <row r="17062" spans="1:4">
      <c r="A17062" t="s">
        <v>2114</v>
      </c>
      <c r="B17062" t="s">
        <v>2656</v>
      </c>
      <c r="C17062">
        <v>141.08253386494843</v>
      </c>
      <c r="D17062" t="s">
        <v>8</v>
      </c>
    </row>
    <row r="17063" spans="1:4">
      <c r="A17063" t="s">
        <v>2115</v>
      </c>
      <c r="B17063" t="s">
        <v>2656</v>
      </c>
      <c r="C17063">
        <v>140.45654832631018</v>
      </c>
      <c r="D17063" t="s">
        <v>8</v>
      </c>
    </row>
    <row r="17064" spans="1:4">
      <c r="A17064" t="s">
        <v>2116</v>
      </c>
      <c r="B17064" t="s">
        <v>2656</v>
      </c>
      <c r="C17064">
        <v>136.22406573672438</v>
      </c>
      <c r="D17064" t="s">
        <v>8</v>
      </c>
    </row>
    <row r="17065" spans="1:4">
      <c r="A17065" t="s">
        <v>2117</v>
      </c>
      <c r="B17065" t="s">
        <v>2656</v>
      </c>
      <c r="C17065">
        <v>132.84182547991617</v>
      </c>
      <c r="D17065" t="s">
        <v>8</v>
      </c>
    </row>
    <row r="17066" spans="1:4">
      <c r="A17066" t="s">
        <v>2118</v>
      </c>
      <c r="B17066" t="s">
        <v>2656</v>
      </c>
      <c r="C17066">
        <v>131.09463544871332</v>
      </c>
      <c r="D17066" t="s">
        <v>8</v>
      </c>
    </row>
    <row r="17067" spans="1:4">
      <c r="A17067" t="s">
        <v>2119</v>
      </c>
      <c r="B17067" t="s">
        <v>2656</v>
      </c>
      <c r="C17067">
        <v>129.14190819963454</v>
      </c>
      <c r="D17067" t="s">
        <v>8</v>
      </c>
    </row>
    <row r="17068" spans="1:4">
      <c r="A17068" t="s">
        <v>2120</v>
      </c>
      <c r="B17068" t="s">
        <v>2656</v>
      </c>
      <c r="C17068">
        <v>125.42331978953678</v>
      </c>
      <c r="D17068" t="s">
        <v>8</v>
      </c>
    </row>
    <row r="17069" spans="1:4">
      <c r="A17069" t="s">
        <v>2121</v>
      </c>
      <c r="B17069" t="s">
        <v>2656</v>
      </c>
      <c r="C17069">
        <v>120.15374781701873</v>
      </c>
      <c r="D17069" t="s">
        <v>8</v>
      </c>
    </row>
    <row r="17070" spans="1:4">
      <c r="A17070" t="s">
        <v>2122</v>
      </c>
      <c r="B17070" t="s">
        <v>2656</v>
      </c>
      <c r="C17070">
        <v>122.62034637626184</v>
      </c>
      <c r="D17070" t="s">
        <v>8</v>
      </c>
    </row>
    <row r="17071" spans="1:4">
      <c r="A17071" t="s">
        <v>2123</v>
      </c>
      <c r="B17071" t="s">
        <v>2656</v>
      </c>
      <c r="C17071">
        <v>123.02210116171416</v>
      </c>
      <c r="D17071" t="s">
        <v>8</v>
      </c>
    </row>
    <row r="17072" spans="1:4">
      <c r="A17072" t="s">
        <v>2124</v>
      </c>
      <c r="B17072" t="s">
        <v>2656</v>
      </c>
      <c r="C17072">
        <v>121.5552166424727</v>
      </c>
      <c r="D17072" t="s">
        <v>8</v>
      </c>
    </row>
    <row r="17073" spans="1:4">
      <c r="A17073" t="s">
        <v>2125</v>
      </c>
      <c r="B17073" t="s">
        <v>2656</v>
      </c>
      <c r="C17073">
        <v>123.3584563922052</v>
      </c>
      <c r="D17073" t="s">
        <v>8</v>
      </c>
    </row>
    <row r="17074" spans="1:4">
      <c r="A17074" t="s">
        <v>2126</v>
      </c>
      <c r="B17074" t="s">
        <v>2656</v>
      </c>
      <c r="C17074">
        <v>122.86327404177491</v>
      </c>
      <c r="D17074" t="s">
        <v>8</v>
      </c>
    </row>
    <row r="17075" spans="1:4">
      <c r="A17075" t="s">
        <v>2127</v>
      </c>
      <c r="B17075" t="s">
        <v>2656</v>
      </c>
      <c r="C17075">
        <v>120.99463163733756</v>
      </c>
      <c r="D17075" t="s">
        <v>8</v>
      </c>
    </row>
    <row r="17076" spans="1:4">
      <c r="A17076" t="s">
        <v>2128</v>
      </c>
      <c r="B17076" t="s">
        <v>2656</v>
      </c>
      <c r="C17076">
        <v>118.9391168945415</v>
      </c>
      <c r="D17076" t="s">
        <v>8</v>
      </c>
    </row>
    <row r="17077" spans="1:4">
      <c r="A17077" t="s">
        <v>2129</v>
      </c>
      <c r="B17077" t="s">
        <v>2656</v>
      </c>
      <c r="C17077">
        <v>119.12597305600396</v>
      </c>
      <c r="D17077" t="s">
        <v>8</v>
      </c>
    </row>
    <row r="17078" spans="1:4">
      <c r="A17078" t="s">
        <v>2130</v>
      </c>
      <c r="B17078" t="s">
        <v>2656</v>
      </c>
      <c r="C17078">
        <v>120.7143452096492</v>
      </c>
      <c r="D17078" t="s">
        <v>8</v>
      </c>
    </row>
    <row r="17079" spans="1:4">
      <c r="A17079" t="s">
        <v>2131</v>
      </c>
      <c r="B17079" t="s">
        <v>2656</v>
      </c>
      <c r="C17079">
        <v>126.23618662454579</v>
      </c>
      <c r="D17079" t="s">
        <v>8</v>
      </c>
    </row>
    <row r="17080" spans="1:4">
      <c r="A17080" t="s">
        <v>2132</v>
      </c>
      <c r="B17080" t="s">
        <v>2656</v>
      </c>
      <c r="C17080">
        <v>128.99241139691105</v>
      </c>
      <c r="D17080" t="s">
        <v>8</v>
      </c>
    </row>
    <row r="17081" spans="1:4">
      <c r="A17081" t="s">
        <v>2133</v>
      </c>
      <c r="B17081" t="s">
        <v>2656</v>
      </c>
      <c r="C17081">
        <v>124.37685853348192</v>
      </c>
      <c r="D17081" t="s">
        <v>8</v>
      </c>
    </row>
    <row r="17082" spans="1:4">
      <c r="A17082" t="s">
        <v>2134</v>
      </c>
      <c r="B17082" t="s">
        <v>2656</v>
      </c>
      <c r="C17082">
        <v>123.66678178818664</v>
      </c>
      <c r="D17082" t="s">
        <v>8</v>
      </c>
    </row>
    <row r="17083" spans="1:4">
      <c r="A17083" t="s">
        <v>2135</v>
      </c>
      <c r="B17083" t="s">
        <v>2656</v>
      </c>
      <c r="C17083">
        <v>124.67586465620836</v>
      </c>
      <c r="D17083" t="s">
        <v>8</v>
      </c>
    </row>
    <row r="17084" spans="1:4">
      <c r="A17084" t="s">
        <v>2136</v>
      </c>
      <c r="B17084" t="s">
        <v>2656</v>
      </c>
      <c r="C17084">
        <v>122.40544231600551</v>
      </c>
      <c r="D17084" t="s">
        <v>8</v>
      </c>
    </row>
    <row r="17085" spans="1:4">
      <c r="A17085" t="s">
        <v>2137</v>
      </c>
      <c r="B17085" t="s">
        <v>2656</v>
      </c>
      <c r="C17085">
        <v>123.65743641809952</v>
      </c>
      <c r="D17085" t="s">
        <v>8</v>
      </c>
    </row>
    <row r="17086" spans="1:4">
      <c r="A17086" t="s">
        <v>2138</v>
      </c>
      <c r="B17086" t="s">
        <v>2656</v>
      </c>
      <c r="C17086">
        <v>124.45162229441624</v>
      </c>
      <c r="D17086" t="s">
        <v>8</v>
      </c>
    </row>
    <row r="17087" spans="1:4">
      <c r="A17087" t="s">
        <v>2139</v>
      </c>
      <c r="B17087" t="s">
        <v>2656</v>
      </c>
      <c r="C17087">
        <v>123.98445934864728</v>
      </c>
      <c r="D17087" t="s">
        <v>8</v>
      </c>
    </row>
    <row r="17088" spans="1:4">
      <c r="A17088" t="s">
        <v>2140</v>
      </c>
      <c r="B17088" t="s">
        <v>2656</v>
      </c>
      <c r="C17088">
        <v>123.77890604087899</v>
      </c>
      <c r="D17088" t="s">
        <v>8</v>
      </c>
    </row>
    <row r="17089" spans="1:4">
      <c r="A17089" t="s">
        <v>2141</v>
      </c>
      <c r="B17089" t="s">
        <v>2656</v>
      </c>
      <c r="C17089">
        <v>125.02154924922836</v>
      </c>
      <c r="D17089" t="s">
        <v>8</v>
      </c>
    </row>
    <row r="17090" spans="1:4">
      <c r="A17090" t="s">
        <v>2142</v>
      </c>
      <c r="B17090" t="s">
        <v>2656</v>
      </c>
      <c r="C17090">
        <v>122.94733646267676</v>
      </c>
      <c r="D17090" t="s">
        <v>8</v>
      </c>
    </row>
    <row r="17091" spans="1:4">
      <c r="A17091" t="s">
        <v>2143</v>
      </c>
      <c r="B17091" t="s">
        <v>2656</v>
      </c>
      <c r="C17091">
        <v>125.423335605052</v>
      </c>
      <c r="D17091" t="s">
        <v>8</v>
      </c>
    </row>
    <row r="17092" spans="1:4">
      <c r="A17092" t="s">
        <v>2144</v>
      </c>
      <c r="B17092" t="s">
        <v>2656</v>
      </c>
      <c r="C17092">
        <v>123.21831482028192</v>
      </c>
      <c r="D17092" t="s">
        <v>8</v>
      </c>
    </row>
    <row r="17093" spans="1:4">
      <c r="A17093" t="s">
        <v>2145</v>
      </c>
      <c r="B17093" t="s">
        <v>2656</v>
      </c>
      <c r="C17093">
        <v>121.92894091804052</v>
      </c>
      <c r="D17093" t="s">
        <v>8</v>
      </c>
    </row>
    <row r="17094" spans="1:4">
      <c r="A17094" t="s">
        <v>2146</v>
      </c>
      <c r="B17094" t="s">
        <v>2656</v>
      </c>
      <c r="C17094">
        <v>121.7233785177942</v>
      </c>
      <c r="D17094" t="s">
        <v>8</v>
      </c>
    </row>
    <row r="17095" spans="1:4">
      <c r="A17095" t="s">
        <v>2147</v>
      </c>
      <c r="B17095" t="s">
        <v>2656</v>
      </c>
      <c r="C17095">
        <v>123.36778794494847</v>
      </c>
      <c r="D17095" t="s">
        <v>8</v>
      </c>
    </row>
    <row r="17096" spans="1:4">
      <c r="A17096" t="s">
        <v>2148</v>
      </c>
      <c r="B17096" t="s">
        <v>2656</v>
      </c>
      <c r="C17096">
        <v>125.99325764945873</v>
      </c>
      <c r="D17096" t="s">
        <v>8</v>
      </c>
    </row>
    <row r="17097" spans="1:4">
      <c r="A17097" t="s">
        <v>2149</v>
      </c>
      <c r="B17097" t="s">
        <v>2656</v>
      </c>
      <c r="C17097">
        <v>124.61044589208586</v>
      </c>
      <c r="D17097" t="s">
        <v>8</v>
      </c>
    </row>
    <row r="17098" spans="1:4">
      <c r="A17098" t="s">
        <v>2150</v>
      </c>
      <c r="B17098" t="s">
        <v>2656</v>
      </c>
      <c r="C17098">
        <v>123.41451976747156</v>
      </c>
      <c r="D17098" t="s">
        <v>8</v>
      </c>
    </row>
    <row r="17099" spans="1:4">
      <c r="A17099" t="s">
        <v>2151</v>
      </c>
      <c r="B17099" t="s">
        <v>2656</v>
      </c>
      <c r="C17099">
        <v>122.20924464756662</v>
      </c>
      <c r="D17099" t="s">
        <v>8</v>
      </c>
    </row>
    <row r="17100" spans="1:4">
      <c r="A17100" t="s">
        <v>2152</v>
      </c>
      <c r="B17100" t="s">
        <v>2656</v>
      </c>
      <c r="C17100">
        <v>121.78881749076947</v>
      </c>
      <c r="D17100" t="s">
        <v>8</v>
      </c>
    </row>
    <row r="17101" spans="1:4">
      <c r="A17101" t="s">
        <v>2153</v>
      </c>
      <c r="B17101" t="s">
        <v>2656</v>
      </c>
      <c r="C17101">
        <v>122.86326086539069</v>
      </c>
      <c r="D17101" t="s">
        <v>8</v>
      </c>
    </row>
    <row r="17102" spans="1:4">
      <c r="A17102" t="s">
        <v>2154</v>
      </c>
      <c r="B17102" t="s">
        <v>2656</v>
      </c>
      <c r="C17102">
        <v>124.38620746389256</v>
      </c>
      <c r="D17102" t="s">
        <v>8</v>
      </c>
    </row>
    <row r="17103" spans="1:4">
      <c r="A17103" t="s">
        <v>2155</v>
      </c>
      <c r="B17103" t="s">
        <v>2656</v>
      </c>
      <c r="C17103">
        <v>126.25485932195828</v>
      </c>
      <c r="D17103" t="s">
        <v>8</v>
      </c>
    </row>
    <row r="17104" spans="1:4">
      <c r="A17104" t="s">
        <v>2156</v>
      </c>
      <c r="B17104" t="s">
        <v>2656</v>
      </c>
      <c r="C17104">
        <v>125.4980648966622</v>
      </c>
      <c r="D17104" t="s">
        <v>8</v>
      </c>
    </row>
    <row r="17105" spans="1:4">
      <c r="A17105" t="s">
        <v>2157</v>
      </c>
      <c r="B17105" t="s">
        <v>2656</v>
      </c>
      <c r="C17105">
        <v>126.2174854118576</v>
      </c>
      <c r="D17105" t="s">
        <v>8</v>
      </c>
    </row>
    <row r="17106" spans="1:4">
      <c r="A17106" t="s">
        <v>2158</v>
      </c>
      <c r="B17106" t="s">
        <v>2656</v>
      </c>
      <c r="C17106">
        <v>124.04052559478188</v>
      </c>
      <c r="D17106" t="s">
        <v>8</v>
      </c>
    </row>
    <row r="17107" spans="1:4">
      <c r="A17107" t="s">
        <v>2159</v>
      </c>
      <c r="B17107" t="s">
        <v>2656</v>
      </c>
      <c r="C17107">
        <v>126.44171005021522</v>
      </c>
      <c r="D17107" t="s">
        <v>8</v>
      </c>
    </row>
    <row r="17108" spans="1:4">
      <c r="A17108" t="s">
        <v>2160</v>
      </c>
      <c r="B17108" t="s">
        <v>2656</v>
      </c>
      <c r="C17108">
        <v>126.92757892505334</v>
      </c>
      <c r="D17108" t="s">
        <v>8</v>
      </c>
    </row>
    <row r="17109" spans="1:4">
      <c r="A17109" t="s">
        <v>2161</v>
      </c>
      <c r="B17109" t="s">
        <v>2656</v>
      </c>
      <c r="C17109">
        <v>126.37630082965001</v>
      </c>
      <c r="D17109" t="s">
        <v>8</v>
      </c>
    </row>
    <row r="17110" spans="1:4">
      <c r="A17110" t="s">
        <v>2162</v>
      </c>
      <c r="B17110" t="s">
        <v>2656</v>
      </c>
      <c r="C17110">
        <v>127.37603150231868</v>
      </c>
      <c r="D17110" t="s">
        <v>8</v>
      </c>
    </row>
    <row r="17111" spans="1:4">
      <c r="A17111" t="s">
        <v>2163</v>
      </c>
      <c r="B17111" t="s">
        <v>2656</v>
      </c>
      <c r="C17111">
        <v>123.51729216539232</v>
      </c>
      <c r="D17111" t="s">
        <v>8</v>
      </c>
    </row>
    <row r="17112" spans="1:4">
      <c r="A17112" t="s">
        <v>2164</v>
      </c>
      <c r="B17112" t="s">
        <v>2656</v>
      </c>
      <c r="C17112">
        <v>124.4796347548974</v>
      </c>
      <c r="D17112" t="s">
        <v>8</v>
      </c>
    </row>
    <row r="17113" spans="1:4">
      <c r="A17113" t="s">
        <v>2165</v>
      </c>
      <c r="B17113" t="s">
        <v>2656</v>
      </c>
      <c r="C17113">
        <v>125.01221481044637</v>
      </c>
      <c r="D17113" t="s">
        <v>8</v>
      </c>
    </row>
    <row r="17114" spans="1:4">
      <c r="A17114" t="s">
        <v>2166</v>
      </c>
      <c r="B17114" t="s">
        <v>2656</v>
      </c>
      <c r="C17114">
        <v>124.28346018846575</v>
      </c>
      <c r="D17114" t="s">
        <v>8</v>
      </c>
    </row>
    <row r="17115" spans="1:4">
      <c r="A17115" t="s">
        <v>2167</v>
      </c>
      <c r="B17115" t="s">
        <v>2656</v>
      </c>
      <c r="C17115">
        <v>122.04106983700584</v>
      </c>
      <c r="D17115" t="s">
        <v>8</v>
      </c>
    </row>
    <row r="17116" spans="1:4">
      <c r="A17116" t="s">
        <v>2168</v>
      </c>
      <c r="B17116" t="s">
        <v>2656</v>
      </c>
      <c r="C17116">
        <v>122.72312571710508</v>
      </c>
      <c r="D17116" t="s">
        <v>8</v>
      </c>
    </row>
    <row r="17117" spans="1:4">
      <c r="A17117" t="s">
        <v>2169</v>
      </c>
      <c r="B17117" t="s">
        <v>2656</v>
      </c>
      <c r="C17117">
        <v>122.62969315288056</v>
      </c>
      <c r="D17117" t="s">
        <v>8</v>
      </c>
    </row>
    <row r="17118" spans="1:4">
      <c r="A17118" t="s">
        <v>2170</v>
      </c>
      <c r="B17118" t="s">
        <v>2656</v>
      </c>
      <c r="C17118">
        <v>121.48982104422431</v>
      </c>
      <c r="D17118" t="s">
        <v>8</v>
      </c>
    </row>
    <row r="17119" spans="1:4">
      <c r="A17119" t="s">
        <v>2171</v>
      </c>
      <c r="B17119" t="s">
        <v>2656</v>
      </c>
      <c r="C17119">
        <v>122.14382716744036</v>
      </c>
      <c r="D17119" t="s">
        <v>8</v>
      </c>
    </row>
    <row r="17120" spans="1:4">
      <c r="A17120" t="s">
        <v>2172</v>
      </c>
      <c r="B17120" t="s">
        <v>2656</v>
      </c>
      <c r="C17120">
        <v>120.5712084389959</v>
      </c>
      <c r="D17120" t="s">
        <v>8</v>
      </c>
    </row>
    <row r="17121" spans="1:4">
      <c r="A17121" t="s">
        <v>2173</v>
      </c>
      <c r="B17121" t="s">
        <v>2656</v>
      </c>
      <c r="C17121">
        <v>127.2146559039366</v>
      </c>
      <c r="D17121" t="s">
        <v>8</v>
      </c>
    </row>
    <row r="17122" spans="1:4">
      <c r="A17122" t="s">
        <v>2174</v>
      </c>
      <c r="B17122" t="s">
        <v>2656</v>
      </c>
      <c r="C17122">
        <v>121.1271927021766</v>
      </c>
      <c r="D17122" t="s">
        <v>8</v>
      </c>
    </row>
    <row r="17123" spans="1:4">
      <c r="A17123" t="s">
        <v>2175</v>
      </c>
      <c r="B17123" t="s">
        <v>2656</v>
      </c>
      <c r="C17123">
        <v>122.13548410406966</v>
      </c>
      <c r="D17123" t="s">
        <v>8</v>
      </c>
    </row>
    <row r="17124" spans="1:4">
      <c r="A17124" t="s">
        <v>2176</v>
      </c>
      <c r="B17124" t="s">
        <v>2656</v>
      </c>
      <c r="C17124">
        <v>122.96473007966009</v>
      </c>
      <c r="D17124" t="s">
        <v>8</v>
      </c>
    </row>
    <row r="17125" spans="1:4">
      <c r="A17125" t="s">
        <v>2177</v>
      </c>
      <c r="B17125" t="s">
        <v>2656</v>
      </c>
      <c r="C17125">
        <v>118.28135626357056</v>
      </c>
      <c r="D17125" t="s">
        <v>8</v>
      </c>
    </row>
    <row r="17126" spans="1:4">
      <c r="A17126" t="s">
        <v>2178</v>
      </c>
      <c r="B17126" t="s">
        <v>2656</v>
      </c>
      <c r="C17126">
        <v>117.15055616780712</v>
      </c>
      <c r="D17126" t="s">
        <v>8</v>
      </c>
    </row>
    <row r="17127" spans="1:4">
      <c r="A17127" t="s">
        <v>2179</v>
      </c>
      <c r="B17127" t="s">
        <v>2656</v>
      </c>
      <c r="C17127">
        <v>115.5485994466118</v>
      </c>
      <c r="D17127" t="s">
        <v>8</v>
      </c>
    </row>
    <row r="17128" spans="1:4">
      <c r="A17128" t="s">
        <v>2180</v>
      </c>
      <c r="B17128" t="s">
        <v>2656</v>
      </c>
      <c r="C17128">
        <v>116.84899881659504</v>
      </c>
      <c r="D17128" t="s">
        <v>8</v>
      </c>
    </row>
    <row r="17129" spans="1:4">
      <c r="A17129" t="s">
        <v>2181</v>
      </c>
      <c r="B17129" t="s">
        <v>2656</v>
      </c>
      <c r="C17129">
        <v>114.89837839067648</v>
      </c>
      <c r="D17129" t="s">
        <v>8</v>
      </c>
    </row>
    <row r="17130" spans="1:4">
      <c r="A17130" t="s">
        <v>2182</v>
      </c>
      <c r="B17130" t="s">
        <v>2656</v>
      </c>
      <c r="C17130">
        <v>116.67938011441083</v>
      </c>
      <c r="D17130" t="s">
        <v>8</v>
      </c>
    </row>
    <row r="17131" spans="1:4">
      <c r="A17131" t="s">
        <v>2183</v>
      </c>
      <c r="B17131" t="s">
        <v>2656</v>
      </c>
      <c r="C17131">
        <v>118.51692525376497</v>
      </c>
      <c r="D17131" t="s">
        <v>8</v>
      </c>
    </row>
    <row r="17132" spans="1:4">
      <c r="A17132" t="s">
        <v>2184</v>
      </c>
      <c r="B17132" t="s">
        <v>2656</v>
      </c>
      <c r="C17132">
        <v>119.06348267109284</v>
      </c>
      <c r="D17132" t="s">
        <v>8</v>
      </c>
    </row>
    <row r="17133" spans="1:4">
      <c r="A17133" t="s">
        <v>2185</v>
      </c>
      <c r="B17133" t="s">
        <v>2656</v>
      </c>
      <c r="C17133">
        <v>120.19428658883692</v>
      </c>
      <c r="D17133" t="s">
        <v>8</v>
      </c>
    </row>
    <row r="17134" spans="1:4">
      <c r="A17134" t="s">
        <v>2186</v>
      </c>
      <c r="B17134" t="s">
        <v>2656</v>
      </c>
      <c r="C17134">
        <v>118.18711472546296</v>
      </c>
      <c r="D17134" t="s">
        <v>8</v>
      </c>
    </row>
    <row r="17135" spans="1:4">
      <c r="A17135" t="s">
        <v>2187</v>
      </c>
      <c r="B17135" t="s">
        <v>2656</v>
      </c>
      <c r="C17135">
        <v>117.97038196151318</v>
      </c>
      <c r="D17135" t="s">
        <v>8</v>
      </c>
    </row>
    <row r="17136" spans="1:4">
      <c r="A17136" t="s">
        <v>2188</v>
      </c>
      <c r="B17136" t="s">
        <v>2656</v>
      </c>
      <c r="C17136">
        <v>116.7076636210288</v>
      </c>
      <c r="D17136" t="s">
        <v>8</v>
      </c>
    </row>
    <row r="17137" spans="1:4">
      <c r="A17137" t="s">
        <v>2189</v>
      </c>
      <c r="B17137" t="s">
        <v>2656</v>
      </c>
      <c r="C17137">
        <v>117.18823692859728</v>
      </c>
      <c r="D17137" t="s">
        <v>8</v>
      </c>
    </row>
    <row r="17138" spans="1:4">
      <c r="A17138" t="s">
        <v>2190</v>
      </c>
      <c r="B17138" t="s">
        <v>2656</v>
      </c>
      <c r="C17138">
        <v>117.17881895956248</v>
      </c>
      <c r="D17138" t="s">
        <v>8</v>
      </c>
    </row>
    <row r="17139" spans="1:4">
      <c r="A17139" t="s">
        <v>2191</v>
      </c>
      <c r="B17139" t="s">
        <v>2656</v>
      </c>
      <c r="C17139">
        <v>115.81244342191653</v>
      </c>
      <c r="D17139" t="s">
        <v>8</v>
      </c>
    </row>
    <row r="17140" spans="1:4">
      <c r="A17140" t="s">
        <v>2192</v>
      </c>
      <c r="B17140" t="s">
        <v>2656</v>
      </c>
      <c r="C17140">
        <v>115.66167598456136</v>
      </c>
      <c r="D17140" t="s">
        <v>8</v>
      </c>
    </row>
    <row r="17141" spans="1:4">
      <c r="A17141" t="s">
        <v>2193</v>
      </c>
      <c r="B17141" t="s">
        <v>2656</v>
      </c>
      <c r="C17141">
        <v>116.47207500795562</v>
      </c>
      <c r="D17141" t="s">
        <v>8</v>
      </c>
    </row>
    <row r="17142" spans="1:4">
      <c r="A17142" t="s">
        <v>2194</v>
      </c>
      <c r="B17142" t="s">
        <v>2656</v>
      </c>
      <c r="C17142">
        <v>117.56518103316216</v>
      </c>
      <c r="D17142" t="s">
        <v>8</v>
      </c>
    </row>
    <row r="17143" spans="1:4">
      <c r="A17143" t="s">
        <v>2195</v>
      </c>
      <c r="B17143" t="s">
        <v>2656</v>
      </c>
      <c r="C17143">
        <v>115.83127851178752</v>
      </c>
      <c r="D17143" t="s">
        <v>8</v>
      </c>
    </row>
    <row r="17144" spans="1:4">
      <c r="A17144" t="s">
        <v>2196</v>
      </c>
      <c r="B17144" t="s">
        <v>2656</v>
      </c>
      <c r="C17144">
        <v>112.57082187513944</v>
      </c>
      <c r="D17144" t="s">
        <v>8</v>
      </c>
    </row>
    <row r="17145" spans="1:4">
      <c r="A17145" t="s">
        <v>2197</v>
      </c>
      <c r="B17145" t="s">
        <v>2656</v>
      </c>
      <c r="C17145">
        <v>113.62624369656869</v>
      </c>
      <c r="D17145" t="s">
        <v>8</v>
      </c>
    </row>
    <row r="17146" spans="1:4">
      <c r="A17146" t="s">
        <v>2198</v>
      </c>
      <c r="B17146" t="s">
        <v>2656</v>
      </c>
      <c r="C17146">
        <v>112.65563798872036</v>
      </c>
      <c r="D17146" t="s">
        <v>8</v>
      </c>
    </row>
    <row r="17147" spans="1:4">
      <c r="A17147" t="s">
        <v>2199</v>
      </c>
      <c r="B17147" t="s">
        <v>2656</v>
      </c>
      <c r="C17147">
        <v>110.2244175941042</v>
      </c>
      <c r="D17147" t="s">
        <v>8</v>
      </c>
    </row>
    <row r="17148" spans="1:4">
      <c r="A17148" t="s">
        <v>2200</v>
      </c>
      <c r="B17148" t="s">
        <v>2656</v>
      </c>
      <c r="C17148">
        <v>105.64469784294496</v>
      </c>
      <c r="D17148" t="s">
        <v>8</v>
      </c>
    </row>
    <row r="17149" spans="1:4">
      <c r="A17149" t="s">
        <v>2201</v>
      </c>
      <c r="B17149" t="s">
        <v>2656</v>
      </c>
      <c r="C17149">
        <v>104.93795343751044</v>
      </c>
      <c r="D17149" t="s">
        <v>8</v>
      </c>
    </row>
    <row r="17150" spans="1:4">
      <c r="A17150" t="s">
        <v>2202</v>
      </c>
      <c r="B17150" t="s">
        <v>2656</v>
      </c>
      <c r="C17150">
        <v>103.07212969553174</v>
      </c>
      <c r="D17150" t="s">
        <v>8</v>
      </c>
    </row>
    <row r="17151" spans="1:4">
      <c r="A17151" t="s">
        <v>2203</v>
      </c>
      <c r="B17151" t="s">
        <v>2656</v>
      </c>
      <c r="C17151">
        <v>103.22291680122872</v>
      </c>
      <c r="D17151" t="s">
        <v>8</v>
      </c>
    </row>
    <row r="17152" spans="1:4">
      <c r="A17152" t="s">
        <v>2204</v>
      </c>
      <c r="B17152" t="s">
        <v>2656</v>
      </c>
      <c r="C17152">
        <v>104.00504868644376</v>
      </c>
      <c r="D17152" t="s">
        <v>8</v>
      </c>
    </row>
    <row r="17153" spans="1:4">
      <c r="A17153" t="s">
        <v>2205</v>
      </c>
      <c r="B17153" t="s">
        <v>2656</v>
      </c>
      <c r="C17153">
        <v>103.98619638418238</v>
      </c>
      <c r="D17153" t="s">
        <v>8</v>
      </c>
    </row>
    <row r="17154" spans="1:4">
      <c r="A17154" t="s">
        <v>2206</v>
      </c>
      <c r="B17154" t="s">
        <v>2656</v>
      </c>
      <c r="C17154">
        <v>100.05666874411784</v>
      </c>
      <c r="D17154" t="s">
        <v>8</v>
      </c>
    </row>
    <row r="17155" spans="1:4">
      <c r="A17155" t="s">
        <v>2207</v>
      </c>
      <c r="B17155" t="s">
        <v>2656</v>
      </c>
      <c r="C17155">
        <v>102.14865341005812</v>
      </c>
      <c r="D17155" t="s">
        <v>8</v>
      </c>
    </row>
    <row r="17156" spans="1:4">
      <c r="A17156" t="s">
        <v>2208</v>
      </c>
      <c r="B17156" t="s">
        <v>2656</v>
      </c>
      <c r="C17156">
        <v>99.764561767003286</v>
      </c>
      <c r="D17156" t="s">
        <v>8</v>
      </c>
    </row>
    <row r="17157" spans="1:4">
      <c r="A17157" t="s">
        <v>2209</v>
      </c>
      <c r="B17157" t="s">
        <v>2656</v>
      </c>
      <c r="C17157">
        <v>98.709162179011997</v>
      </c>
      <c r="D17157" t="s">
        <v>8</v>
      </c>
    </row>
    <row r="17158" spans="1:4">
      <c r="A17158" t="s">
        <v>2210</v>
      </c>
      <c r="B17158" t="s">
        <v>2656</v>
      </c>
      <c r="C17158">
        <v>99.170880313872047</v>
      </c>
      <c r="D17158" t="s">
        <v>8</v>
      </c>
    </row>
    <row r="17159" spans="1:4">
      <c r="A17159" t="s">
        <v>2211</v>
      </c>
      <c r="B17159" t="s">
        <v>2656</v>
      </c>
      <c r="C17159">
        <v>100.31109692274468</v>
      </c>
      <c r="D17159" t="s">
        <v>8</v>
      </c>
    </row>
    <row r="17160" spans="1:4">
      <c r="A17160" t="s">
        <v>2212</v>
      </c>
      <c r="B17160" t="s">
        <v>2656</v>
      </c>
      <c r="C17160">
        <v>103.76945864713824</v>
      </c>
      <c r="D17160" t="s">
        <v>8</v>
      </c>
    </row>
    <row r="17161" spans="1:4">
      <c r="A17161" t="s">
        <v>2213</v>
      </c>
      <c r="B17161" t="s">
        <v>2656</v>
      </c>
      <c r="C17161">
        <v>106.47394721348287</v>
      </c>
      <c r="D17161" t="s">
        <v>8</v>
      </c>
    </row>
    <row r="17162" spans="1:4">
      <c r="A17162" t="s">
        <v>2214</v>
      </c>
      <c r="B17162" t="s">
        <v>2656</v>
      </c>
      <c r="C17162">
        <v>104.79659525077608</v>
      </c>
      <c r="D17162" t="s">
        <v>8</v>
      </c>
    </row>
    <row r="17163" spans="1:4">
      <c r="A17163" t="s">
        <v>2215</v>
      </c>
      <c r="B17163" t="s">
        <v>2656</v>
      </c>
      <c r="C17163">
        <v>106.06874995399406</v>
      </c>
      <c r="D17163" t="s">
        <v>8</v>
      </c>
    </row>
    <row r="17164" spans="1:4">
      <c r="A17164" t="s">
        <v>2216</v>
      </c>
      <c r="B17164" t="s">
        <v>2656</v>
      </c>
      <c r="C17164">
        <v>104.76831953653388</v>
      </c>
      <c r="D17164" t="s">
        <v>8</v>
      </c>
    </row>
    <row r="17165" spans="1:4">
      <c r="A17165" t="s">
        <v>2217</v>
      </c>
      <c r="B17165" t="s">
        <v>2656</v>
      </c>
      <c r="C17165">
        <v>105.4844907950819</v>
      </c>
      <c r="D17165" t="s">
        <v>8</v>
      </c>
    </row>
    <row r="17166" spans="1:4">
      <c r="A17166" t="s">
        <v>2218</v>
      </c>
      <c r="B17166" t="s">
        <v>2656</v>
      </c>
      <c r="C17166">
        <v>103.8636977059964</v>
      </c>
      <c r="D17166" t="s">
        <v>8</v>
      </c>
    </row>
    <row r="17167" spans="1:4">
      <c r="A17167" t="s">
        <v>2219</v>
      </c>
      <c r="B17167" t="s">
        <v>2656</v>
      </c>
      <c r="C17167">
        <v>102.00730234274216</v>
      </c>
      <c r="D17167" t="s">
        <v>8</v>
      </c>
    </row>
    <row r="17168" spans="1:4">
      <c r="A17168" t="s">
        <v>2220</v>
      </c>
      <c r="B17168" t="s">
        <v>2656</v>
      </c>
      <c r="C17168">
        <v>101.85652619086386</v>
      </c>
      <c r="D17168" t="s">
        <v>8</v>
      </c>
    </row>
    <row r="17169" spans="1:4">
      <c r="A17169" t="s">
        <v>2221</v>
      </c>
      <c r="B17169" t="s">
        <v>2656</v>
      </c>
      <c r="C17169">
        <v>101.4607500338541</v>
      </c>
      <c r="D17169" t="s">
        <v>8</v>
      </c>
    </row>
    <row r="17170" spans="1:4">
      <c r="A17170" t="s">
        <v>2222</v>
      </c>
      <c r="B17170" t="s">
        <v>2656</v>
      </c>
      <c r="C17170">
        <v>102.17691462128413</v>
      </c>
      <c r="D17170" t="s">
        <v>8</v>
      </c>
    </row>
    <row r="17171" spans="1:4">
      <c r="A17171" t="s">
        <v>2223</v>
      </c>
      <c r="B17171" t="s">
        <v>2656</v>
      </c>
      <c r="C17171">
        <v>103.84485207249929</v>
      </c>
      <c r="D17171" t="s">
        <v>8</v>
      </c>
    </row>
    <row r="17172" spans="1:4">
      <c r="A17172" t="s">
        <v>2224</v>
      </c>
      <c r="B17172" t="s">
        <v>2656</v>
      </c>
      <c r="C17172">
        <v>104.14638909368048</v>
      </c>
      <c r="D17172" t="s">
        <v>8</v>
      </c>
    </row>
    <row r="17173" spans="1:4">
      <c r="A17173" t="s">
        <v>2225</v>
      </c>
      <c r="B17173" t="s">
        <v>2656</v>
      </c>
      <c r="C17173">
        <v>101.54556653277702</v>
      </c>
      <c r="D17173" t="s">
        <v>8</v>
      </c>
    </row>
    <row r="17174" spans="1:4">
      <c r="A17174" t="s">
        <v>2226</v>
      </c>
      <c r="B17174" t="s">
        <v>2656</v>
      </c>
      <c r="C17174">
        <v>102.600962804633</v>
      </c>
      <c r="D17174" t="s">
        <v>8</v>
      </c>
    </row>
    <row r="17175" spans="1:4">
      <c r="A17175" t="s">
        <v>2227</v>
      </c>
      <c r="B17175" t="s">
        <v>2656</v>
      </c>
      <c r="C17175">
        <v>104.67409819279314</v>
      </c>
      <c r="D17175" t="s">
        <v>8</v>
      </c>
    </row>
    <row r="17176" spans="1:4">
      <c r="A17176" t="s">
        <v>2228</v>
      </c>
      <c r="B17176" t="s">
        <v>2656</v>
      </c>
      <c r="C17176">
        <v>103.88252905560802</v>
      </c>
      <c r="D17176" t="s">
        <v>8</v>
      </c>
    </row>
    <row r="17177" spans="1:4">
      <c r="A17177" t="s">
        <v>2229</v>
      </c>
      <c r="B17177" t="s">
        <v>2656</v>
      </c>
      <c r="C17177">
        <v>105.7295017341538</v>
      </c>
      <c r="D17177" t="s">
        <v>8</v>
      </c>
    </row>
    <row r="17178" spans="1:4">
      <c r="A17178" t="s">
        <v>2230</v>
      </c>
      <c r="B17178" t="s">
        <v>2656</v>
      </c>
      <c r="C17178">
        <v>106.75664702495526</v>
      </c>
      <c r="D17178" t="s">
        <v>8</v>
      </c>
    </row>
    <row r="17179" spans="1:4">
      <c r="A17179" t="s">
        <v>2231</v>
      </c>
      <c r="B17179" t="s">
        <v>2656</v>
      </c>
      <c r="C17179">
        <v>104.43850381663933</v>
      </c>
      <c r="D17179" t="s">
        <v>8</v>
      </c>
    </row>
    <row r="17180" spans="1:4">
      <c r="A17180" t="s">
        <v>2232</v>
      </c>
      <c r="B17180" t="s">
        <v>2656</v>
      </c>
      <c r="C17180">
        <v>104.63640578363008</v>
      </c>
      <c r="D17180" t="s">
        <v>8</v>
      </c>
    </row>
    <row r="17181" spans="1:4">
      <c r="A17181" t="s">
        <v>2233</v>
      </c>
      <c r="B17181" t="s">
        <v>2656</v>
      </c>
      <c r="C17181">
        <v>103.94850127428676</v>
      </c>
      <c r="D17181" t="s">
        <v>8</v>
      </c>
    </row>
    <row r="17182" spans="1:4">
      <c r="A17182" t="s">
        <v>2234</v>
      </c>
      <c r="B17182" t="s">
        <v>2656</v>
      </c>
      <c r="C17182">
        <v>100.93304276324616</v>
      </c>
      <c r="D17182" t="s">
        <v>8</v>
      </c>
    </row>
    <row r="17183" spans="1:4">
      <c r="A17183" t="s">
        <v>2235</v>
      </c>
      <c r="B17183" t="s">
        <v>2656</v>
      </c>
      <c r="C17183">
        <v>102.45019898697105</v>
      </c>
      <c r="D17183" t="s">
        <v>8</v>
      </c>
    </row>
    <row r="17184" spans="1:4">
      <c r="A17184" t="s">
        <v>2236</v>
      </c>
      <c r="B17184" t="s">
        <v>2656</v>
      </c>
      <c r="C17184">
        <v>103.06387283392236</v>
      </c>
      <c r="D17184" t="s">
        <v>8</v>
      </c>
    </row>
    <row r="17185" spans="1:4">
      <c r="A17185" t="s">
        <v>2237</v>
      </c>
      <c r="B17185" t="s">
        <v>2656</v>
      </c>
      <c r="C17185">
        <v>120.03965952821956</v>
      </c>
      <c r="D17185" t="s">
        <v>8</v>
      </c>
    </row>
    <row r="17186" spans="1:4">
      <c r="A17186" t="s">
        <v>2238</v>
      </c>
      <c r="B17186" t="s">
        <v>2656</v>
      </c>
      <c r="C17186">
        <v>121.1631321476473</v>
      </c>
      <c r="D17186" t="s">
        <v>8</v>
      </c>
    </row>
    <row r="17187" spans="1:4">
      <c r="A17187" t="s">
        <v>2239</v>
      </c>
      <c r="B17187" t="s">
        <v>2656</v>
      </c>
      <c r="C17187">
        <v>124.13366710835008</v>
      </c>
      <c r="D17187" t="s">
        <v>8</v>
      </c>
    </row>
    <row r="17188" spans="1:4">
      <c r="A17188" t="s">
        <v>2240</v>
      </c>
      <c r="B17188" t="s">
        <v>2656</v>
      </c>
      <c r="C17188">
        <v>123.15301338741976</v>
      </c>
      <c r="D17188" t="s">
        <v>8</v>
      </c>
    </row>
    <row r="17189" spans="1:4">
      <c r="A17189" t="s">
        <v>2241</v>
      </c>
      <c r="B17189" t="s">
        <v>2656</v>
      </c>
      <c r="C17189">
        <v>123.98131655263396</v>
      </c>
      <c r="D17189" t="s">
        <v>8</v>
      </c>
    </row>
    <row r="17190" spans="1:4">
      <c r="A17190" t="s">
        <v>2242</v>
      </c>
      <c r="B17190" t="s">
        <v>2656</v>
      </c>
      <c r="C17190">
        <v>124.24790191650391</v>
      </c>
      <c r="D17190" t="s">
        <v>8</v>
      </c>
    </row>
    <row r="17191" spans="1:4">
      <c r="A17191" t="s">
        <v>2243</v>
      </c>
      <c r="B17191" t="s">
        <v>2656</v>
      </c>
      <c r="C17191">
        <v>124.24790467331439</v>
      </c>
      <c r="D17191" t="s">
        <v>8</v>
      </c>
    </row>
    <row r="17192" spans="1:4">
      <c r="A17192" t="s">
        <v>2244</v>
      </c>
      <c r="B17192" t="s">
        <v>2656</v>
      </c>
      <c r="C17192">
        <v>124.8667782292224</v>
      </c>
      <c r="D17192" t="s">
        <v>8</v>
      </c>
    </row>
    <row r="17193" spans="1:4">
      <c r="A17193" t="s">
        <v>2245</v>
      </c>
      <c r="B17193" t="s">
        <v>2656</v>
      </c>
      <c r="C17193">
        <v>125.0381394015525</v>
      </c>
      <c r="D17193" t="s">
        <v>8</v>
      </c>
    </row>
    <row r="17194" spans="1:4">
      <c r="A17194" t="s">
        <v>2246</v>
      </c>
      <c r="B17194" t="s">
        <v>2656</v>
      </c>
      <c r="C17194">
        <v>125.63796328555632</v>
      </c>
      <c r="D17194" t="s">
        <v>8</v>
      </c>
    </row>
    <row r="17195" spans="1:4">
      <c r="A17195" t="s">
        <v>2247</v>
      </c>
      <c r="B17195" t="s">
        <v>2656</v>
      </c>
      <c r="C17195">
        <v>125.87600036646964</v>
      </c>
      <c r="D17195" t="s">
        <v>8</v>
      </c>
    </row>
    <row r="17196" spans="1:4">
      <c r="A17196" t="s">
        <v>2248</v>
      </c>
      <c r="B17196" t="s">
        <v>2656</v>
      </c>
      <c r="C17196">
        <v>127.00897011107462</v>
      </c>
      <c r="D17196" t="s">
        <v>8</v>
      </c>
    </row>
    <row r="17197" spans="1:4">
      <c r="A17197" t="s">
        <v>2249</v>
      </c>
      <c r="B17197" t="s">
        <v>2656</v>
      </c>
      <c r="C17197">
        <v>127.78969187362314</v>
      </c>
      <c r="D17197" t="s">
        <v>8</v>
      </c>
    </row>
    <row r="17198" spans="1:4">
      <c r="A17198" t="s">
        <v>2250</v>
      </c>
      <c r="B17198" t="s">
        <v>2656</v>
      </c>
      <c r="C17198">
        <v>126.93281561240802</v>
      </c>
      <c r="D17198" t="s">
        <v>8</v>
      </c>
    </row>
    <row r="17199" spans="1:4">
      <c r="A17199" t="s">
        <v>2251</v>
      </c>
      <c r="B17199" t="s">
        <v>2656</v>
      </c>
      <c r="C17199">
        <v>126.85664463340667</v>
      </c>
      <c r="D17199" t="s">
        <v>8</v>
      </c>
    </row>
    <row r="17200" spans="1:4">
      <c r="A17200" t="s">
        <v>2252</v>
      </c>
      <c r="B17200" t="s">
        <v>2656</v>
      </c>
      <c r="C17200">
        <v>128.15148074081984</v>
      </c>
      <c r="D17200" t="s">
        <v>8</v>
      </c>
    </row>
    <row r="17201" spans="1:4">
      <c r="A17201" t="s">
        <v>2253</v>
      </c>
      <c r="B17201" t="s">
        <v>2656</v>
      </c>
      <c r="C17201">
        <v>128.75128831518106</v>
      </c>
      <c r="D17201" t="s">
        <v>8</v>
      </c>
    </row>
    <row r="17202" spans="1:4">
      <c r="A17202" t="s">
        <v>2254</v>
      </c>
      <c r="B17202" t="s">
        <v>2656</v>
      </c>
      <c r="C17202">
        <v>129.58912387349207</v>
      </c>
      <c r="D17202" t="s">
        <v>8</v>
      </c>
    </row>
    <row r="17203" spans="1:4">
      <c r="A17203" t="s">
        <v>2255</v>
      </c>
      <c r="B17203" t="s">
        <v>2656</v>
      </c>
      <c r="C17203">
        <v>130.35080425812723</v>
      </c>
      <c r="D17203" t="s">
        <v>8</v>
      </c>
    </row>
    <row r="17204" spans="1:4">
      <c r="A17204" t="s">
        <v>2256</v>
      </c>
      <c r="B17204" t="s">
        <v>2656</v>
      </c>
      <c r="C17204">
        <v>129.48441482027755</v>
      </c>
      <c r="D17204" t="s">
        <v>8</v>
      </c>
    </row>
    <row r="17205" spans="1:4">
      <c r="A17205" t="s">
        <v>2257</v>
      </c>
      <c r="B17205" t="s">
        <v>2656</v>
      </c>
      <c r="C17205">
        <v>133.0071297405056</v>
      </c>
      <c r="D17205" t="s">
        <v>8</v>
      </c>
    </row>
    <row r="17206" spans="1:4">
      <c r="A17206" t="s">
        <v>2258</v>
      </c>
      <c r="B17206" t="s">
        <v>2656</v>
      </c>
      <c r="C17206">
        <v>134.34007952571309</v>
      </c>
      <c r="D17206" t="s">
        <v>8</v>
      </c>
    </row>
    <row r="17207" spans="1:4">
      <c r="A17207" t="s">
        <v>2259</v>
      </c>
      <c r="B17207" t="s">
        <v>2656</v>
      </c>
      <c r="C17207">
        <v>132.34066952534442</v>
      </c>
      <c r="D17207" t="s">
        <v>8</v>
      </c>
    </row>
    <row r="17208" spans="1:4">
      <c r="A17208" t="s">
        <v>2260</v>
      </c>
      <c r="B17208" t="s">
        <v>2656</v>
      </c>
      <c r="C17208">
        <v>131.38860772570473</v>
      </c>
      <c r="D17208" t="s">
        <v>8</v>
      </c>
    </row>
    <row r="17209" spans="1:4">
      <c r="A17209" t="s">
        <v>2261</v>
      </c>
      <c r="B17209" t="s">
        <v>2656</v>
      </c>
      <c r="C17209">
        <v>132.08360669688577</v>
      </c>
      <c r="D17209" t="s">
        <v>8</v>
      </c>
    </row>
    <row r="17210" spans="1:4">
      <c r="A17210" t="s">
        <v>2262</v>
      </c>
      <c r="B17210" t="s">
        <v>2656</v>
      </c>
      <c r="C17210">
        <v>131.340964508497</v>
      </c>
      <c r="D17210" t="s">
        <v>8</v>
      </c>
    </row>
    <row r="17211" spans="1:4">
      <c r="A17211" t="s">
        <v>2263</v>
      </c>
      <c r="B17211" t="s">
        <v>2656</v>
      </c>
      <c r="C17211">
        <v>132.75960072442351</v>
      </c>
      <c r="D17211" t="s">
        <v>8</v>
      </c>
    </row>
    <row r="17212" spans="1:4">
      <c r="A17212" t="s">
        <v>2264</v>
      </c>
      <c r="B17212" t="s">
        <v>2656</v>
      </c>
      <c r="C17212">
        <v>133.29276945671438</v>
      </c>
      <c r="D17212" t="s">
        <v>8</v>
      </c>
    </row>
    <row r="17213" spans="1:4">
      <c r="A17213" t="s">
        <v>2265</v>
      </c>
      <c r="B17213" t="s">
        <v>2656</v>
      </c>
      <c r="C17213">
        <v>134.1782176133654</v>
      </c>
      <c r="D17213" t="s">
        <v>8</v>
      </c>
    </row>
    <row r="17214" spans="1:4">
      <c r="A17214" t="s">
        <v>2266</v>
      </c>
      <c r="B17214" t="s">
        <v>2656</v>
      </c>
      <c r="C17214">
        <v>135.25407511557597</v>
      </c>
      <c r="D17214" t="s">
        <v>8</v>
      </c>
    </row>
    <row r="17215" spans="1:4">
      <c r="A17215" t="s">
        <v>2267</v>
      </c>
      <c r="B17215" t="s">
        <v>2656</v>
      </c>
      <c r="C17215">
        <v>135.21601680750143</v>
      </c>
      <c r="D17215" t="s">
        <v>8</v>
      </c>
    </row>
    <row r="17216" spans="1:4">
      <c r="A17216" t="s">
        <v>2268</v>
      </c>
      <c r="B17216" t="s">
        <v>2656</v>
      </c>
      <c r="C17216">
        <v>135.37785617745087</v>
      </c>
      <c r="D17216" t="s">
        <v>8</v>
      </c>
    </row>
    <row r="17217" spans="1:4">
      <c r="A17217" t="s">
        <v>2269</v>
      </c>
      <c r="B17217" t="s">
        <v>2656</v>
      </c>
      <c r="C17217">
        <v>135.5397082246007</v>
      </c>
      <c r="D17217" t="s">
        <v>8</v>
      </c>
    </row>
    <row r="17218" spans="1:4">
      <c r="A17218" t="s">
        <v>2270</v>
      </c>
      <c r="B17218" t="s">
        <v>2656</v>
      </c>
      <c r="C17218">
        <v>132.20738603520323</v>
      </c>
      <c r="D17218" t="s">
        <v>8</v>
      </c>
    </row>
    <row r="17219" spans="1:4">
      <c r="A17219" t="s">
        <v>2271</v>
      </c>
      <c r="B17219" t="s">
        <v>2656</v>
      </c>
      <c r="C17219">
        <v>132.64536760328585</v>
      </c>
      <c r="D17219" t="s">
        <v>8</v>
      </c>
    </row>
    <row r="17220" spans="1:4">
      <c r="A17220" t="s">
        <v>2272</v>
      </c>
      <c r="B17220" t="s">
        <v>2656</v>
      </c>
      <c r="C17220">
        <v>133.48318201174902</v>
      </c>
      <c r="D17220" t="s">
        <v>8</v>
      </c>
    </row>
    <row r="17221" spans="1:4">
      <c r="A17221" t="s">
        <v>2273</v>
      </c>
      <c r="B17221" t="s">
        <v>2656</v>
      </c>
      <c r="C17221">
        <v>134.244859671044</v>
      </c>
      <c r="D17221" t="s">
        <v>8</v>
      </c>
    </row>
    <row r="17222" spans="1:4">
      <c r="A17222" t="s">
        <v>2274</v>
      </c>
      <c r="B17222" t="s">
        <v>2656</v>
      </c>
      <c r="C17222">
        <v>136.5108367585689</v>
      </c>
      <c r="D17222" t="s">
        <v>8</v>
      </c>
    </row>
    <row r="17223" spans="1:4">
      <c r="A17223" t="s">
        <v>2275</v>
      </c>
      <c r="B17223" t="s">
        <v>2656</v>
      </c>
      <c r="C17223">
        <v>137.57720117587866</v>
      </c>
      <c r="D17223" t="s">
        <v>8</v>
      </c>
    </row>
    <row r="17224" spans="1:4">
      <c r="A17224" t="s">
        <v>2276</v>
      </c>
      <c r="B17224" t="s">
        <v>2656</v>
      </c>
      <c r="C17224">
        <v>135.86343206207741</v>
      </c>
      <c r="D17224" t="s">
        <v>8</v>
      </c>
    </row>
    <row r="17225" spans="1:4">
      <c r="A17225" t="s">
        <v>2277</v>
      </c>
      <c r="B17225" t="s">
        <v>2656</v>
      </c>
      <c r="C17225">
        <v>135.377861018998</v>
      </c>
      <c r="D17225" t="s">
        <v>8</v>
      </c>
    </row>
    <row r="17226" spans="1:4">
      <c r="A17226" t="s">
        <v>2278</v>
      </c>
      <c r="B17226" t="s">
        <v>2656</v>
      </c>
      <c r="C17226">
        <v>133.36893838262526</v>
      </c>
      <c r="D17226" t="s">
        <v>8</v>
      </c>
    </row>
    <row r="17227" spans="1:4">
      <c r="A17227" t="s">
        <v>2279</v>
      </c>
      <c r="B17227" t="s">
        <v>2656</v>
      </c>
      <c r="C17227">
        <v>131.98840438386395</v>
      </c>
      <c r="D17227" t="s">
        <v>8</v>
      </c>
    </row>
    <row r="17228" spans="1:4">
      <c r="A17228" t="s">
        <v>2280</v>
      </c>
      <c r="B17228" t="s">
        <v>2656</v>
      </c>
      <c r="C17228">
        <v>130.64595892075829</v>
      </c>
      <c r="D17228" t="s">
        <v>8</v>
      </c>
    </row>
    <row r="17229" spans="1:4">
      <c r="A17229" t="s">
        <v>2281</v>
      </c>
      <c r="B17229" t="s">
        <v>2656</v>
      </c>
      <c r="C17229">
        <v>131.7694082746637</v>
      </c>
      <c r="D17229" t="s">
        <v>8</v>
      </c>
    </row>
    <row r="17230" spans="1:4">
      <c r="A17230" t="s">
        <v>2282</v>
      </c>
      <c r="B17230" t="s">
        <v>2656</v>
      </c>
      <c r="C17230">
        <v>134.09252345016853</v>
      </c>
      <c r="D17230" t="s">
        <v>8</v>
      </c>
    </row>
    <row r="17231" spans="1:4">
      <c r="A17231" t="s">
        <v>2283</v>
      </c>
      <c r="B17231" t="s">
        <v>2656</v>
      </c>
      <c r="C17231">
        <v>134.81610957788652</v>
      </c>
      <c r="D17231" t="s">
        <v>8</v>
      </c>
    </row>
    <row r="17232" spans="1:4">
      <c r="A17232" t="s">
        <v>2284</v>
      </c>
      <c r="B17232" t="s">
        <v>2656</v>
      </c>
      <c r="C17232">
        <v>133.55934922415361</v>
      </c>
      <c r="D17232" t="s">
        <v>8</v>
      </c>
    </row>
    <row r="17233" spans="1:4">
      <c r="A17233" t="s">
        <v>2285</v>
      </c>
      <c r="B17233" t="s">
        <v>2656</v>
      </c>
      <c r="C17233">
        <v>136.04430674715522</v>
      </c>
      <c r="D17233" t="s">
        <v>8</v>
      </c>
    </row>
    <row r="17234" spans="1:4">
      <c r="A17234" t="s">
        <v>2286</v>
      </c>
      <c r="B17234" t="s">
        <v>2656</v>
      </c>
      <c r="C17234">
        <v>135.89196662116441</v>
      </c>
      <c r="D17234" t="s">
        <v>8</v>
      </c>
    </row>
    <row r="17235" spans="1:4">
      <c r="A17235" t="s">
        <v>2287</v>
      </c>
      <c r="B17235" t="s">
        <v>2656</v>
      </c>
      <c r="C17235">
        <v>133.88307272692217</v>
      </c>
      <c r="D17235" t="s">
        <v>8</v>
      </c>
    </row>
    <row r="17236" spans="1:4">
      <c r="A17236" t="s">
        <v>9</v>
      </c>
      <c r="B17236" t="s">
        <v>2656</v>
      </c>
      <c r="C17236">
        <v>133.79736886900457</v>
      </c>
      <c r="D17236" t="s">
        <v>8</v>
      </c>
    </row>
    <row r="17237" spans="1:4">
      <c r="A17237" t="s">
        <v>2288</v>
      </c>
      <c r="B17237" t="s">
        <v>2656</v>
      </c>
      <c r="C17237">
        <v>134.1877338268045</v>
      </c>
      <c r="D17237" t="s">
        <v>8</v>
      </c>
    </row>
    <row r="17238" spans="1:4">
      <c r="A17238" t="s">
        <v>2289</v>
      </c>
      <c r="B17238" t="s">
        <v>2656</v>
      </c>
      <c r="C17238">
        <v>136.61557764641643</v>
      </c>
      <c r="D17238" t="s">
        <v>8</v>
      </c>
    </row>
    <row r="17239" spans="1:4">
      <c r="A17239" t="s">
        <v>2290</v>
      </c>
      <c r="B17239" t="s">
        <v>2656</v>
      </c>
      <c r="C17239">
        <v>137.31060612018544</v>
      </c>
      <c r="D17239" t="s">
        <v>8</v>
      </c>
    </row>
    <row r="17240" spans="1:4">
      <c r="A17240" t="s">
        <v>2291</v>
      </c>
      <c r="B17240" t="s">
        <v>2656</v>
      </c>
      <c r="C17240">
        <v>135.82533755728008</v>
      </c>
      <c r="D17240" t="s">
        <v>8</v>
      </c>
    </row>
    <row r="17241" spans="1:4">
      <c r="A17241" t="s">
        <v>2292</v>
      </c>
      <c r="B17241" t="s">
        <v>2656</v>
      </c>
      <c r="C17241">
        <v>141.86156816013815</v>
      </c>
      <c r="D17241" t="s">
        <v>8</v>
      </c>
    </row>
    <row r="17242" spans="1:4">
      <c r="A17242" t="s">
        <v>2293</v>
      </c>
      <c r="B17242" t="s">
        <v>2656</v>
      </c>
      <c r="C17242">
        <v>139.96689614149764</v>
      </c>
      <c r="D17242" t="s">
        <v>8</v>
      </c>
    </row>
    <row r="17243" spans="1:4">
      <c r="A17243" t="s">
        <v>2294</v>
      </c>
      <c r="B17243" t="s">
        <v>2656</v>
      </c>
      <c r="C17243">
        <v>140.03357126282441</v>
      </c>
      <c r="D17243" t="s">
        <v>8</v>
      </c>
    </row>
    <row r="17244" spans="1:4">
      <c r="A17244" t="s">
        <v>2295</v>
      </c>
      <c r="B17244" t="s">
        <v>2656</v>
      </c>
      <c r="C17244">
        <v>140.45250991033683</v>
      </c>
      <c r="D17244" t="s">
        <v>8</v>
      </c>
    </row>
    <row r="17245" spans="1:4">
      <c r="A17245" t="s">
        <v>2296</v>
      </c>
      <c r="B17245" t="s">
        <v>2656</v>
      </c>
      <c r="C17245">
        <v>140.1668835788972</v>
      </c>
      <c r="D17245" t="s">
        <v>8</v>
      </c>
    </row>
    <row r="17246" spans="1:4">
      <c r="A17246" t="s">
        <v>2297</v>
      </c>
      <c r="B17246" t="s">
        <v>2656</v>
      </c>
      <c r="C17246">
        <v>137.75807958443718</v>
      </c>
      <c r="D17246" t="s">
        <v>8</v>
      </c>
    </row>
    <row r="17247" spans="1:4">
      <c r="A17247" t="s">
        <v>2298</v>
      </c>
      <c r="B17247" t="s">
        <v>2656</v>
      </c>
      <c r="C17247">
        <v>138.8053664126474</v>
      </c>
      <c r="D17247" t="s">
        <v>8</v>
      </c>
    </row>
    <row r="17248" spans="1:4">
      <c r="A17248" t="s">
        <v>2299</v>
      </c>
      <c r="B17248" t="s">
        <v>2656</v>
      </c>
      <c r="C17248">
        <v>138.74826384600556</v>
      </c>
      <c r="D17248" t="s">
        <v>8</v>
      </c>
    </row>
    <row r="17249" spans="1:4">
      <c r="A17249" t="s">
        <v>2300</v>
      </c>
      <c r="B17249" t="s">
        <v>2656</v>
      </c>
      <c r="C17249">
        <v>143.87148229124324</v>
      </c>
      <c r="D17249" t="s">
        <v>8</v>
      </c>
    </row>
    <row r="17250" spans="1:4">
      <c r="A17250" t="s">
        <v>2301</v>
      </c>
      <c r="B17250" t="s">
        <v>2656</v>
      </c>
      <c r="C17250">
        <v>143.20968084488638</v>
      </c>
      <c r="D17250" t="s">
        <v>8</v>
      </c>
    </row>
    <row r="17251" spans="1:4">
      <c r="A17251" t="s">
        <v>2302</v>
      </c>
      <c r="B17251" t="s">
        <v>2656</v>
      </c>
      <c r="C17251">
        <v>142.71091116338297</v>
      </c>
      <c r="D17251" t="s">
        <v>8</v>
      </c>
    </row>
    <row r="17252" spans="1:4">
      <c r="A17252" t="s">
        <v>2303</v>
      </c>
      <c r="B17252" t="s">
        <v>2656</v>
      </c>
      <c r="C17252">
        <v>144.81144399929727</v>
      </c>
      <c r="D17252" t="s">
        <v>8</v>
      </c>
    </row>
    <row r="17253" spans="1:4">
      <c r="A17253" t="s">
        <v>2304</v>
      </c>
      <c r="B17253" t="s">
        <v>2656</v>
      </c>
      <c r="C17253">
        <v>144.45657797334152</v>
      </c>
      <c r="D17253" t="s">
        <v>8</v>
      </c>
    </row>
    <row r="17254" spans="1:4">
      <c r="A17254" t="s">
        <v>2305</v>
      </c>
      <c r="B17254" t="s">
        <v>2656</v>
      </c>
      <c r="C17254">
        <v>144.62919832346282</v>
      </c>
      <c r="D17254" t="s">
        <v>8</v>
      </c>
    </row>
    <row r="17255" spans="1:4">
      <c r="A17255" t="s">
        <v>2306</v>
      </c>
      <c r="B17255" t="s">
        <v>2656</v>
      </c>
      <c r="C17255">
        <v>145.14714868717576</v>
      </c>
      <c r="D17255" t="s">
        <v>8</v>
      </c>
    </row>
    <row r="17256" spans="1:4">
      <c r="A17256" t="s">
        <v>2307</v>
      </c>
      <c r="B17256" t="s">
        <v>2656</v>
      </c>
      <c r="C17256">
        <v>146.16383543748159</v>
      </c>
      <c r="D17256" t="s">
        <v>8</v>
      </c>
    </row>
    <row r="17257" spans="1:4">
      <c r="A17257" t="s">
        <v>2308</v>
      </c>
      <c r="B17257" t="s">
        <v>2656</v>
      </c>
      <c r="C17257">
        <v>146.97912619775988</v>
      </c>
      <c r="D17257" t="s">
        <v>8</v>
      </c>
    </row>
    <row r="17258" spans="1:4">
      <c r="A17258" t="s">
        <v>2309</v>
      </c>
      <c r="B17258" t="s">
        <v>2656</v>
      </c>
      <c r="C17258">
        <v>146.93117588333104</v>
      </c>
      <c r="D17258" t="s">
        <v>8</v>
      </c>
    </row>
    <row r="17259" spans="1:4">
      <c r="A17259" t="s">
        <v>2310</v>
      </c>
      <c r="B17259" t="s">
        <v>2656</v>
      </c>
      <c r="C17259">
        <v>159.27532251495228</v>
      </c>
      <c r="D17259" t="s">
        <v>8</v>
      </c>
    </row>
    <row r="17260" spans="1:4">
      <c r="A17260" t="s">
        <v>2311</v>
      </c>
      <c r="B17260" t="s">
        <v>2656</v>
      </c>
      <c r="C17260">
        <v>165.18364559829786</v>
      </c>
      <c r="D17260" t="s">
        <v>8</v>
      </c>
    </row>
    <row r="17261" spans="1:4">
      <c r="A17261" t="s">
        <v>2312</v>
      </c>
      <c r="B17261" t="s">
        <v>2656</v>
      </c>
      <c r="C17261">
        <v>167.85007531992622</v>
      </c>
      <c r="D17261" t="s">
        <v>8</v>
      </c>
    </row>
    <row r="17262" spans="1:4">
      <c r="A17262" t="s">
        <v>2313</v>
      </c>
      <c r="B17262" t="s">
        <v>2656</v>
      </c>
      <c r="C17262">
        <v>164.33960453478841</v>
      </c>
      <c r="D17262" t="s">
        <v>8</v>
      </c>
    </row>
    <row r="17263" spans="1:4">
      <c r="A17263" t="s">
        <v>2314</v>
      </c>
      <c r="B17263" t="s">
        <v>2656</v>
      </c>
      <c r="C17263">
        <v>163.23659560356916</v>
      </c>
      <c r="D17263" t="s">
        <v>8</v>
      </c>
    </row>
    <row r="17264" spans="1:4">
      <c r="A17264" t="s">
        <v>2315</v>
      </c>
      <c r="B17264" t="s">
        <v>2656</v>
      </c>
      <c r="C17264">
        <v>161.74990842460087</v>
      </c>
      <c r="D17264" t="s">
        <v>8</v>
      </c>
    </row>
    <row r="17265" spans="1:4">
      <c r="A17265" t="s">
        <v>2316</v>
      </c>
      <c r="B17265" t="s">
        <v>2656</v>
      </c>
      <c r="C17265">
        <v>160.40713130548829</v>
      </c>
      <c r="D17265" t="s">
        <v>8</v>
      </c>
    </row>
    <row r="17266" spans="1:4">
      <c r="A17266" t="s">
        <v>2317</v>
      </c>
      <c r="B17266" t="s">
        <v>2656</v>
      </c>
      <c r="C17266">
        <v>159.946730418318</v>
      </c>
      <c r="D17266" t="s">
        <v>8</v>
      </c>
    </row>
    <row r="17267" spans="1:4">
      <c r="A17267" t="s">
        <v>2318</v>
      </c>
      <c r="B17267" t="s">
        <v>2656</v>
      </c>
      <c r="C17267">
        <v>156.21566400137775</v>
      </c>
      <c r="D17267" t="s">
        <v>8</v>
      </c>
    </row>
    <row r="17268" spans="1:4">
      <c r="A17268" t="s">
        <v>2319</v>
      </c>
      <c r="B17268" t="s">
        <v>2656</v>
      </c>
      <c r="C17268">
        <v>157.28030540632341</v>
      </c>
      <c r="D17268" t="s">
        <v>8</v>
      </c>
    </row>
    <row r="17269" spans="1:4">
      <c r="A17269" t="s">
        <v>2320</v>
      </c>
      <c r="B17269" t="s">
        <v>2656</v>
      </c>
      <c r="C17269">
        <v>160.24408632296078</v>
      </c>
      <c r="D17269" t="s">
        <v>8</v>
      </c>
    </row>
    <row r="17270" spans="1:4">
      <c r="A17270" t="s">
        <v>2321</v>
      </c>
      <c r="B17270" t="s">
        <v>2656</v>
      </c>
      <c r="C17270">
        <v>161.05934274962107</v>
      </c>
      <c r="D17270" t="s">
        <v>8</v>
      </c>
    </row>
    <row r="17271" spans="1:4">
      <c r="A17271" t="s">
        <v>2322</v>
      </c>
      <c r="B17271" t="s">
        <v>2656</v>
      </c>
      <c r="C17271">
        <v>163.69699416144488</v>
      </c>
      <c r="D17271" t="s">
        <v>8</v>
      </c>
    </row>
    <row r="17272" spans="1:4">
      <c r="A17272" t="s">
        <v>2323</v>
      </c>
      <c r="B17272" t="s">
        <v>2656</v>
      </c>
      <c r="C17272">
        <v>163.05434745627136</v>
      </c>
      <c r="D17272" t="s">
        <v>8</v>
      </c>
    </row>
    <row r="17273" spans="1:4">
      <c r="A17273" t="s">
        <v>2324</v>
      </c>
      <c r="B17273" t="s">
        <v>2656</v>
      </c>
      <c r="C17273">
        <v>163.05435773366776</v>
      </c>
      <c r="D17273" t="s">
        <v>8</v>
      </c>
    </row>
    <row r="17274" spans="1:4">
      <c r="A17274" t="s">
        <v>2325</v>
      </c>
      <c r="B17274" t="s">
        <v>2656</v>
      </c>
      <c r="C17274">
        <v>165.57693116863865</v>
      </c>
      <c r="D17274" t="s">
        <v>8</v>
      </c>
    </row>
    <row r="17275" spans="1:4">
      <c r="A17275" t="s">
        <v>2326</v>
      </c>
      <c r="B17275" t="s">
        <v>2656</v>
      </c>
      <c r="C17275">
        <v>166.98685002082362</v>
      </c>
      <c r="D17275" t="s">
        <v>8</v>
      </c>
    </row>
    <row r="17276" spans="1:4">
      <c r="A17276" t="s">
        <v>2327</v>
      </c>
      <c r="B17276" t="s">
        <v>2656</v>
      </c>
      <c r="C17276">
        <v>167.85005943444924</v>
      </c>
      <c r="D17276" t="s">
        <v>8</v>
      </c>
    </row>
    <row r="17277" spans="1:4">
      <c r="A17277" t="s">
        <v>2328</v>
      </c>
      <c r="B17277" t="s">
        <v>2656</v>
      </c>
      <c r="C17277">
        <v>171.46603848363574</v>
      </c>
      <c r="D17277" t="s">
        <v>8</v>
      </c>
    </row>
    <row r="17278" spans="1:4">
      <c r="A17278" t="s">
        <v>2329</v>
      </c>
      <c r="B17278" t="s">
        <v>2656</v>
      </c>
      <c r="C17278">
        <v>170.39179432619943</v>
      </c>
      <c r="D17278" t="s">
        <v>8</v>
      </c>
    </row>
    <row r="17279" spans="1:4">
      <c r="A17279" t="s">
        <v>2330</v>
      </c>
      <c r="B17279" t="s">
        <v>2656</v>
      </c>
      <c r="C17279">
        <v>169.31755563444361</v>
      </c>
      <c r="D17279" t="s">
        <v>8</v>
      </c>
    </row>
    <row r="17280" spans="1:4">
      <c r="A17280" t="s">
        <v>2331</v>
      </c>
      <c r="B17280" t="s">
        <v>2656</v>
      </c>
      <c r="C17280">
        <v>169.61489199998255</v>
      </c>
      <c r="D17280" t="s">
        <v>8</v>
      </c>
    </row>
    <row r="17281" spans="1:4">
      <c r="A17281" t="s">
        <v>2332</v>
      </c>
      <c r="B17281" t="s">
        <v>2656</v>
      </c>
      <c r="C17281">
        <v>164.60816440506187</v>
      </c>
      <c r="D17281" t="s">
        <v>8</v>
      </c>
    </row>
    <row r="17282" spans="1:4">
      <c r="A17282" t="s">
        <v>2333</v>
      </c>
      <c r="B17282" t="s">
        <v>2656</v>
      </c>
      <c r="C17282">
        <v>163.91758586650846</v>
      </c>
      <c r="D17282" t="s">
        <v>8</v>
      </c>
    </row>
    <row r="17283" spans="1:4">
      <c r="A17283" t="s">
        <v>2334</v>
      </c>
      <c r="B17283" t="s">
        <v>2656</v>
      </c>
      <c r="C17283">
        <v>163.05435908998123</v>
      </c>
      <c r="D17283" t="s">
        <v>8</v>
      </c>
    </row>
    <row r="17284" spans="1:4">
      <c r="A17284" t="s">
        <v>2335</v>
      </c>
      <c r="B17284" t="s">
        <v>2656</v>
      </c>
      <c r="C17284">
        <v>162.95844189788082</v>
      </c>
      <c r="D17284" t="s">
        <v>8</v>
      </c>
    </row>
    <row r="17285" spans="1:4">
      <c r="A17285" t="s">
        <v>2336</v>
      </c>
      <c r="B17285" t="s">
        <v>2656</v>
      </c>
      <c r="C17285">
        <v>165.73037344755079</v>
      </c>
      <c r="D17285" t="s">
        <v>8</v>
      </c>
    </row>
    <row r="17286" spans="1:4">
      <c r="A17286" t="s">
        <v>2337</v>
      </c>
      <c r="B17286" t="s">
        <v>2656</v>
      </c>
      <c r="C17286">
        <v>163.84085542359196</v>
      </c>
      <c r="D17286" t="s">
        <v>8</v>
      </c>
    </row>
    <row r="17287" spans="1:4">
      <c r="A17287" t="s">
        <v>2338</v>
      </c>
      <c r="B17287" t="s">
        <v>2656</v>
      </c>
      <c r="C17287">
        <v>162.26784450397884</v>
      </c>
      <c r="D17287" t="s">
        <v>8</v>
      </c>
    </row>
    <row r="17288" spans="1:4">
      <c r="A17288" t="s">
        <v>2339</v>
      </c>
      <c r="B17288" t="s">
        <v>2656</v>
      </c>
      <c r="C17288">
        <v>158.31620851214953</v>
      </c>
      <c r="D17288" t="s">
        <v>8</v>
      </c>
    </row>
    <row r="17289" spans="1:4">
      <c r="A17289" t="s">
        <v>2340</v>
      </c>
      <c r="B17289" t="s">
        <v>2656</v>
      </c>
      <c r="C17289">
        <v>159.9467214979141</v>
      </c>
      <c r="D17289" t="s">
        <v>8</v>
      </c>
    </row>
    <row r="17290" spans="1:4">
      <c r="A17290" t="s">
        <v>2341</v>
      </c>
      <c r="B17290" t="s">
        <v>2656</v>
      </c>
      <c r="C17290">
        <v>158.94922979957084</v>
      </c>
      <c r="D17290" t="s">
        <v>8</v>
      </c>
    </row>
    <row r="17291" spans="1:4">
      <c r="A17291" t="s">
        <v>2342</v>
      </c>
      <c r="B17291" t="s">
        <v>2656</v>
      </c>
      <c r="C17291">
        <v>160.4934579081696</v>
      </c>
      <c r="D17291" t="s">
        <v>8</v>
      </c>
    </row>
    <row r="17292" spans="1:4">
      <c r="A17292" t="s">
        <v>2343</v>
      </c>
      <c r="B17292" t="s">
        <v>2656</v>
      </c>
      <c r="C17292">
        <v>161.86500539397662</v>
      </c>
      <c r="D17292" t="s">
        <v>8</v>
      </c>
    </row>
    <row r="17293" spans="1:4">
      <c r="A17293" t="s">
        <v>2344</v>
      </c>
      <c r="B17293" t="s">
        <v>2656</v>
      </c>
      <c r="C17293">
        <v>160.79079163176877</v>
      </c>
      <c r="D17293" t="s">
        <v>8</v>
      </c>
    </row>
    <row r="17294" spans="1:4">
      <c r="A17294" t="s">
        <v>2345</v>
      </c>
      <c r="B17294" t="s">
        <v>2656</v>
      </c>
      <c r="C17294">
        <v>158.28741523760209</v>
      </c>
      <c r="D17294" t="s">
        <v>8</v>
      </c>
    </row>
    <row r="17295" spans="1:4">
      <c r="A17295" t="s">
        <v>2346</v>
      </c>
      <c r="B17295" t="s">
        <v>2656</v>
      </c>
      <c r="C17295">
        <v>157.19399535584407</v>
      </c>
      <c r="D17295" t="s">
        <v>8</v>
      </c>
    </row>
    <row r="17296" spans="1:4">
      <c r="A17296" t="s">
        <v>2347</v>
      </c>
      <c r="B17296" t="s">
        <v>2656</v>
      </c>
      <c r="C17296">
        <v>158.4025149859003</v>
      </c>
      <c r="D17296" t="s">
        <v>8</v>
      </c>
    </row>
    <row r="17297" spans="1:4">
      <c r="A17297" t="s">
        <v>2348</v>
      </c>
      <c r="B17297" t="s">
        <v>2656</v>
      </c>
      <c r="C17297">
        <v>157.97089750925585</v>
      </c>
      <c r="D17297" t="s">
        <v>8</v>
      </c>
    </row>
    <row r="17298" spans="1:4">
      <c r="A17298" t="s">
        <v>2349</v>
      </c>
      <c r="B17298" t="s">
        <v>2656</v>
      </c>
      <c r="C17298">
        <v>155.81281956983108</v>
      </c>
      <c r="D17298" t="s">
        <v>8</v>
      </c>
    </row>
    <row r="17299" spans="1:4">
      <c r="A17299" t="s">
        <v>2350</v>
      </c>
      <c r="B17299" t="s">
        <v>2656</v>
      </c>
      <c r="C17299">
        <v>154.25902738063209</v>
      </c>
      <c r="D17299" t="s">
        <v>8</v>
      </c>
    </row>
    <row r="17300" spans="1:4">
      <c r="A17300" t="s">
        <v>2351</v>
      </c>
      <c r="B17300" t="s">
        <v>2656</v>
      </c>
      <c r="C17300">
        <v>150.86363833442951</v>
      </c>
      <c r="D17300" t="s">
        <v>8</v>
      </c>
    </row>
    <row r="17301" spans="1:4">
      <c r="A17301" t="s">
        <v>2352</v>
      </c>
      <c r="B17301" t="s">
        <v>2656</v>
      </c>
      <c r="C17301">
        <v>152.50379186331122</v>
      </c>
      <c r="D17301" t="s">
        <v>8</v>
      </c>
    </row>
    <row r="17302" spans="1:4">
      <c r="A17302" t="s">
        <v>2353</v>
      </c>
      <c r="B17302" t="s">
        <v>2656</v>
      </c>
      <c r="C17302">
        <v>151.58300910175828</v>
      </c>
      <c r="D17302" t="s">
        <v>8</v>
      </c>
    </row>
    <row r="17303" spans="1:4">
      <c r="A17303" t="s">
        <v>2354</v>
      </c>
      <c r="B17303" t="s">
        <v>2656</v>
      </c>
      <c r="C17303">
        <v>154.48922402681052</v>
      </c>
      <c r="D17303" t="s">
        <v>8</v>
      </c>
    </row>
    <row r="17304" spans="1:4">
      <c r="A17304" t="s">
        <v>2355</v>
      </c>
      <c r="B17304" t="s">
        <v>2656</v>
      </c>
      <c r="C17304">
        <v>152.50379581389612</v>
      </c>
      <c r="D17304" t="s">
        <v>8</v>
      </c>
    </row>
    <row r="17305" spans="1:4">
      <c r="A17305" t="s">
        <v>2356</v>
      </c>
      <c r="B17305" t="s">
        <v>2656</v>
      </c>
      <c r="C17305">
        <v>152.92580618599646</v>
      </c>
      <c r="D17305" t="s">
        <v>8</v>
      </c>
    </row>
    <row r="17306" spans="1:4">
      <c r="A17306" t="s">
        <v>2357</v>
      </c>
      <c r="B17306" t="s">
        <v>2656</v>
      </c>
      <c r="C17306">
        <v>157.88457001781345</v>
      </c>
      <c r="D17306" t="s">
        <v>8</v>
      </c>
    </row>
    <row r="17307" spans="1:4">
      <c r="A17307" t="s">
        <v>2358</v>
      </c>
      <c r="B17307" t="s">
        <v>2656</v>
      </c>
      <c r="C17307">
        <v>157.50093334607038</v>
      </c>
      <c r="D17307" t="s">
        <v>8</v>
      </c>
    </row>
    <row r="17308" spans="1:4">
      <c r="A17308" t="s">
        <v>2359</v>
      </c>
      <c r="B17308" t="s">
        <v>2656</v>
      </c>
      <c r="C17308">
        <v>154.80901862961994</v>
      </c>
      <c r="D17308" t="s">
        <v>8</v>
      </c>
    </row>
    <row r="17309" spans="1:4">
      <c r="A17309" t="s">
        <v>2360</v>
      </c>
      <c r="B17309" t="s">
        <v>2656</v>
      </c>
      <c r="C17309">
        <v>155.10839538531647</v>
      </c>
      <c r="D17309" t="s">
        <v>8</v>
      </c>
    </row>
    <row r="17310" spans="1:4">
      <c r="A17310" t="s">
        <v>2361</v>
      </c>
      <c r="B17310" t="s">
        <v>2656</v>
      </c>
      <c r="C17310">
        <v>154.76074132357579</v>
      </c>
      <c r="D17310" t="s">
        <v>8</v>
      </c>
    </row>
    <row r="17311" spans="1:4">
      <c r="A17311" t="s">
        <v>2362</v>
      </c>
      <c r="B17311" t="s">
        <v>2656</v>
      </c>
      <c r="C17311">
        <v>154.69312717694507</v>
      </c>
      <c r="D17311" t="s">
        <v>8</v>
      </c>
    </row>
    <row r="17312" spans="1:4">
      <c r="A17312" t="s">
        <v>2363</v>
      </c>
      <c r="B17312" t="s">
        <v>2656</v>
      </c>
      <c r="C17312">
        <v>154.42272680840847</v>
      </c>
      <c r="D17312" t="s">
        <v>8</v>
      </c>
    </row>
    <row r="17313" spans="1:4">
      <c r="A17313" t="s">
        <v>2364</v>
      </c>
      <c r="B17313" t="s">
        <v>2656</v>
      </c>
      <c r="C17313">
        <v>151.34201407253531</v>
      </c>
      <c r="D17313" t="s">
        <v>8</v>
      </c>
    </row>
    <row r="17314" spans="1:4">
      <c r="A17314" t="s">
        <v>2365</v>
      </c>
      <c r="B17314" t="s">
        <v>2656</v>
      </c>
      <c r="C17314">
        <v>135.72589976109572</v>
      </c>
      <c r="D17314" t="s">
        <v>8</v>
      </c>
    </row>
    <row r="17315" spans="1:4">
      <c r="A17315" t="s">
        <v>2366</v>
      </c>
      <c r="B17315" t="s">
        <v>2656</v>
      </c>
      <c r="C17315">
        <v>137.61875539805669</v>
      </c>
      <c r="D17315" t="s">
        <v>8</v>
      </c>
    </row>
    <row r="17316" spans="1:4">
      <c r="A17316" t="s">
        <v>2367</v>
      </c>
      <c r="B17316" t="s">
        <v>2656</v>
      </c>
      <c r="C17316">
        <v>139.93653593831118</v>
      </c>
      <c r="D17316" t="s">
        <v>8</v>
      </c>
    </row>
    <row r="17317" spans="1:4">
      <c r="A17317" t="s">
        <v>2368</v>
      </c>
      <c r="B17317" t="s">
        <v>2656</v>
      </c>
      <c r="C17317">
        <v>140.03313107226649</v>
      </c>
      <c r="D17317" t="s">
        <v>8</v>
      </c>
    </row>
    <row r="17318" spans="1:4">
      <c r="A17318" t="s">
        <v>2369</v>
      </c>
      <c r="B17318" t="s">
        <v>2656</v>
      </c>
      <c r="C17318">
        <v>141.04716291631607</v>
      </c>
      <c r="D17318" t="s">
        <v>8</v>
      </c>
    </row>
    <row r="17319" spans="1:4">
      <c r="A17319" t="s">
        <v>2370</v>
      </c>
      <c r="B17319" t="s">
        <v>2656</v>
      </c>
      <c r="C17319">
        <v>143.43254980575645</v>
      </c>
      <c r="D17319" t="s">
        <v>8</v>
      </c>
    </row>
    <row r="17320" spans="1:4">
      <c r="A17320" t="s">
        <v>2371</v>
      </c>
      <c r="B17320" t="s">
        <v>2656</v>
      </c>
      <c r="C17320">
        <v>143.78022453357144</v>
      </c>
      <c r="D17320" t="s">
        <v>8</v>
      </c>
    </row>
    <row r="17321" spans="1:4">
      <c r="A17321" t="s">
        <v>2372</v>
      </c>
      <c r="B17321" t="s">
        <v>2656</v>
      </c>
      <c r="C17321">
        <v>146.88025215250002</v>
      </c>
      <c r="D17321" t="s">
        <v>8</v>
      </c>
    </row>
    <row r="17322" spans="1:4">
      <c r="A17322" t="s">
        <v>2373</v>
      </c>
      <c r="B17322" t="s">
        <v>2656</v>
      </c>
      <c r="C17322">
        <v>147.15065472865234</v>
      </c>
      <c r="D17322" t="s">
        <v>8</v>
      </c>
    </row>
    <row r="17323" spans="1:4">
      <c r="A17323" t="s">
        <v>2374</v>
      </c>
      <c r="B17323" t="s">
        <v>2656</v>
      </c>
      <c r="C17323">
        <v>145.34472046955852</v>
      </c>
      <c r="D17323" t="s">
        <v>8</v>
      </c>
    </row>
    <row r="17324" spans="1:4">
      <c r="A17324" t="s">
        <v>2375</v>
      </c>
      <c r="B17324" t="s">
        <v>2656</v>
      </c>
      <c r="C17324">
        <v>141.67487378809366</v>
      </c>
      <c r="D17324" t="s">
        <v>8</v>
      </c>
    </row>
    <row r="17325" spans="1:4">
      <c r="A17325" t="s">
        <v>2376</v>
      </c>
      <c r="B17325" t="s">
        <v>2656</v>
      </c>
      <c r="C17325">
        <v>139.6757888532282</v>
      </c>
      <c r="D17325" t="s">
        <v>8</v>
      </c>
    </row>
    <row r="17326" spans="1:4">
      <c r="A17326" t="s">
        <v>2377</v>
      </c>
      <c r="B17326" t="s">
        <v>2656</v>
      </c>
      <c r="C17326">
        <v>141.04716308344152</v>
      </c>
      <c r="D17326" t="s">
        <v>8</v>
      </c>
    </row>
    <row r="17327" spans="1:4">
      <c r="A17327" t="s">
        <v>2378</v>
      </c>
      <c r="B17327" t="s">
        <v>2656</v>
      </c>
      <c r="C17327">
        <v>143.17179145319949</v>
      </c>
      <c r="D17327" t="s">
        <v>8</v>
      </c>
    </row>
    <row r="17328" spans="1:4">
      <c r="A17328" t="s">
        <v>2379</v>
      </c>
      <c r="B17328" t="s">
        <v>2656</v>
      </c>
      <c r="C17328">
        <v>141.32722102701106</v>
      </c>
      <c r="D17328" t="s">
        <v>8</v>
      </c>
    </row>
    <row r="17329" spans="1:4">
      <c r="A17329" t="s">
        <v>2380</v>
      </c>
      <c r="B17329" t="s">
        <v>2656</v>
      </c>
      <c r="C17329">
        <v>142.05151038671622</v>
      </c>
      <c r="D17329" t="s">
        <v>8</v>
      </c>
    </row>
    <row r="17330" spans="1:4">
      <c r="A17330" t="s">
        <v>2381</v>
      </c>
      <c r="B17330" t="s">
        <v>2656</v>
      </c>
      <c r="C17330">
        <v>138.84525802344697</v>
      </c>
      <c r="D17330" t="s">
        <v>8</v>
      </c>
    </row>
    <row r="17331" spans="1:4">
      <c r="A17331" t="s">
        <v>2382</v>
      </c>
      <c r="B17331" t="s">
        <v>2656</v>
      </c>
      <c r="C17331">
        <v>136.50815579496745</v>
      </c>
      <c r="D17331" t="s">
        <v>8</v>
      </c>
    </row>
    <row r="17332" spans="1:4">
      <c r="A17332" t="s">
        <v>2383</v>
      </c>
      <c r="B17332" t="s">
        <v>2656</v>
      </c>
      <c r="C17332">
        <v>139.4053911638988</v>
      </c>
      <c r="D17332" t="s">
        <v>8</v>
      </c>
    </row>
    <row r="17333" spans="1:4">
      <c r="A17333" t="s">
        <v>2384</v>
      </c>
      <c r="B17333" t="s">
        <v>2656</v>
      </c>
      <c r="C17333">
        <v>137.28073494006682</v>
      </c>
      <c r="D17333" t="s">
        <v>8</v>
      </c>
    </row>
    <row r="17334" spans="1:4">
      <c r="A17334" t="s">
        <v>2385</v>
      </c>
      <c r="B17334" t="s">
        <v>2656</v>
      </c>
      <c r="C17334">
        <v>139.05774004683798</v>
      </c>
      <c r="D17334" t="s">
        <v>8</v>
      </c>
    </row>
    <row r="17335" spans="1:4">
      <c r="A17335" t="s">
        <v>2386</v>
      </c>
      <c r="B17335" t="s">
        <v>2656</v>
      </c>
      <c r="C17335">
        <v>141.96461131219672</v>
      </c>
      <c r="D17335" t="s">
        <v>8</v>
      </c>
    </row>
    <row r="17336" spans="1:4">
      <c r="A17336" t="s">
        <v>2387</v>
      </c>
      <c r="B17336" t="s">
        <v>2656</v>
      </c>
      <c r="C17336">
        <v>143.39390947922504</v>
      </c>
      <c r="D17336" t="s">
        <v>8</v>
      </c>
    </row>
    <row r="17337" spans="1:4">
      <c r="A17337" t="s">
        <v>2388</v>
      </c>
      <c r="B17337" t="s">
        <v>2656</v>
      </c>
      <c r="C17337">
        <v>141.00853083827872</v>
      </c>
      <c r="D17337" t="s">
        <v>8</v>
      </c>
    </row>
    <row r="17338" spans="1:4">
      <c r="A17338" t="s">
        <v>2389</v>
      </c>
      <c r="B17338" t="s">
        <v>2656</v>
      </c>
      <c r="C17338">
        <v>140.75743933560204</v>
      </c>
      <c r="D17338" t="s">
        <v>8</v>
      </c>
    </row>
    <row r="17339" spans="1:4">
      <c r="A17339" t="s">
        <v>2390</v>
      </c>
      <c r="B17339" t="s">
        <v>2656</v>
      </c>
      <c r="C17339">
        <v>142.486106059066</v>
      </c>
      <c r="D17339" t="s">
        <v>8</v>
      </c>
    </row>
    <row r="17340" spans="1:4">
      <c r="A17340" t="s">
        <v>2391</v>
      </c>
      <c r="B17340" t="s">
        <v>2656</v>
      </c>
      <c r="C17340">
        <v>143.2587019916451</v>
      </c>
      <c r="D17340" t="s">
        <v>8</v>
      </c>
    </row>
    <row r="17341" spans="1:4">
      <c r="A17341" t="s">
        <v>2392</v>
      </c>
      <c r="B17341" t="s">
        <v>2656</v>
      </c>
      <c r="C17341">
        <v>140.51599213247221</v>
      </c>
      <c r="D17341" t="s">
        <v>8</v>
      </c>
    </row>
    <row r="17342" spans="1:4">
      <c r="A17342" t="s">
        <v>2393</v>
      </c>
      <c r="B17342" t="s">
        <v>2656</v>
      </c>
      <c r="C17342">
        <v>140.34215765839804</v>
      </c>
      <c r="D17342" t="s">
        <v>8</v>
      </c>
    </row>
    <row r="17343" spans="1:4">
      <c r="A17343" t="s">
        <v>2394</v>
      </c>
      <c r="B17343" t="s">
        <v>2656</v>
      </c>
      <c r="C17343">
        <v>139.58886467367867</v>
      </c>
      <c r="D17343" t="s">
        <v>8</v>
      </c>
    </row>
    <row r="17344" spans="1:4">
      <c r="A17344" t="s">
        <v>2395</v>
      </c>
      <c r="B17344" t="s">
        <v>2656</v>
      </c>
      <c r="C17344">
        <v>146.65814281752716</v>
      </c>
      <c r="D17344" t="s">
        <v>8</v>
      </c>
    </row>
    <row r="17345" spans="1:4">
      <c r="A17345" t="s">
        <v>2396</v>
      </c>
      <c r="B17345" t="s">
        <v>2656</v>
      </c>
      <c r="C17345">
        <v>142.93034445784471</v>
      </c>
      <c r="D17345" t="s">
        <v>8</v>
      </c>
    </row>
    <row r="17346" spans="1:4">
      <c r="A17346" t="s">
        <v>2397</v>
      </c>
      <c r="B17346" t="s">
        <v>2656</v>
      </c>
      <c r="C17346">
        <v>142.39919821950991</v>
      </c>
      <c r="D17346" t="s">
        <v>8</v>
      </c>
    </row>
    <row r="17347" spans="1:4">
      <c r="A17347" t="s">
        <v>2398</v>
      </c>
      <c r="B17347" t="s">
        <v>2656</v>
      </c>
      <c r="C17347">
        <v>141.96460756993193</v>
      </c>
      <c r="D17347" t="s">
        <v>8</v>
      </c>
    </row>
    <row r="17348" spans="1:4">
      <c r="A17348" t="s">
        <v>2399</v>
      </c>
      <c r="B17348" t="s">
        <v>2656</v>
      </c>
      <c r="C17348">
        <v>147.24723923535532</v>
      </c>
      <c r="D17348" t="s">
        <v>8</v>
      </c>
    </row>
    <row r="17349" spans="1:4">
      <c r="A17349" t="s">
        <v>2400</v>
      </c>
      <c r="B17349" t="s">
        <v>2656</v>
      </c>
      <c r="C17349">
        <v>147.61423358542405</v>
      </c>
      <c r="D17349" t="s">
        <v>8</v>
      </c>
    </row>
    <row r="17350" spans="1:4">
      <c r="A17350" t="s">
        <v>2401</v>
      </c>
      <c r="B17350" t="s">
        <v>2656</v>
      </c>
      <c r="C17350">
        <v>146.26217372142841</v>
      </c>
      <c r="D17350" t="s">
        <v>8</v>
      </c>
    </row>
    <row r="17351" spans="1:4">
      <c r="A17351" t="s">
        <v>2402</v>
      </c>
      <c r="B17351" t="s">
        <v>2656</v>
      </c>
      <c r="C17351">
        <v>148.76345588063421</v>
      </c>
      <c r="D17351" t="s">
        <v>8</v>
      </c>
    </row>
    <row r="17352" spans="1:4">
      <c r="A17352" t="s">
        <v>2403</v>
      </c>
      <c r="B17352" t="s">
        <v>2656</v>
      </c>
      <c r="C17352">
        <v>149.51674519783248</v>
      </c>
      <c r="D17352" t="s">
        <v>8</v>
      </c>
    </row>
    <row r="17353" spans="1:4">
      <c r="A17353" t="s">
        <v>2404</v>
      </c>
      <c r="B17353" t="s">
        <v>2656</v>
      </c>
      <c r="C17353">
        <v>146.27184003233353</v>
      </c>
      <c r="D17353" t="s">
        <v>8</v>
      </c>
    </row>
    <row r="17354" spans="1:4">
      <c r="A17354" t="s">
        <v>2405</v>
      </c>
      <c r="B17354" t="s">
        <v>2656</v>
      </c>
      <c r="C17354">
        <v>144.25343453679437</v>
      </c>
      <c r="D17354" t="s">
        <v>8</v>
      </c>
    </row>
    <row r="17355" spans="1:4">
      <c r="A17355" t="s">
        <v>2406</v>
      </c>
      <c r="B17355" t="s">
        <v>2656</v>
      </c>
      <c r="C17355">
        <v>145.05499510062393</v>
      </c>
      <c r="D17355" t="s">
        <v>8</v>
      </c>
    </row>
    <row r="17356" spans="1:4">
      <c r="A17356" t="s">
        <v>2407</v>
      </c>
      <c r="B17356" t="s">
        <v>2656</v>
      </c>
      <c r="C17356">
        <v>145.14190075538414</v>
      </c>
      <c r="D17356" t="s">
        <v>8</v>
      </c>
    </row>
    <row r="17357" spans="1:4">
      <c r="A17357" t="s">
        <v>2408</v>
      </c>
      <c r="B17357" t="s">
        <v>2656</v>
      </c>
      <c r="C17357">
        <v>141.55898987765846</v>
      </c>
      <c r="D17357" t="s">
        <v>8</v>
      </c>
    </row>
    <row r="17358" spans="1:4">
      <c r="A17358" t="s">
        <v>2409</v>
      </c>
      <c r="B17358" t="s">
        <v>2656</v>
      </c>
      <c r="C17358">
        <v>142.20604800537927</v>
      </c>
      <c r="D17358" t="s">
        <v>8</v>
      </c>
    </row>
    <row r="17359" spans="1:4">
      <c r="A17359" t="s">
        <v>2410</v>
      </c>
      <c r="B17359" t="s">
        <v>2656</v>
      </c>
      <c r="C17359">
        <v>142.33160196211389</v>
      </c>
      <c r="D17359" t="s">
        <v>8</v>
      </c>
    </row>
    <row r="17360" spans="1:4">
      <c r="A17360" t="s">
        <v>2411</v>
      </c>
      <c r="B17360" t="s">
        <v>2656</v>
      </c>
      <c r="C17360">
        <v>142.32193057851481</v>
      </c>
      <c r="D17360" t="s">
        <v>8</v>
      </c>
    </row>
    <row r="17361" spans="1:4">
      <c r="A17361" t="s">
        <v>2412</v>
      </c>
      <c r="B17361" t="s">
        <v>2656</v>
      </c>
      <c r="C17361">
        <v>143.6160477772687</v>
      </c>
      <c r="D17361" t="s">
        <v>8</v>
      </c>
    </row>
    <row r="17362" spans="1:4">
      <c r="A17362" t="s">
        <v>2413</v>
      </c>
      <c r="B17362" t="s">
        <v>2656</v>
      </c>
      <c r="C17362">
        <v>146.0304092092145</v>
      </c>
      <c r="D17362" t="s">
        <v>8</v>
      </c>
    </row>
    <row r="17363" spans="1:4">
      <c r="A17363" t="s">
        <v>2414</v>
      </c>
      <c r="B17363" t="s">
        <v>2656</v>
      </c>
      <c r="C17363">
        <v>140.3421612038789</v>
      </c>
      <c r="D17363" t="s">
        <v>8</v>
      </c>
    </row>
    <row r="17364" spans="1:4">
      <c r="A17364" t="s">
        <v>2415</v>
      </c>
      <c r="B17364" t="s">
        <v>2656</v>
      </c>
      <c r="C17364">
        <v>131.34140570074854</v>
      </c>
      <c r="D17364" t="s">
        <v>8</v>
      </c>
    </row>
    <row r="17365" spans="1:4">
      <c r="A17365" t="s">
        <v>2416</v>
      </c>
      <c r="B17365" t="s">
        <v>2656</v>
      </c>
      <c r="C17365">
        <v>129.90244135080101</v>
      </c>
      <c r="D17365" t="s">
        <v>8</v>
      </c>
    </row>
    <row r="17366" spans="1:4">
      <c r="A17366" t="s">
        <v>2417</v>
      </c>
      <c r="B17366" t="s">
        <v>2656</v>
      </c>
      <c r="C17366">
        <v>131.51524928049423</v>
      </c>
      <c r="D17366" t="s">
        <v>8</v>
      </c>
    </row>
    <row r="17367" spans="1:4">
      <c r="A17367" t="s">
        <v>2418</v>
      </c>
      <c r="B17367" t="s">
        <v>2656</v>
      </c>
      <c r="C17367">
        <v>130.17285472867349</v>
      </c>
      <c r="D17367" t="s">
        <v>8</v>
      </c>
    </row>
    <row r="17368" spans="1:4">
      <c r="A17368" t="s">
        <v>2419</v>
      </c>
      <c r="B17368" t="s">
        <v>2656</v>
      </c>
      <c r="C17368">
        <v>129.03327707487341</v>
      </c>
      <c r="D17368" t="s">
        <v>8</v>
      </c>
    </row>
    <row r="17369" spans="1:4">
      <c r="A17369" t="s">
        <v>2420</v>
      </c>
      <c r="B17369" t="s">
        <v>2656</v>
      </c>
      <c r="C17369">
        <v>129.97969548819324</v>
      </c>
      <c r="D17369" t="s">
        <v>8</v>
      </c>
    </row>
    <row r="17370" spans="1:4">
      <c r="A17370" t="s">
        <v>2421</v>
      </c>
      <c r="B17370" t="s">
        <v>2656</v>
      </c>
      <c r="C17370">
        <v>131.03236418440662</v>
      </c>
      <c r="D17370" t="s">
        <v>8</v>
      </c>
    </row>
    <row r="17371" spans="1:4">
      <c r="A17371" t="s">
        <v>2422</v>
      </c>
      <c r="B17371" t="s">
        <v>2656</v>
      </c>
      <c r="C17371">
        <v>132.01743773923465</v>
      </c>
      <c r="D17371" t="s">
        <v>8</v>
      </c>
    </row>
    <row r="17372" spans="1:4">
      <c r="A17372" t="s">
        <v>2423</v>
      </c>
      <c r="B17372" t="s">
        <v>2656</v>
      </c>
      <c r="C17372">
        <v>138.3816809468386</v>
      </c>
      <c r="D17372" t="s">
        <v>8</v>
      </c>
    </row>
    <row r="17373" spans="1:4">
      <c r="A17373" t="s">
        <v>2424</v>
      </c>
      <c r="B17373" t="s">
        <v>2656</v>
      </c>
      <c r="C17373">
        <v>136.28602715904398</v>
      </c>
      <c r="D17373" t="s">
        <v>8</v>
      </c>
    </row>
    <row r="17374" spans="1:4">
      <c r="A17374" t="s">
        <v>2425</v>
      </c>
      <c r="B17374" t="s">
        <v>2656</v>
      </c>
      <c r="C17374">
        <v>139.55024486014202</v>
      </c>
      <c r="D17374" t="s">
        <v>8</v>
      </c>
    </row>
    <row r="17375" spans="1:4">
      <c r="A17375" t="s">
        <v>2426</v>
      </c>
      <c r="B17375" t="s">
        <v>2656</v>
      </c>
      <c r="C17375">
        <v>139.55022232709797</v>
      </c>
      <c r="D17375" t="s">
        <v>8</v>
      </c>
    </row>
    <row r="17376" spans="1:4">
      <c r="A17376" t="s">
        <v>2427</v>
      </c>
      <c r="B17376" t="s">
        <v>2656</v>
      </c>
      <c r="C17376">
        <v>162.86202517328741</v>
      </c>
      <c r="D17376" t="s">
        <v>8</v>
      </c>
    </row>
    <row r="17377" spans="1:4">
      <c r="A17377" t="s">
        <v>2428</v>
      </c>
      <c r="B17377" t="s">
        <v>2656</v>
      </c>
      <c r="C17377">
        <v>155.63042142813092</v>
      </c>
      <c r="D17377" t="s">
        <v>8</v>
      </c>
    </row>
    <row r="17378" spans="1:4">
      <c r="A17378" t="s">
        <v>2429</v>
      </c>
      <c r="B17378" t="s">
        <v>2656</v>
      </c>
      <c r="C17378">
        <v>153.37237419943216</v>
      </c>
      <c r="D17378" t="s">
        <v>8</v>
      </c>
    </row>
    <row r="17379" spans="1:4">
      <c r="A17379" t="s">
        <v>2430</v>
      </c>
      <c r="B17379" t="s">
        <v>2656</v>
      </c>
      <c r="C17379">
        <v>155.05616038676695</v>
      </c>
      <c r="D17379" t="s">
        <v>8</v>
      </c>
    </row>
    <row r="17380" spans="1:4">
      <c r="A17380" t="s">
        <v>2431</v>
      </c>
      <c r="B17380" t="s">
        <v>2656</v>
      </c>
      <c r="C17380">
        <v>154.65712001428591</v>
      </c>
      <c r="D17380" t="s">
        <v>8</v>
      </c>
    </row>
    <row r="17381" spans="1:4">
      <c r="A17381" t="s">
        <v>2432</v>
      </c>
      <c r="B17381" t="s">
        <v>2656</v>
      </c>
      <c r="C17381">
        <v>153.53783539593522</v>
      </c>
      <c r="D17381" t="s">
        <v>8</v>
      </c>
    </row>
    <row r="17382" spans="1:4">
      <c r="A17382" t="s">
        <v>2433</v>
      </c>
      <c r="B17382" t="s">
        <v>2656</v>
      </c>
      <c r="C17382">
        <v>152.08760447686245</v>
      </c>
      <c r="D17382" t="s">
        <v>8</v>
      </c>
    </row>
    <row r="17383" spans="1:4">
      <c r="A17383" t="s">
        <v>2434</v>
      </c>
      <c r="B17383" t="s">
        <v>2656</v>
      </c>
      <c r="C17383">
        <v>149.58623494114764</v>
      </c>
      <c r="D17383" t="s">
        <v>8</v>
      </c>
    </row>
    <row r="17384" spans="1:4">
      <c r="A17384" t="s">
        <v>2435</v>
      </c>
      <c r="B17384" t="s">
        <v>2656</v>
      </c>
      <c r="C17384">
        <v>148.90493160522493</v>
      </c>
      <c r="D17384" t="s">
        <v>8</v>
      </c>
    </row>
    <row r="17385" spans="1:4">
      <c r="A17385" t="s">
        <v>2436</v>
      </c>
      <c r="B17385" t="s">
        <v>2656</v>
      </c>
      <c r="C17385">
        <v>148.57401304328076</v>
      </c>
      <c r="D17385" t="s">
        <v>8</v>
      </c>
    </row>
    <row r="17386" spans="1:4">
      <c r="A17386" t="s">
        <v>2437</v>
      </c>
      <c r="B17386" t="s">
        <v>2656</v>
      </c>
      <c r="C17386">
        <v>148.97305439431605</v>
      </c>
      <c r="D17386" t="s">
        <v>8</v>
      </c>
    </row>
    <row r="17387" spans="1:4">
      <c r="A17387" t="s">
        <v>2438</v>
      </c>
      <c r="B17387" t="s">
        <v>2656</v>
      </c>
      <c r="C17387">
        <v>147.5617755912653</v>
      </c>
      <c r="D17387" t="s">
        <v>8</v>
      </c>
    </row>
    <row r="17388" spans="1:4">
      <c r="A17388" t="s">
        <v>2439</v>
      </c>
      <c r="B17388" t="s">
        <v>2656</v>
      </c>
      <c r="C17388">
        <v>147.32817179639085</v>
      </c>
      <c r="D17388" t="s">
        <v>8</v>
      </c>
    </row>
    <row r="17389" spans="1:4">
      <c r="A17389" t="s">
        <v>2440</v>
      </c>
      <c r="B17389" t="s">
        <v>2656</v>
      </c>
      <c r="C17389">
        <v>146.56900351743977</v>
      </c>
      <c r="D17389" t="s">
        <v>8</v>
      </c>
    </row>
    <row r="17390" spans="1:4">
      <c r="A17390" t="s">
        <v>2441</v>
      </c>
      <c r="B17390" t="s">
        <v>2656</v>
      </c>
      <c r="C17390">
        <v>143.31819129729965</v>
      </c>
      <c r="D17390" t="s">
        <v>8</v>
      </c>
    </row>
    <row r="17391" spans="1:4">
      <c r="A17391" t="s">
        <v>2442</v>
      </c>
      <c r="B17391" t="s">
        <v>2656</v>
      </c>
      <c r="C17391">
        <v>143.41553341828634</v>
      </c>
      <c r="D17391" t="s">
        <v>8</v>
      </c>
    </row>
    <row r="17392" spans="1:4">
      <c r="A17392" t="s">
        <v>2443</v>
      </c>
      <c r="B17392" t="s">
        <v>2656</v>
      </c>
      <c r="C17392">
        <v>145.72224209692578</v>
      </c>
      <c r="D17392" t="s">
        <v>8</v>
      </c>
    </row>
    <row r="17393" spans="1:4">
      <c r="A17393" t="s">
        <v>2444</v>
      </c>
      <c r="B17393" t="s">
        <v>2656</v>
      </c>
      <c r="C17393">
        <v>147.89267622516255</v>
      </c>
      <c r="D17393" t="s">
        <v>8</v>
      </c>
    </row>
    <row r="17394" spans="1:4">
      <c r="A17394" t="s">
        <v>2445</v>
      </c>
      <c r="B17394" t="s">
        <v>2656</v>
      </c>
      <c r="C17394">
        <v>148.8562636015329</v>
      </c>
      <c r="D17394" t="s">
        <v>8</v>
      </c>
    </row>
    <row r="17395" spans="1:4">
      <c r="A17395" t="s">
        <v>2446</v>
      </c>
      <c r="B17395" t="s">
        <v>2656</v>
      </c>
      <c r="C17395">
        <v>148.4182801368037</v>
      </c>
      <c r="D17395" t="s">
        <v>8</v>
      </c>
    </row>
    <row r="17396" spans="1:4">
      <c r="A17396" t="s">
        <v>2447</v>
      </c>
      <c r="B17396" t="s">
        <v>2656</v>
      </c>
      <c r="C17396">
        <v>152.39907095608487</v>
      </c>
      <c r="D17396" t="s">
        <v>8</v>
      </c>
    </row>
    <row r="17397" spans="1:4">
      <c r="A17397" t="s">
        <v>2448</v>
      </c>
      <c r="B17397" t="s">
        <v>2656</v>
      </c>
      <c r="C17397">
        <v>152.71050543743689</v>
      </c>
      <c r="D17397" t="s">
        <v>8</v>
      </c>
    </row>
    <row r="17398" spans="1:4">
      <c r="A17398" t="s">
        <v>2449</v>
      </c>
      <c r="B17398" t="s">
        <v>2656</v>
      </c>
      <c r="C17398">
        <v>150.63740441297116</v>
      </c>
      <c r="D17398" t="s">
        <v>8</v>
      </c>
    </row>
    <row r="17399" spans="1:4">
      <c r="A17399" t="s">
        <v>2450</v>
      </c>
      <c r="B17399" t="s">
        <v>2656</v>
      </c>
      <c r="C17399">
        <v>151.73721274689342</v>
      </c>
      <c r="D17399" t="s">
        <v>8</v>
      </c>
    </row>
    <row r="17400" spans="1:4">
      <c r="A17400" t="s">
        <v>2451</v>
      </c>
      <c r="B17400" t="s">
        <v>2656</v>
      </c>
      <c r="C17400">
        <v>152.11680802728822</v>
      </c>
      <c r="D17400" t="s">
        <v>8</v>
      </c>
    </row>
    <row r="17401" spans="1:4">
      <c r="A17401" t="s">
        <v>2452</v>
      </c>
      <c r="B17401" t="s">
        <v>2656</v>
      </c>
      <c r="C17401">
        <v>152.35039582019846</v>
      </c>
      <c r="D17401" t="s">
        <v>8</v>
      </c>
    </row>
    <row r="17402" spans="1:4">
      <c r="A17402" t="s">
        <v>2453</v>
      </c>
      <c r="B17402" t="s">
        <v>2656</v>
      </c>
      <c r="C17402">
        <v>152.32121438845468</v>
      </c>
      <c r="D17402" t="s">
        <v>8</v>
      </c>
    </row>
    <row r="17403" spans="1:4">
      <c r="A17403" t="s">
        <v>2454</v>
      </c>
      <c r="B17403" t="s">
        <v>2656</v>
      </c>
      <c r="C17403">
        <v>151.03643733463454</v>
      </c>
      <c r="D17403" t="s">
        <v>8</v>
      </c>
    </row>
    <row r="17404" spans="1:4">
      <c r="A17404" t="s">
        <v>2455</v>
      </c>
      <c r="B17404" t="s">
        <v>2656</v>
      </c>
      <c r="C17404">
        <v>151.10458000282517</v>
      </c>
      <c r="D17404" t="s">
        <v>8</v>
      </c>
    </row>
    <row r="17405" spans="1:4">
      <c r="A17405" t="s">
        <v>2456</v>
      </c>
      <c r="B17405" t="s">
        <v>2656</v>
      </c>
      <c r="C17405">
        <v>147.61044451493979</v>
      </c>
      <c r="D17405" t="s">
        <v>8</v>
      </c>
    </row>
    <row r="17406" spans="1:4">
      <c r="A17406" t="s">
        <v>2457</v>
      </c>
      <c r="B17406" t="s">
        <v>2656</v>
      </c>
      <c r="C17406">
        <v>145.88770350601078</v>
      </c>
      <c r="D17406" t="s">
        <v>8</v>
      </c>
    </row>
    <row r="17407" spans="1:4">
      <c r="A17407" t="s">
        <v>2458</v>
      </c>
      <c r="B17407" t="s">
        <v>2656</v>
      </c>
      <c r="C17407">
        <v>147.86349380588362</v>
      </c>
      <c r="D17407" t="s">
        <v>8</v>
      </c>
    </row>
    <row r="17408" spans="1:4">
      <c r="A17408" t="s">
        <v>2459</v>
      </c>
      <c r="B17408" t="s">
        <v>2656</v>
      </c>
      <c r="C17408">
        <v>148.55454724375784</v>
      </c>
      <c r="D17408" t="s">
        <v>8</v>
      </c>
    </row>
    <row r="17409" spans="1:4">
      <c r="A17409" t="s">
        <v>2460</v>
      </c>
      <c r="B17409" t="s">
        <v>2656</v>
      </c>
      <c r="C17409">
        <v>145.01175365352131</v>
      </c>
      <c r="D17409" t="s">
        <v>8</v>
      </c>
    </row>
    <row r="17410" spans="1:4">
      <c r="A17410" t="s">
        <v>2461</v>
      </c>
      <c r="B17410" t="s">
        <v>2656</v>
      </c>
      <c r="C17410">
        <v>147.51311134511525</v>
      </c>
      <c r="D17410" t="s">
        <v>8</v>
      </c>
    </row>
    <row r="17411" spans="1:4">
      <c r="A17411" t="s">
        <v>2462</v>
      </c>
      <c r="B17411" t="s">
        <v>2656</v>
      </c>
      <c r="C17411">
        <v>150.20915003904878</v>
      </c>
      <c r="D17411" t="s">
        <v>8</v>
      </c>
    </row>
    <row r="17412" spans="1:4">
      <c r="A17412" t="s">
        <v>2463</v>
      </c>
      <c r="B17412" t="s">
        <v>2656</v>
      </c>
      <c r="C17412">
        <v>152.50613938850458</v>
      </c>
      <c r="D17412" t="s">
        <v>8</v>
      </c>
    </row>
    <row r="17413" spans="1:4">
      <c r="A17413" t="s">
        <v>2464</v>
      </c>
      <c r="B17413" t="s">
        <v>2656</v>
      </c>
      <c r="C17413">
        <v>153.97579232298639</v>
      </c>
      <c r="D17413" t="s">
        <v>8</v>
      </c>
    </row>
    <row r="17414" spans="1:4">
      <c r="A17414" t="s">
        <v>2465</v>
      </c>
      <c r="B17414" t="s">
        <v>2656</v>
      </c>
      <c r="C17414">
        <v>154.41380051906518</v>
      </c>
      <c r="D17414" t="s">
        <v>8</v>
      </c>
    </row>
    <row r="17415" spans="1:4">
      <c r="A17415" t="s">
        <v>2466</v>
      </c>
      <c r="B17415" t="s">
        <v>2656</v>
      </c>
      <c r="C17415">
        <v>156.40905231020946</v>
      </c>
      <c r="D17415" t="s">
        <v>8</v>
      </c>
    </row>
    <row r="17416" spans="1:4">
      <c r="A17416" t="s">
        <v>2467</v>
      </c>
      <c r="B17416" t="s">
        <v>2656</v>
      </c>
      <c r="C17416">
        <v>154.63766096953634</v>
      </c>
      <c r="D17416" t="s">
        <v>8</v>
      </c>
    </row>
    <row r="17417" spans="1:4">
      <c r="A17417" t="s">
        <v>2468</v>
      </c>
      <c r="B17417" t="s">
        <v>2656</v>
      </c>
      <c r="C17417">
        <v>152.31146934483144</v>
      </c>
      <c r="D17417" t="s">
        <v>8</v>
      </c>
    </row>
    <row r="17418" spans="1:4">
      <c r="A17418" t="s">
        <v>2469</v>
      </c>
      <c r="B17418" t="s">
        <v>2656</v>
      </c>
      <c r="C17418">
        <v>151.83456362857251</v>
      </c>
      <c r="D17418" t="s">
        <v>8</v>
      </c>
    </row>
    <row r="17419" spans="1:4">
      <c r="A17419" t="s">
        <v>2470</v>
      </c>
      <c r="B17419" t="s">
        <v>2656</v>
      </c>
      <c r="C17419">
        <v>146.03368510838641</v>
      </c>
      <c r="D17419" t="s">
        <v>8</v>
      </c>
    </row>
    <row r="17420" spans="1:4">
      <c r="A17420" t="s">
        <v>2471</v>
      </c>
      <c r="B17420" t="s">
        <v>2656</v>
      </c>
      <c r="C17420">
        <v>144.36935464152361</v>
      </c>
      <c r="D17420" t="s">
        <v>8</v>
      </c>
    </row>
    <row r="17421" spans="1:4">
      <c r="A17421" t="s">
        <v>2472</v>
      </c>
      <c r="B17421" t="s">
        <v>2656</v>
      </c>
      <c r="C17421">
        <v>145.22585141006869</v>
      </c>
      <c r="D17421" t="s">
        <v>8</v>
      </c>
    </row>
    <row r="17422" spans="1:4">
      <c r="A17422" t="s">
        <v>2473</v>
      </c>
      <c r="B17422" t="s">
        <v>2656</v>
      </c>
      <c r="C17422">
        <v>147.46442480195569</v>
      </c>
      <c r="D17422" t="s">
        <v>8</v>
      </c>
    </row>
    <row r="17423" spans="1:4">
      <c r="A17423" t="s">
        <v>2474</v>
      </c>
      <c r="B17423" t="s">
        <v>2656</v>
      </c>
      <c r="C17423">
        <v>148.57398659358748</v>
      </c>
      <c r="D17423" t="s">
        <v>8</v>
      </c>
    </row>
    <row r="17424" spans="1:4">
      <c r="A17424" t="s">
        <v>2475</v>
      </c>
      <c r="B17424" t="s">
        <v>2656</v>
      </c>
      <c r="C17424">
        <v>144.92412688818777</v>
      </c>
      <c r="D17424" t="s">
        <v>8</v>
      </c>
    </row>
    <row r="17425" spans="1:4">
      <c r="A17425" t="s">
        <v>2476</v>
      </c>
      <c r="B17425" t="s">
        <v>2656</v>
      </c>
      <c r="C17425">
        <v>144.04815621087252</v>
      </c>
      <c r="D17425" t="s">
        <v>8</v>
      </c>
    </row>
    <row r="17426" spans="1:4">
      <c r="A17426" t="s">
        <v>2477</v>
      </c>
      <c r="B17426" t="s">
        <v>2656</v>
      </c>
      <c r="C17426">
        <v>145.06039296622836</v>
      </c>
      <c r="D17426" t="s">
        <v>8</v>
      </c>
    </row>
    <row r="17427" spans="1:4">
      <c r="A17427" t="s">
        <v>2478</v>
      </c>
      <c r="B17427" t="s">
        <v>2656</v>
      </c>
      <c r="C17427">
        <v>147.33792162419985</v>
      </c>
      <c r="D17427" t="s">
        <v>8</v>
      </c>
    </row>
    <row r="17428" spans="1:4">
      <c r="A17428" t="s">
        <v>2479</v>
      </c>
      <c r="B17428" t="s">
        <v>2656</v>
      </c>
      <c r="C17428">
        <v>146.44249786677278</v>
      </c>
      <c r="D17428" t="s">
        <v>8</v>
      </c>
    </row>
    <row r="17429" spans="1:4">
      <c r="A17429" t="s">
        <v>2480</v>
      </c>
      <c r="B17429" t="s">
        <v>2656</v>
      </c>
      <c r="C17429">
        <v>146.00450029817205</v>
      </c>
      <c r="D17429" t="s">
        <v>8</v>
      </c>
    </row>
    <row r="17430" spans="1:4">
      <c r="A17430" t="s">
        <v>2481</v>
      </c>
      <c r="B17430" t="s">
        <v>2656</v>
      </c>
      <c r="C17430">
        <v>147.64936626436634</v>
      </c>
      <c r="D17430" t="s">
        <v>8</v>
      </c>
    </row>
    <row r="17431" spans="1:4">
      <c r="A17431" t="s">
        <v>2482</v>
      </c>
      <c r="B17431" t="s">
        <v>2656</v>
      </c>
      <c r="C17431">
        <v>143.85351902349572</v>
      </c>
      <c r="D17431" t="s">
        <v>8</v>
      </c>
    </row>
    <row r="17432" spans="1:4">
      <c r="A17432" t="s">
        <v>2483</v>
      </c>
      <c r="B17432" t="s">
        <v>2656</v>
      </c>
      <c r="C17432">
        <v>147.46444179695621</v>
      </c>
      <c r="D17432" t="s">
        <v>8</v>
      </c>
    </row>
    <row r="17433" spans="1:4">
      <c r="A17433" t="s">
        <v>2484</v>
      </c>
      <c r="B17433" t="s">
        <v>2656</v>
      </c>
      <c r="C17433">
        <v>145.9947619587077</v>
      </c>
      <c r="D17433" t="s">
        <v>8</v>
      </c>
    </row>
    <row r="17434" spans="1:4">
      <c r="A17434" t="s">
        <v>2485</v>
      </c>
      <c r="B17434" t="s">
        <v>2656</v>
      </c>
      <c r="C17434">
        <v>150.66658654442148</v>
      </c>
      <c r="D17434" t="s">
        <v>8</v>
      </c>
    </row>
    <row r="17435" spans="1:4">
      <c r="A17435" t="s">
        <v>2486</v>
      </c>
      <c r="B17435" t="s">
        <v>2656</v>
      </c>
      <c r="C17435">
        <v>151.34790884500748</v>
      </c>
      <c r="D17435" t="s">
        <v>8</v>
      </c>
    </row>
    <row r="17436" spans="1:4">
      <c r="A17436" t="s">
        <v>2487</v>
      </c>
      <c r="B17436" t="s">
        <v>2656</v>
      </c>
      <c r="C17436">
        <v>150.62766456972625</v>
      </c>
      <c r="D17436" t="s">
        <v>8</v>
      </c>
    </row>
    <row r="17437" spans="1:4">
      <c r="A17437" t="s">
        <v>2488</v>
      </c>
      <c r="B17437" t="s">
        <v>2656</v>
      </c>
      <c r="C17437">
        <v>149.72250604696055</v>
      </c>
      <c r="D17437" t="s">
        <v>8</v>
      </c>
    </row>
    <row r="17438" spans="1:4">
      <c r="A17438" t="s">
        <v>2489</v>
      </c>
      <c r="B17438" t="s">
        <v>2656</v>
      </c>
      <c r="C17438">
        <v>148.91466793030546</v>
      </c>
      <c r="D17438" t="s">
        <v>8</v>
      </c>
    </row>
    <row r="17439" spans="1:4">
      <c r="A17439" t="s">
        <v>2490</v>
      </c>
      <c r="B17439" t="s">
        <v>2656</v>
      </c>
      <c r="C17439">
        <v>152.02920565806562</v>
      </c>
      <c r="D17439" t="s">
        <v>8</v>
      </c>
    </row>
    <row r="17440" spans="1:4">
      <c r="A17440" t="s">
        <v>2491</v>
      </c>
      <c r="B17440" t="s">
        <v>2656</v>
      </c>
      <c r="C17440">
        <v>125.48310514097832</v>
      </c>
      <c r="D17440" t="s">
        <v>8</v>
      </c>
    </row>
    <row r="17441" spans="1:4">
      <c r="A17441" t="s">
        <v>2492</v>
      </c>
      <c r="B17441" t="s">
        <v>2656</v>
      </c>
      <c r="C17441">
        <v>119.68931083357816</v>
      </c>
      <c r="D17441" t="s">
        <v>8</v>
      </c>
    </row>
    <row r="17442" spans="1:4">
      <c r="A17442" t="s">
        <v>2493</v>
      </c>
      <c r="B17442" t="s">
        <v>2656</v>
      </c>
      <c r="C17442">
        <v>119.30698294827842</v>
      </c>
      <c r="D17442" t="s">
        <v>8</v>
      </c>
    </row>
    <row r="17443" spans="1:4">
      <c r="A17443" t="s">
        <v>2494</v>
      </c>
      <c r="B17443" t="s">
        <v>2656</v>
      </c>
      <c r="C17443">
        <v>125.5517359666496</v>
      </c>
      <c r="D17443" t="s">
        <v>8</v>
      </c>
    </row>
    <row r="17444" spans="1:4">
      <c r="A17444" t="s">
        <v>2495</v>
      </c>
      <c r="B17444" t="s">
        <v>2656</v>
      </c>
      <c r="C17444">
        <v>126.7575409720268</v>
      </c>
      <c r="D17444" t="s">
        <v>8</v>
      </c>
    </row>
    <row r="17445" spans="1:4">
      <c r="A17445" t="s">
        <v>2496</v>
      </c>
      <c r="B17445" t="s">
        <v>2656</v>
      </c>
      <c r="C17445">
        <v>125.47329961329534</v>
      </c>
      <c r="D17445" t="s">
        <v>8</v>
      </c>
    </row>
    <row r="17446" spans="1:4">
      <c r="A17446" t="s">
        <v>2497</v>
      </c>
      <c r="B17446" t="s">
        <v>2656</v>
      </c>
      <c r="C17446">
        <v>127.93395156167614</v>
      </c>
      <c r="D17446" t="s">
        <v>8</v>
      </c>
    </row>
    <row r="17447" spans="1:4">
      <c r="A17447" t="s">
        <v>2498</v>
      </c>
      <c r="B17447" t="s">
        <v>2656</v>
      </c>
      <c r="C17447">
        <v>128.15942566839544</v>
      </c>
      <c r="D17447" t="s">
        <v>8</v>
      </c>
    </row>
    <row r="17448" spans="1:4">
      <c r="A17448" t="s">
        <v>2499</v>
      </c>
      <c r="B17448" t="s">
        <v>2656</v>
      </c>
      <c r="C17448">
        <v>127.93394795667456</v>
      </c>
      <c r="D17448" t="s">
        <v>8</v>
      </c>
    </row>
    <row r="17449" spans="1:4">
      <c r="A17449" t="s">
        <v>2500</v>
      </c>
      <c r="B17449" t="s">
        <v>2656</v>
      </c>
      <c r="C17449">
        <v>128.19864578383454</v>
      </c>
      <c r="D17449" t="s">
        <v>8</v>
      </c>
    </row>
    <row r="17450" spans="1:4">
      <c r="A17450" t="s">
        <v>2501</v>
      </c>
      <c r="B17450" t="s">
        <v>2656</v>
      </c>
      <c r="C17450">
        <v>127.59082995114262</v>
      </c>
      <c r="D17450" t="s">
        <v>8</v>
      </c>
    </row>
    <row r="17451" spans="1:4">
      <c r="A17451" t="s">
        <v>2502</v>
      </c>
      <c r="B17451" t="s">
        <v>2656</v>
      </c>
      <c r="C17451">
        <v>127.44376959286038</v>
      </c>
      <c r="D17451" t="s">
        <v>8</v>
      </c>
    </row>
    <row r="17452" spans="1:4">
      <c r="A17452" t="s">
        <v>2503</v>
      </c>
      <c r="B17452" t="s">
        <v>2656</v>
      </c>
      <c r="C17452">
        <v>130.72790485186411</v>
      </c>
      <c r="D17452" t="s">
        <v>8</v>
      </c>
    </row>
    <row r="17453" spans="1:4">
      <c r="A17453" t="s">
        <v>2504</v>
      </c>
      <c r="B17453" t="s">
        <v>2656</v>
      </c>
      <c r="C17453">
        <v>133.11992511911023</v>
      </c>
      <c r="D17453" t="s">
        <v>8</v>
      </c>
    </row>
    <row r="17454" spans="1:4">
      <c r="A17454" t="s">
        <v>2505</v>
      </c>
      <c r="B17454" t="s">
        <v>2656</v>
      </c>
      <c r="C17454">
        <v>132.2082256559577</v>
      </c>
      <c r="D17454" t="s">
        <v>8</v>
      </c>
    </row>
    <row r="17455" spans="1:4">
      <c r="A17455" t="s">
        <v>2506</v>
      </c>
      <c r="B17455" t="s">
        <v>2656</v>
      </c>
      <c r="C17455">
        <v>134.37475857042631</v>
      </c>
      <c r="D17455" t="s">
        <v>8</v>
      </c>
    </row>
    <row r="17456" spans="1:4">
      <c r="A17456" t="s">
        <v>2507</v>
      </c>
      <c r="B17456" t="s">
        <v>2656</v>
      </c>
      <c r="C17456">
        <v>133.05130959698545</v>
      </c>
      <c r="D17456" t="s">
        <v>8</v>
      </c>
    </row>
    <row r="17457" spans="1:4">
      <c r="A17457" t="s">
        <v>2508</v>
      </c>
      <c r="B17457" t="s">
        <v>2656</v>
      </c>
      <c r="C17457">
        <v>130.92397269513299</v>
      </c>
      <c r="D17457" t="s">
        <v>8</v>
      </c>
    </row>
    <row r="17458" spans="1:4">
      <c r="A17458" t="s">
        <v>2509</v>
      </c>
      <c r="B17458" t="s">
        <v>2656</v>
      </c>
      <c r="C17458">
        <v>128.95349632810189</v>
      </c>
      <c r="D17458" t="s">
        <v>8</v>
      </c>
    </row>
    <row r="17459" spans="1:4">
      <c r="A17459" t="s">
        <v>2510</v>
      </c>
      <c r="B17459" t="s">
        <v>2656</v>
      </c>
      <c r="C17459">
        <v>128.72802620369572</v>
      </c>
      <c r="D17459" t="s">
        <v>8</v>
      </c>
    </row>
    <row r="17460" spans="1:4">
      <c r="A17460" t="s">
        <v>2511</v>
      </c>
      <c r="B17460" t="s">
        <v>2656</v>
      </c>
      <c r="C17460">
        <v>128.42410977718399</v>
      </c>
      <c r="D17460" t="s">
        <v>8</v>
      </c>
    </row>
    <row r="17461" spans="1:4">
      <c r="A17461" t="s">
        <v>2512</v>
      </c>
      <c r="B17461" t="s">
        <v>2656</v>
      </c>
      <c r="C17461">
        <v>127.17907930816136</v>
      </c>
      <c r="D17461" t="s">
        <v>8</v>
      </c>
    </row>
    <row r="17462" spans="1:4">
      <c r="A17462" t="s">
        <v>2513</v>
      </c>
      <c r="B17462" t="s">
        <v>2656</v>
      </c>
      <c r="C17462">
        <v>128.22806206843424</v>
      </c>
      <c r="D17462" t="s">
        <v>8</v>
      </c>
    </row>
    <row r="17463" spans="1:4">
      <c r="A17463" t="s">
        <v>2514</v>
      </c>
      <c r="B17463" t="s">
        <v>2656</v>
      </c>
      <c r="C17463">
        <v>129.27700778072574</v>
      </c>
      <c r="D17463" t="s">
        <v>8</v>
      </c>
    </row>
    <row r="17464" spans="1:4">
      <c r="A17464" t="s">
        <v>2515</v>
      </c>
      <c r="B17464" t="s">
        <v>2656</v>
      </c>
      <c r="C17464">
        <v>129.85539878329874</v>
      </c>
      <c r="D17464" t="s">
        <v>8</v>
      </c>
    </row>
    <row r="17465" spans="1:4">
      <c r="A17465" t="s">
        <v>2516</v>
      </c>
      <c r="B17465" t="s">
        <v>2656</v>
      </c>
      <c r="C17465">
        <v>132.47291250614882</v>
      </c>
      <c r="D17465" t="s">
        <v>8</v>
      </c>
    </row>
    <row r="17466" spans="1:4">
      <c r="A17466" t="s">
        <v>2517</v>
      </c>
      <c r="B17466" t="s">
        <v>2656</v>
      </c>
      <c r="C17466">
        <v>131.75725758973121</v>
      </c>
      <c r="D17466" t="s">
        <v>8</v>
      </c>
    </row>
    <row r="17467" spans="1:4">
      <c r="A17467" t="s">
        <v>2518</v>
      </c>
      <c r="B17467" t="s">
        <v>2656</v>
      </c>
      <c r="C17467">
        <v>132.83562655404194</v>
      </c>
      <c r="D17467" t="s">
        <v>8</v>
      </c>
    </row>
    <row r="17468" spans="1:4">
      <c r="A17468" t="s">
        <v>2519</v>
      </c>
      <c r="B17468" t="s">
        <v>2656</v>
      </c>
      <c r="C17468">
        <v>133.08071380967655</v>
      </c>
      <c r="D17468" t="s">
        <v>8</v>
      </c>
    </row>
    <row r="17469" spans="1:4">
      <c r="A17469" t="s">
        <v>2520</v>
      </c>
      <c r="B17469" t="s">
        <v>2656</v>
      </c>
      <c r="C17469">
        <v>134.982567597224</v>
      </c>
      <c r="D17469" t="s">
        <v>8</v>
      </c>
    </row>
    <row r="17470" spans="1:4">
      <c r="A17470" t="s">
        <v>2521</v>
      </c>
      <c r="B17470" t="s">
        <v>2656</v>
      </c>
      <c r="C17470">
        <v>134.32574799392853</v>
      </c>
      <c r="D17470" t="s">
        <v>8</v>
      </c>
    </row>
    <row r="17471" spans="1:4">
      <c r="A17471" t="s">
        <v>2522</v>
      </c>
      <c r="B17471" t="s">
        <v>2656</v>
      </c>
      <c r="C17471">
        <v>137.17852371125826</v>
      </c>
      <c r="D17471" t="s">
        <v>8</v>
      </c>
    </row>
    <row r="17472" spans="1:4">
      <c r="A17472" t="s">
        <v>2523</v>
      </c>
      <c r="B17472" t="s">
        <v>2656</v>
      </c>
      <c r="C17472">
        <v>136.26679763922624</v>
      </c>
      <c r="D17472" t="s">
        <v>8</v>
      </c>
    </row>
    <row r="17473" spans="1:4">
      <c r="A17473" t="s">
        <v>2524</v>
      </c>
      <c r="B17473" t="s">
        <v>2656</v>
      </c>
      <c r="C17473">
        <v>136.01192179301458</v>
      </c>
      <c r="D17473" t="s">
        <v>8</v>
      </c>
    </row>
    <row r="17474" spans="1:4">
      <c r="A17474" t="s">
        <v>2525</v>
      </c>
      <c r="B17474" t="s">
        <v>2656</v>
      </c>
      <c r="C17474">
        <v>137.76672336803622</v>
      </c>
      <c r="D17474" t="s">
        <v>8</v>
      </c>
    </row>
    <row r="17475" spans="1:4">
      <c r="A17475" t="s">
        <v>2526</v>
      </c>
      <c r="B17475" t="s">
        <v>2656</v>
      </c>
      <c r="C17475">
        <v>137.46282294224656</v>
      </c>
      <c r="D17475" t="s">
        <v>8</v>
      </c>
    </row>
    <row r="17476" spans="1:4">
      <c r="A17476" t="s">
        <v>2527</v>
      </c>
      <c r="B17476" t="s">
        <v>2656</v>
      </c>
      <c r="C17476">
        <v>137.14910826267101</v>
      </c>
      <c r="D17476" t="s">
        <v>8</v>
      </c>
    </row>
    <row r="17477" spans="1:4">
      <c r="A17477" t="s">
        <v>2528</v>
      </c>
      <c r="B17477" t="s">
        <v>2656</v>
      </c>
      <c r="C17477">
        <v>125.99289378741894</v>
      </c>
      <c r="D17477" t="s">
        <v>8</v>
      </c>
    </row>
    <row r="17478" spans="1:4">
      <c r="A17478" t="s">
        <v>2529</v>
      </c>
      <c r="B17478" t="s">
        <v>2656</v>
      </c>
      <c r="C17478">
        <v>130.27694445984545</v>
      </c>
      <c r="D17478" t="s">
        <v>8</v>
      </c>
    </row>
    <row r="17479" spans="1:4">
      <c r="A17479" t="s">
        <v>2530</v>
      </c>
      <c r="B17479" t="s">
        <v>2656</v>
      </c>
      <c r="C17479">
        <v>131.85529720197752</v>
      </c>
      <c r="D17479" t="s">
        <v>8</v>
      </c>
    </row>
    <row r="17480" spans="1:4">
      <c r="A17480" t="s">
        <v>2531</v>
      </c>
      <c r="B17480" t="s">
        <v>2656</v>
      </c>
      <c r="C17480">
        <v>134.492402946884</v>
      </c>
      <c r="D17480" t="s">
        <v>8</v>
      </c>
    </row>
    <row r="17481" spans="1:4">
      <c r="A17481" t="s">
        <v>2532</v>
      </c>
      <c r="B17481" t="s">
        <v>2656</v>
      </c>
      <c r="C17481">
        <v>132.82583639825879</v>
      </c>
      <c r="D17481" t="s">
        <v>8</v>
      </c>
    </row>
    <row r="17482" spans="1:4">
      <c r="A17482" t="s">
        <v>2533</v>
      </c>
      <c r="B17482" t="s">
        <v>2656</v>
      </c>
      <c r="C17482">
        <v>134.60023954779882</v>
      </c>
      <c r="D17482" t="s">
        <v>8</v>
      </c>
    </row>
    <row r="17483" spans="1:4">
      <c r="A17483" t="s">
        <v>2534</v>
      </c>
      <c r="B17483" t="s">
        <v>2656</v>
      </c>
      <c r="C17483">
        <v>135.23746248590842</v>
      </c>
      <c r="D17483" t="s">
        <v>8</v>
      </c>
    </row>
    <row r="17484" spans="1:4">
      <c r="A17484" t="s">
        <v>2535</v>
      </c>
      <c r="B17484" t="s">
        <v>2656</v>
      </c>
      <c r="C17484">
        <v>140.18815636267502</v>
      </c>
      <c r="D17484" t="s">
        <v>8</v>
      </c>
    </row>
    <row r="17485" spans="1:4">
      <c r="A17485" t="s">
        <v>2536</v>
      </c>
      <c r="B17485" t="s">
        <v>2656</v>
      </c>
      <c r="C17485">
        <v>138.42354732522162</v>
      </c>
      <c r="D17485" t="s">
        <v>8</v>
      </c>
    </row>
    <row r="17486" spans="1:4">
      <c r="A17486" t="s">
        <v>2537</v>
      </c>
      <c r="B17486" t="s">
        <v>2656</v>
      </c>
      <c r="C17486">
        <v>138.09023695963961</v>
      </c>
      <c r="D17486" t="s">
        <v>8</v>
      </c>
    </row>
    <row r="17487" spans="1:4">
      <c r="A17487" t="s">
        <v>5</v>
      </c>
      <c r="B17487" t="s">
        <v>2656</v>
      </c>
      <c r="C17487">
        <v>137.35498000435155</v>
      </c>
      <c r="D17487" t="s">
        <v>8</v>
      </c>
    </row>
    <row r="17488" spans="1:4">
      <c r="A17488" t="s">
        <v>2538</v>
      </c>
      <c r="B17488" t="s">
        <v>2656</v>
      </c>
      <c r="C17488">
        <v>131.93371226704207</v>
      </c>
      <c r="D17488" t="s">
        <v>8</v>
      </c>
    </row>
    <row r="17489" spans="1:4">
      <c r="A17489" t="s">
        <v>2539</v>
      </c>
      <c r="B17489" t="s">
        <v>2656</v>
      </c>
      <c r="C17489">
        <v>132.34546200707982</v>
      </c>
      <c r="D17489" t="s">
        <v>8</v>
      </c>
    </row>
    <row r="17490" spans="1:4">
      <c r="A17490" t="s">
        <v>2540</v>
      </c>
      <c r="B17490" t="s">
        <v>2656</v>
      </c>
      <c r="C17490">
        <v>132.53171964413687</v>
      </c>
      <c r="D17490" t="s">
        <v>8</v>
      </c>
    </row>
    <row r="17491" spans="1:4">
      <c r="A17491" t="s">
        <v>2541</v>
      </c>
      <c r="B17491" t="s">
        <v>2656</v>
      </c>
      <c r="C17491">
        <v>133.38460770078564</v>
      </c>
      <c r="D17491" t="s">
        <v>8</v>
      </c>
    </row>
    <row r="17492" spans="1:4">
      <c r="A17492" t="s">
        <v>2542</v>
      </c>
      <c r="B17492" t="s">
        <v>2656</v>
      </c>
      <c r="C17492">
        <v>132.03175075535634</v>
      </c>
      <c r="D17492" t="s">
        <v>8</v>
      </c>
    </row>
    <row r="17493" spans="1:4">
      <c r="A17493" t="s">
        <v>2543</v>
      </c>
      <c r="B17493" t="s">
        <v>2656</v>
      </c>
      <c r="C17493">
        <v>129.18877677745616</v>
      </c>
      <c r="D17493" t="s">
        <v>8</v>
      </c>
    </row>
    <row r="17494" spans="1:4">
      <c r="A17494" t="s">
        <v>2544</v>
      </c>
      <c r="B17494" t="s">
        <v>2656</v>
      </c>
      <c r="C17494">
        <v>128.34568232001436</v>
      </c>
      <c r="D17494" t="s">
        <v>8</v>
      </c>
    </row>
    <row r="17495" spans="1:4">
      <c r="A17495" t="s">
        <v>2545</v>
      </c>
      <c r="B17495" t="s">
        <v>2656</v>
      </c>
      <c r="C17495">
        <v>127.74957012351986</v>
      </c>
      <c r="D17495" t="s">
        <v>8</v>
      </c>
    </row>
    <row r="17496" spans="1:4">
      <c r="A17496" t="s">
        <v>2546</v>
      </c>
      <c r="B17496" t="s">
        <v>2656</v>
      </c>
      <c r="C17496">
        <v>126.16764861803618</v>
      </c>
      <c r="D17496" t="s">
        <v>8</v>
      </c>
    </row>
    <row r="17497" spans="1:4">
      <c r="A17497" t="s">
        <v>2547</v>
      </c>
      <c r="B17497" t="s">
        <v>2656</v>
      </c>
      <c r="C17497">
        <v>127.47272071820302</v>
      </c>
      <c r="D17497" t="s">
        <v>8</v>
      </c>
    </row>
    <row r="17498" spans="1:4">
      <c r="A17498" t="s">
        <v>2548</v>
      </c>
      <c r="B17498" t="s">
        <v>2656</v>
      </c>
      <c r="C17498">
        <v>126.553237411675</v>
      </c>
      <c r="D17498" t="s">
        <v>8</v>
      </c>
    </row>
    <row r="17499" spans="1:4">
      <c r="A17499" t="s">
        <v>2549</v>
      </c>
      <c r="B17499" t="s">
        <v>2656</v>
      </c>
      <c r="C17499">
        <v>128.53063287972034</v>
      </c>
      <c r="D17499" t="s">
        <v>8</v>
      </c>
    </row>
    <row r="17500" spans="1:4">
      <c r="A17500" t="s">
        <v>2550</v>
      </c>
      <c r="B17500" t="s">
        <v>2656</v>
      </c>
      <c r="C17500">
        <v>127.3244174359922</v>
      </c>
      <c r="D17500" t="s">
        <v>8</v>
      </c>
    </row>
    <row r="17501" spans="1:4">
      <c r="A17501" t="s">
        <v>2551</v>
      </c>
      <c r="B17501" t="s">
        <v>2656</v>
      </c>
      <c r="C17501">
        <v>124.48686489865034</v>
      </c>
      <c r="D17501" t="s">
        <v>8</v>
      </c>
    </row>
    <row r="17502" spans="1:4">
      <c r="A17502" t="s">
        <v>2552</v>
      </c>
      <c r="B17502" t="s">
        <v>2656</v>
      </c>
      <c r="C17502">
        <v>122.90494508761785</v>
      </c>
      <c r="D17502" t="s">
        <v>8</v>
      </c>
    </row>
    <row r="17503" spans="1:4">
      <c r="A17503" t="s">
        <v>2553</v>
      </c>
      <c r="B17503" t="s">
        <v>2656</v>
      </c>
      <c r="C17503">
        <v>124.85267979432666</v>
      </c>
      <c r="D17503" t="s">
        <v>8</v>
      </c>
    </row>
    <row r="17504" spans="1:4">
      <c r="A17504" t="s">
        <v>2554</v>
      </c>
      <c r="B17504" t="s">
        <v>2656</v>
      </c>
      <c r="C17504">
        <v>126.27640645322774</v>
      </c>
      <c r="D17504" t="s">
        <v>8</v>
      </c>
    </row>
    <row r="17505" spans="1:4">
      <c r="A17505" t="s">
        <v>2555</v>
      </c>
      <c r="B17505" t="s">
        <v>2656</v>
      </c>
      <c r="C17505">
        <v>122.34138458922639</v>
      </c>
      <c r="D17505" t="s">
        <v>8</v>
      </c>
    </row>
    <row r="17506" spans="1:4">
      <c r="A17506" t="s">
        <v>2556</v>
      </c>
      <c r="B17506" t="s">
        <v>2656</v>
      </c>
      <c r="C17506">
        <v>121.41201274314582</v>
      </c>
      <c r="D17506" t="s">
        <v>8</v>
      </c>
    </row>
    <row r="17507" spans="1:4">
      <c r="A17507" t="s">
        <v>2557</v>
      </c>
      <c r="B17507" t="s">
        <v>2656</v>
      </c>
      <c r="C17507">
        <v>123.85409176413748</v>
      </c>
      <c r="D17507" t="s">
        <v>8</v>
      </c>
    </row>
    <row r="17508" spans="1:4">
      <c r="A17508" t="s">
        <v>2558</v>
      </c>
      <c r="B17508" t="s">
        <v>2656</v>
      </c>
      <c r="C17508">
        <v>116.17191822023692</v>
      </c>
      <c r="D17508" t="s">
        <v>8</v>
      </c>
    </row>
    <row r="17509" spans="1:4">
      <c r="A17509" t="s">
        <v>2559</v>
      </c>
      <c r="B17509" t="s">
        <v>2656</v>
      </c>
      <c r="C17509">
        <v>115.05469112126666</v>
      </c>
      <c r="D17509" t="s">
        <v>8</v>
      </c>
    </row>
    <row r="17510" spans="1:4">
      <c r="A17510" t="s">
        <v>2560</v>
      </c>
      <c r="B17510" t="s">
        <v>2656</v>
      </c>
      <c r="C17510">
        <v>113.6804063530347</v>
      </c>
      <c r="D17510" t="s">
        <v>8</v>
      </c>
    </row>
    <row r="17511" spans="1:4">
      <c r="A17511" t="s">
        <v>2561</v>
      </c>
      <c r="B17511" t="s">
        <v>2656</v>
      </c>
      <c r="C17511">
        <v>112.23690124715004</v>
      </c>
      <c r="D17511" t="s">
        <v>8</v>
      </c>
    </row>
    <row r="17512" spans="1:4">
      <c r="A17512" t="s">
        <v>2562</v>
      </c>
      <c r="B17512" t="s">
        <v>2656</v>
      </c>
      <c r="C17512">
        <v>113.39368093263268</v>
      </c>
      <c r="D17512" t="s">
        <v>8</v>
      </c>
    </row>
    <row r="17513" spans="1:4">
      <c r="A17513" t="s">
        <v>2563</v>
      </c>
      <c r="B17513" t="s">
        <v>2656</v>
      </c>
      <c r="C17513">
        <v>112.6323813313862</v>
      </c>
      <c r="D17513" t="s">
        <v>8</v>
      </c>
    </row>
    <row r="17514" spans="1:4">
      <c r="A17514" t="s">
        <v>2564</v>
      </c>
      <c r="B17514" t="s">
        <v>2656</v>
      </c>
      <c r="C17514">
        <v>111.71288838590512</v>
      </c>
      <c r="D17514" t="s">
        <v>8</v>
      </c>
    </row>
    <row r="17515" spans="1:4">
      <c r="A17515" t="s">
        <v>2565</v>
      </c>
      <c r="B17515" t="s">
        <v>2656</v>
      </c>
      <c r="C17515">
        <v>106.56178082837432</v>
      </c>
      <c r="D17515" t="s">
        <v>8</v>
      </c>
    </row>
    <row r="17516" spans="1:4">
      <c r="A17516" t="s">
        <v>2566</v>
      </c>
      <c r="B17516" t="s">
        <v>2656</v>
      </c>
      <c r="C17516">
        <v>104.04060978591944</v>
      </c>
      <c r="D17516" t="s">
        <v>8</v>
      </c>
    </row>
    <row r="17517" spans="1:4">
      <c r="A17517" t="s">
        <v>2567</v>
      </c>
      <c r="B17517" t="s">
        <v>2656</v>
      </c>
      <c r="C17517">
        <v>104.46575017290526</v>
      </c>
      <c r="D17517" t="s">
        <v>8</v>
      </c>
    </row>
    <row r="17518" spans="1:4">
      <c r="A17518" t="s">
        <v>2568</v>
      </c>
      <c r="B17518" t="s">
        <v>2656</v>
      </c>
      <c r="C17518">
        <v>104.26800619681778</v>
      </c>
      <c r="D17518" t="s">
        <v>8</v>
      </c>
    </row>
    <row r="17519" spans="1:4">
      <c r="A17519" t="s">
        <v>2569</v>
      </c>
      <c r="B17519" t="s">
        <v>2656</v>
      </c>
      <c r="C17519">
        <v>102.82450560884806</v>
      </c>
      <c r="D17519" t="s">
        <v>8</v>
      </c>
    </row>
    <row r="17520" spans="1:4">
      <c r="A17520" t="s">
        <v>2570</v>
      </c>
      <c r="B17520" t="s">
        <v>2656</v>
      </c>
      <c r="C17520">
        <v>103.21998364032602</v>
      </c>
      <c r="D17520" t="s">
        <v>8</v>
      </c>
    </row>
    <row r="17521" spans="1:4">
      <c r="A17521" t="s">
        <v>2571</v>
      </c>
      <c r="B17521" t="s">
        <v>2656</v>
      </c>
      <c r="C17521">
        <v>102.19174219352256</v>
      </c>
      <c r="D17521" t="s">
        <v>8</v>
      </c>
    </row>
    <row r="17522" spans="1:4">
      <c r="A17522" t="s">
        <v>2572</v>
      </c>
      <c r="B17522" t="s">
        <v>2656</v>
      </c>
      <c r="C17522">
        <v>103.80331263491168</v>
      </c>
      <c r="D17522" t="s">
        <v>8</v>
      </c>
    </row>
    <row r="17523" spans="1:4">
      <c r="A17523" t="s">
        <v>2573</v>
      </c>
      <c r="B17523" t="s">
        <v>2656</v>
      </c>
      <c r="C17523">
        <v>106.93749322421969</v>
      </c>
      <c r="D17523" t="s">
        <v>8</v>
      </c>
    </row>
    <row r="17524" spans="1:4">
      <c r="A17524" t="s">
        <v>2574</v>
      </c>
      <c r="B17524" t="s">
        <v>2656</v>
      </c>
      <c r="C17524">
        <v>104.56461244410784</v>
      </c>
      <c r="D17524" t="s">
        <v>8</v>
      </c>
    </row>
    <row r="17525" spans="1:4">
      <c r="A17525" t="s">
        <v>2575</v>
      </c>
      <c r="B17525" t="s">
        <v>2656</v>
      </c>
      <c r="C17525">
        <v>104.60416300346536</v>
      </c>
      <c r="D17525" t="s">
        <v>8</v>
      </c>
    </row>
    <row r="17526" spans="1:4">
      <c r="A17526" t="s">
        <v>2576</v>
      </c>
      <c r="B17526" t="s">
        <v>2656</v>
      </c>
      <c r="C17526">
        <v>103.30896421354196</v>
      </c>
      <c r="D17526" t="s">
        <v>8</v>
      </c>
    </row>
    <row r="17527" spans="1:4">
      <c r="A17527" t="s">
        <v>2577</v>
      </c>
      <c r="B17527" t="s">
        <v>2656</v>
      </c>
      <c r="C17527">
        <v>100.84710930313859</v>
      </c>
      <c r="D17527" t="s">
        <v>8</v>
      </c>
    </row>
    <row r="17528" spans="1:4">
      <c r="A17528" t="s">
        <v>2578</v>
      </c>
      <c r="B17528" t="s">
        <v>2656</v>
      </c>
      <c r="C17528">
        <v>103.79343552590665</v>
      </c>
      <c r="D17528" t="s">
        <v>8</v>
      </c>
    </row>
    <row r="17529" spans="1:4">
      <c r="A17529" t="s">
        <v>2579</v>
      </c>
      <c r="B17529" t="s">
        <v>2656</v>
      </c>
      <c r="C17529">
        <v>102.84427340940772</v>
      </c>
      <c r="D17529" t="s">
        <v>8</v>
      </c>
    </row>
    <row r="17530" spans="1:4">
      <c r="A17530" t="s">
        <v>2580</v>
      </c>
      <c r="B17530" t="s">
        <v>2656</v>
      </c>
      <c r="C17530">
        <v>96.645151215443164</v>
      </c>
      <c r="D17530" t="s">
        <v>8</v>
      </c>
    </row>
    <row r="17531" spans="1:4">
      <c r="A17531" t="s">
        <v>2581</v>
      </c>
      <c r="B17531" t="s">
        <v>2656</v>
      </c>
      <c r="C17531">
        <v>90.801942286143074</v>
      </c>
      <c r="D17531" t="s">
        <v>8</v>
      </c>
    </row>
    <row r="17532" spans="1:4">
      <c r="A17532" t="s">
        <v>2582</v>
      </c>
      <c r="B17532" t="s">
        <v>2656</v>
      </c>
      <c r="C17532">
        <v>90.238391121849602</v>
      </c>
      <c r="D17532" t="s">
        <v>8</v>
      </c>
    </row>
    <row r="17533" spans="1:4">
      <c r="A17533" t="s">
        <v>2583</v>
      </c>
      <c r="B17533" t="s">
        <v>2656</v>
      </c>
      <c r="C17533">
        <v>95.448822131949086</v>
      </c>
      <c r="D17533" t="s">
        <v>8</v>
      </c>
    </row>
    <row r="17534" spans="1:4">
      <c r="A17534" t="s">
        <v>2584</v>
      </c>
      <c r="B17534" t="s">
        <v>2656</v>
      </c>
      <c r="C17534">
        <v>87.005352525033544</v>
      </c>
      <c r="D17534" t="s">
        <v>8</v>
      </c>
    </row>
    <row r="17535" spans="1:4">
      <c r="A17535" t="s">
        <v>2585</v>
      </c>
      <c r="B17535" t="s">
        <v>2656</v>
      </c>
      <c r="C17535">
        <v>94.608437995379035</v>
      </c>
      <c r="D17535" t="s">
        <v>8</v>
      </c>
    </row>
    <row r="17536" spans="1:4">
      <c r="A17536" t="s">
        <v>2586</v>
      </c>
      <c r="B17536" t="s">
        <v>2656</v>
      </c>
      <c r="C17536">
        <v>91.365510112856754</v>
      </c>
      <c r="D17536" t="s">
        <v>8</v>
      </c>
    </row>
    <row r="17537" spans="1:4">
      <c r="A17537" t="s">
        <v>2587</v>
      </c>
      <c r="B17537" t="s">
        <v>2656</v>
      </c>
      <c r="C17537">
        <v>93.352788888309277</v>
      </c>
      <c r="D17537" t="s">
        <v>8</v>
      </c>
    </row>
    <row r="17538" spans="1:4">
      <c r="A17538" t="s">
        <v>2588</v>
      </c>
      <c r="B17538" t="s">
        <v>2656</v>
      </c>
      <c r="C17538">
        <v>92.977083540104317</v>
      </c>
      <c r="D17538" t="s">
        <v>8</v>
      </c>
    </row>
    <row r="17539" spans="1:4">
      <c r="A17539" t="s">
        <v>2589</v>
      </c>
      <c r="B17539" t="s">
        <v>2656</v>
      </c>
      <c r="C17539">
        <v>89.971443157425725</v>
      </c>
      <c r="D17539" t="s">
        <v>8</v>
      </c>
    </row>
    <row r="17540" spans="1:4">
      <c r="A17540" t="s">
        <v>2590</v>
      </c>
      <c r="B17540" t="s">
        <v>2656</v>
      </c>
      <c r="C17540">
        <v>89.210149159155804</v>
      </c>
      <c r="D17540" t="s">
        <v>8</v>
      </c>
    </row>
    <row r="17541" spans="1:4">
      <c r="A17541" t="s">
        <v>2591</v>
      </c>
      <c r="B17541" t="s">
        <v>2656</v>
      </c>
      <c r="C17541">
        <v>91.592902344594705</v>
      </c>
      <c r="D17541" t="s">
        <v>8</v>
      </c>
    </row>
    <row r="17542" spans="1:4">
      <c r="A17542" t="s">
        <v>2592</v>
      </c>
      <c r="B17542" t="s">
        <v>2656</v>
      </c>
      <c r="C17542">
        <v>93.056178008379675</v>
      </c>
      <c r="D17542" t="s">
        <v>8</v>
      </c>
    </row>
    <row r="17543" spans="1:4">
      <c r="A17543" t="s">
        <v>2593</v>
      </c>
      <c r="B17543" t="s">
        <v>2656</v>
      </c>
      <c r="C17543">
        <v>95.755317818573687</v>
      </c>
      <c r="D17543" t="s">
        <v>8</v>
      </c>
    </row>
    <row r="17544" spans="1:4">
      <c r="A17544" t="s">
        <v>2594</v>
      </c>
      <c r="B17544" t="s">
        <v>2656</v>
      </c>
      <c r="C17544">
        <v>91.256753930934636</v>
      </c>
      <c r="D17544" t="s">
        <v>8</v>
      </c>
    </row>
    <row r="17545" spans="1:4">
      <c r="A17545" t="s">
        <v>2595</v>
      </c>
      <c r="B17545" t="s">
        <v>2656</v>
      </c>
      <c r="C17545">
        <v>93.936118574971999</v>
      </c>
      <c r="D17545" t="s">
        <v>8</v>
      </c>
    </row>
    <row r="17546" spans="1:4">
      <c r="A17546" t="s">
        <v>2596</v>
      </c>
      <c r="B17546" t="s">
        <v>2656</v>
      </c>
      <c r="C17546">
        <v>95.399385289589702</v>
      </c>
      <c r="D17546" t="s">
        <v>8</v>
      </c>
    </row>
    <row r="17547" spans="1:4">
      <c r="A17547" t="s">
        <v>2597</v>
      </c>
      <c r="B17547" t="s">
        <v>2656</v>
      </c>
      <c r="C17547">
        <v>94.865487963502218</v>
      </c>
      <c r="D17547" t="s">
        <v>8</v>
      </c>
    </row>
    <row r="17548" spans="1:4">
      <c r="A17548" t="s">
        <v>2598</v>
      </c>
      <c r="B17548" t="s">
        <v>2656</v>
      </c>
      <c r="C17548">
        <v>94.430465427004123</v>
      </c>
      <c r="D17548" t="s">
        <v>8</v>
      </c>
    </row>
    <row r="17549" spans="1:4">
      <c r="A17549" t="s">
        <v>2599</v>
      </c>
      <c r="B17549" t="s">
        <v>2656</v>
      </c>
      <c r="C17549">
        <v>96.0123833419579</v>
      </c>
      <c r="D17549" t="s">
        <v>8</v>
      </c>
    </row>
    <row r="17550" spans="1:4">
      <c r="A17550" t="s">
        <v>2600</v>
      </c>
      <c r="B17550" t="s">
        <v>2656</v>
      </c>
      <c r="C17550">
        <v>96.200238825646764</v>
      </c>
      <c r="D17550" t="s">
        <v>8</v>
      </c>
    </row>
    <row r="17551" spans="1:4">
      <c r="A17551" t="s">
        <v>2601</v>
      </c>
      <c r="B17551" t="s">
        <v>2656</v>
      </c>
      <c r="C17551">
        <v>95.745431664982178</v>
      </c>
      <c r="D17551" t="s">
        <v>8</v>
      </c>
    </row>
    <row r="17552" spans="1:4">
      <c r="A17552" t="s">
        <v>2602</v>
      </c>
      <c r="B17552" t="s">
        <v>2656</v>
      </c>
      <c r="C17552">
        <v>92.838665992306275</v>
      </c>
      <c r="D17552" t="s">
        <v>8</v>
      </c>
    </row>
    <row r="17553" spans="1:4">
      <c r="A17553" t="s">
        <v>2603</v>
      </c>
      <c r="B17553" t="s">
        <v>2656</v>
      </c>
      <c r="C17553">
        <v>93.056180017269682</v>
      </c>
      <c r="D17553" t="s">
        <v>8</v>
      </c>
    </row>
    <row r="17554" spans="1:4">
      <c r="A17554" t="s">
        <v>2604</v>
      </c>
      <c r="B17554" t="s">
        <v>2656</v>
      </c>
      <c r="C17554">
        <v>95.854189875363915</v>
      </c>
      <c r="D17554" t="s">
        <v>8</v>
      </c>
    </row>
    <row r="17555" spans="1:4">
      <c r="A17555" t="s">
        <v>2605</v>
      </c>
      <c r="B17555" t="s">
        <v>2656</v>
      </c>
      <c r="C17555">
        <v>95.844306927635046</v>
      </c>
      <c r="D17555" t="s">
        <v>8</v>
      </c>
    </row>
    <row r="17556" spans="1:4">
      <c r="A17556" t="s">
        <v>2606</v>
      </c>
      <c r="B17556" t="s">
        <v>2656</v>
      </c>
      <c r="C17556">
        <v>99.789209169455802</v>
      </c>
      <c r="D17556" t="s">
        <v>8</v>
      </c>
    </row>
    <row r="17557" spans="1:4">
      <c r="A17557" t="s">
        <v>2607</v>
      </c>
      <c r="B17557" t="s">
        <v>2656</v>
      </c>
      <c r="C17557">
        <v>99.739770101118523</v>
      </c>
      <c r="D17557" t="s">
        <v>8</v>
      </c>
    </row>
    <row r="17558" spans="1:4">
      <c r="A17558" t="s">
        <v>2608</v>
      </c>
      <c r="B17558" t="s">
        <v>2656</v>
      </c>
      <c r="C17558">
        <v>97.050003051757798</v>
      </c>
      <c r="D17558" t="s">
        <v>8</v>
      </c>
    </row>
    <row r="17559" spans="1:4">
      <c r="A17559" t="s">
        <v>2609</v>
      </c>
      <c r="B17559" t="s">
        <v>2656</v>
      </c>
      <c r="C17559">
        <v>94.300003051757798</v>
      </c>
      <c r="D17559" t="s">
        <v>8</v>
      </c>
    </row>
    <row r="17560" spans="1:4">
      <c r="A17560" t="s">
        <v>2610</v>
      </c>
      <c r="B17560" t="s">
        <v>2656</v>
      </c>
      <c r="C17560">
        <v>97.760002136230483</v>
      </c>
      <c r="D17560" t="s">
        <v>8</v>
      </c>
    </row>
    <row r="17561" spans="1:4">
      <c r="A17561" t="s">
        <v>2611</v>
      </c>
      <c r="B17561" t="s">
        <v>2656</v>
      </c>
      <c r="C17561">
        <v>96.760002136230483</v>
      </c>
      <c r="D17561" t="s">
        <v>8</v>
      </c>
    </row>
    <row r="17562" spans="1:4">
      <c r="A17562" t="s">
        <v>2612</v>
      </c>
      <c r="B17562" t="s">
        <v>2656</v>
      </c>
      <c r="C17562">
        <v>98</v>
      </c>
      <c r="D17562" t="s">
        <v>8</v>
      </c>
    </row>
    <row r="17563" spans="1:4">
      <c r="A17563" t="s">
        <v>2613</v>
      </c>
      <c r="B17563" t="s">
        <v>2656</v>
      </c>
      <c r="C17563">
        <v>91.5</v>
      </c>
      <c r="D17563" t="s">
        <v>8</v>
      </c>
    </row>
    <row r="17564" spans="1:4">
      <c r="A17564" t="s">
        <v>2614</v>
      </c>
      <c r="B17564" t="s">
        <v>2656</v>
      </c>
      <c r="C17564">
        <v>92.169998168945327</v>
      </c>
      <c r="D17564" t="s">
        <v>8</v>
      </c>
    </row>
    <row r="17565" spans="1:4">
      <c r="A17565" t="s">
        <v>2615</v>
      </c>
      <c r="B17565" t="s">
        <v>2656</v>
      </c>
      <c r="C17565">
        <v>93.139999389648438</v>
      </c>
      <c r="D17565" t="s">
        <v>8</v>
      </c>
    </row>
    <row r="17566" spans="1:4">
      <c r="A17566" t="s">
        <v>2616</v>
      </c>
      <c r="B17566" t="s">
        <v>2656</v>
      </c>
      <c r="C17566">
        <v>95.559997558593764</v>
      </c>
      <c r="D17566" t="s">
        <v>8</v>
      </c>
    </row>
    <row r="17567" spans="1:4">
      <c r="A17567" t="s">
        <v>2617</v>
      </c>
      <c r="B17567" t="s">
        <v>2656</v>
      </c>
      <c r="C17567">
        <v>96.989997863769517</v>
      </c>
      <c r="D17567" t="s">
        <v>8</v>
      </c>
    </row>
    <row r="17568" spans="1:4">
      <c r="A17568" t="s">
        <v>2618</v>
      </c>
      <c r="B17568" t="s">
        <v>2656</v>
      </c>
      <c r="C17568">
        <v>97.769996643066406</v>
      </c>
      <c r="D17568" t="s">
        <v>8</v>
      </c>
    </row>
    <row r="17569" spans="1:4">
      <c r="A17569" t="s">
        <v>2619</v>
      </c>
      <c r="B17569" t="s">
        <v>2656</v>
      </c>
      <c r="C17569">
        <v>94.040000915527344</v>
      </c>
      <c r="D17569" t="s">
        <v>8</v>
      </c>
    </row>
    <row r="17570" spans="1:4">
      <c r="A17570" t="s">
        <v>2620</v>
      </c>
      <c r="B17570" t="s">
        <v>2656</v>
      </c>
      <c r="C17570">
        <v>93.410003662109375</v>
      </c>
      <c r="D17570" t="s">
        <v>8</v>
      </c>
    </row>
    <row r="17571" spans="1:4">
      <c r="A17571" t="s">
        <v>2621</v>
      </c>
      <c r="B17571" t="s">
        <v>2656</v>
      </c>
      <c r="C17571">
        <v>93.489997863769517</v>
      </c>
      <c r="D17571" t="s">
        <v>8</v>
      </c>
    </row>
    <row r="17572" spans="1:4">
      <c r="A17572" t="s">
        <v>2622</v>
      </c>
      <c r="B17572" t="s">
        <v>2656</v>
      </c>
      <c r="C17572">
        <v>95.629997253417955</v>
      </c>
      <c r="D17572" t="s">
        <v>8</v>
      </c>
    </row>
    <row r="17573" spans="1:4">
      <c r="A17573" t="s">
        <v>2623</v>
      </c>
      <c r="B17573" t="s">
        <v>2656</v>
      </c>
      <c r="C17573">
        <v>94.239997863769517</v>
      </c>
      <c r="D17573" t="s">
        <v>8</v>
      </c>
    </row>
    <row r="17574" spans="1:4">
      <c r="A17574" t="s">
        <v>2624</v>
      </c>
      <c r="B17574" t="s">
        <v>2656</v>
      </c>
      <c r="C17574">
        <v>94.519996643066406</v>
      </c>
      <c r="D17574" t="s">
        <v>8</v>
      </c>
    </row>
    <row r="17575" spans="1:4">
      <c r="A17575" t="s">
        <v>2625</v>
      </c>
      <c r="B17575" t="s">
        <v>2656</v>
      </c>
      <c r="C17575">
        <v>98.309997558593764</v>
      </c>
      <c r="D17575" t="s">
        <v>8</v>
      </c>
    </row>
    <row r="17576" spans="1:4">
      <c r="A17576" t="s">
        <v>2626</v>
      </c>
      <c r="B17576" t="s">
        <v>2656</v>
      </c>
      <c r="C17576">
        <v>97.720001220703125</v>
      </c>
      <c r="D17576" t="s">
        <v>8</v>
      </c>
    </row>
    <row r="17577" spans="1:4">
      <c r="A17577" t="s">
        <v>2627</v>
      </c>
      <c r="B17577" t="s">
        <v>2656</v>
      </c>
      <c r="C17577">
        <v>100.81999969482422</v>
      </c>
      <c r="D17577" t="s">
        <v>8</v>
      </c>
    </row>
    <row r="17578" spans="1:4">
      <c r="A17578" t="s">
        <v>2628</v>
      </c>
      <c r="B17578" t="s">
        <v>2656</v>
      </c>
      <c r="C17578">
        <v>97.650001525878906</v>
      </c>
      <c r="D17578" t="s">
        <v>8</v>
      </c>
    </row>
    <row r="17579" spans="1:4">
      <c r="A17579" t="s">
        <v>2629</v>
      </c>
      <c r="B17579" t="s">
        <v>2656</v>
      </c>
      <c r="C17579">
        <v>98</v>
      </c>
      <c r="D17579" t="s">
        <v>8</v>
      </c>
    </row>
    <row r="17580" spans="1:4">
      <c r="A17580" t="s">
        <v>2630</v>
      </c>
      <c r="B17580" t="s">
        <v>2656</v>
      </c>
      <c r="C17580">
        <v>96.190002441406236</v>
      </c>
      <c r="D17580" t="s">
        <v>8</v>
      </c>
    </row>
    <row r="17581" spans="1:4">
      <c r="A17581" t="s">
        <v>2631</v>
      </c>
      <c r="B17581" t="s">
        <v>2656</v>
      </c>
      <c r="C17581">
        <v>96.669998168945327</v>
      </c>
      <c r="D17581" t="s">
        <v>8</v>
      </c>
    </row>
    <row r="17582" spans="1:4">
      <c r="A17582" t="s">
        <v>2632</v>
      </c>
      <c r="B17582" t="s">
        <v>2656</v>
      </c>
      <c r="C17582">
        <v>95.220001220703125</v>
      </c>
      <c r="D17582" t="s">
        <v>8</v>
      </c>
    </row>
    <row r="17583" spans="1:4">
      <c r="A17583" t="s">
        <v>2633</v>
      </c>
      <c r="B17583" t="s">
        <v>2656</v>
      </c>
      <c r="C17583">
        <v>95.690002441406236</v>
      </c>
      <c r="D17583" t="s">
        <v>8</v>
      </c>
    </row>
    <row r="17584" spans="1:4">
      <c r="A17584" t="s">
        <v>2634</v>
      </c>
      <c r="B17584" t="s">
        <v>2656</v>
      </c>
      <c r="C17584">
        <v>94.620002746582045</v>
      </c>
      <c r="D17584" t="s">
        <v>8</v>
      </c>
    </row>
    <row r="17585" spans="1:4">
      <c r="A17585" t="s">
        <v>2635</v>
      </c>
      <c r="B17585" t="s">
        <v>2656</v>
      </c>
      <c r="C17585">
        <v>97.25</v>
      </c>
      <c r="D17585" t="s">
        <v>8</v>
      </c>
    </row>
    <row r="17586" spans="1:4">
      <c r="A17586" t="s">
        <v>2636</v>
      </c>
      <c r="B17586" t="s">
        <v>2656</v>
      </c>
      <c r="C17586">
        <v>97.5</v>
      </c>
      <c r="D17586" t="s">
        <v>8</v>
      </c>
    </row>
    <row r="17587" spans="1:4">
      <c r="A17587" t="s">
        <v>2637</v>
      </c>
      <c r="B17587" t="s">
        <v>2656</v>
      </c>
      <c r="C17587">
        <v>96.980003356933594</v>
      </c>
      <c r="D17587" t="s">
        <v>8</v>
      </c>
    </row>
    <row r="17588" spans="1:4">
      <c r="A17588" t="s">
        <v>2638</v>
      </c>
      <c r="B17588" t="s">
        <v>2656</v>
      </c>
      <c r="C17588">
        <v>98.260002136230483</v>
      </c>
      <c r="D17588" t="s">
        <v>8</v>
      </c>
    </row>
    <row r="17589" spans="1:4">
      <c r="A17589" t="s">
        <v>2639</v>
      </c>
      <c r="B17589" t="s">
        <v>2656</v>
      </c>
      <c r="C17589">
        <v>99.599998474121094</v>
      </c>
      <c r="D17589" t="s">
        <v>8</v>
      </c>
    </row>
    <row r="17590" spans="1:4">
      <c r="A17590" t="s">
        <v>2640</v>
      </c>
      <c r="B17590" t="s">
        <v>2656</v>
      </c>
      <c r="C17590">
        <v>98.330001831054673</v>
      </c>
      <c r="D17590" t="s">
        <v>8</v>
      </c>
    </row>
    <row r="17591" spans="1:4">
      <c r="A17591" t="s">
        <v>2641</v>
      </c>
      <c r="B17591" t="s">
        <v>2656</v>
      </c>
      <c r="C17591">
        <v>104.29000091552734</v>
      </c>
      <c r="D17591" t="s">
        <v>8</v>
      </c>
    </row>
    <row r="17592" spans="1:4">
      <c r="A17592" t="s">
        <v>2642</v>
      </c>
      <c r="B17592" t="s">
        <v>2656</v>
      </c>
      <c r="C17592">
        <v>105.9499969482422</v>
      </c>
      <c r="D17592" t="s">
        <v>8</v>
      </c>
    </row>
    <row r="17593" spans="1:4">
      <c r="A17593" t="s">
        <v>2643</v>
      </c>
      <c r="B17593" t="s">
        <v>2656</v>
      </c>
      <c r="C17593">
        <v>103</v>
      </c>
      <c r="D17593" t="s">
        <v>8</v>
      </c>
    </row>
    <row r="17594" spans="1:4">
      <c r="A17594" t="s">
        <v>2644</v>
      </c>
      <c r="B17594" t="s">
        <v>2656</v>
      </c>
      <c r="C17594">
        <v>101.72000122070313</v>
      </c>
      <c r="D17594" t="s">
        <v>8</v>
      </c>
    </row>
    <row r="17595" spans="1:4">
      <c r="A17595" t="s">
        <v>2645</v>
      </c>
      <c r="B17595" t="s">
        <v>2656</v>
      </c>
      <c r="C17595">
        <v>102.51000213623048</v>
      </c>
      <c r="D17595" t="s">
        <v>8</v>
      </c>
    </row>
    <row r="17596" spans="1:4">
      <c r="A17596" t="s">
        <v>2646</v>
      </c>
      <c r="B17596" t="s">
        <v>2656</v>
      </c>
      <c r="C17596">
        <v>102.91999816894533</v>
      </c>
      <c r="D17596" t="s">
        <v>8</v>
      </c>
    </row>
    <row r="17597" spans="1:4">
      <c r="A17597" t="s">
        <v>2647</v>
      </c>
      <c r="B17597" t="s">
        <v>2656</v>
      </c>
      <c r="C17597">
        <v>104.30999755859376</v>
      </c>
      <c r="D17597" t="s">
        <v>8</v>
      </c>
    </row>
    <row r="17598" spans="1:4">
      <c r="A17598" t="s">
        <v>2648</v>
      </c>
      <c r="B17598" t="s">
        <v>2656</v>
      </c>
      <c r="C17598">
        <v>104</v>
      </c>
      <c r="D17598" t="s">
        <v>8</v>
      </c>
    </row>
    <row r="17599" spans="1:4">
      <c r="A17599" t="s">
        <v>2649</v>
      </c>
      <c r="B17599" t="s">
        <v>2656</v>
      </c>
      <c r="C17599">
        <v>105</v>
      </c>
      <c r="D17599" t="s">
        <v>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0FE5-94A2-4365-AD69-D82F842A2FEF}">
  <dimension ref="A1:G5"/>
  <sheetViews>
    <sheetView tabSelected="1" workbookViewId="0">
      <selection activeCell="H18" sqref="H18"/>
    </sheetView>
  </sheetViews>
  <sheetFormatPr defaultRowHeight="14.4"/>
  <cols>
    <col min="1" max="1" width="6.88671875" bestFit="1" customWidth="1"/>
    <col min="2" max="2" width="12" bestFit="1" customWidth="1"/>
    <col min="3" max="3" width="12.77734375" bestFit="1" customWidth="1"/>
    <col min="4" max="4" width="12.88671875" bestFit="1" customWidth="1"/>
    <col min="5" max="5" width="20.109375" bestFit="1" customWidth="1"/>
    <col min="6" max="6" width="20.6640625" bestFit="1" customWidth="1"/>
    <col min="7" max="7" width="10.6640625" bestFit="1" customWidth="1"/>
  </cols>
  <sheetData>
    <row r="1" spans="1:7">
      <c r="A1" t="s">
        <v>5864</v>
      </c>
      <c r="B1" t="s">
        <v>6064</v>
      </c>
      <c r="C1" t="s">
        <v>2772</v>
      </c>
      <c r="D1" t="s">
        <v>2768</v>
      </c>
      <c r="E1" t="s">
        <v>6076</v>
      </c>
      <c r="F1" t="s">
        <v>6077</v>
      </c>
      <c r="G1" t="s">
        <v>6078</v>
      </c>
    </row>
    <row r="2" spans="1:7">
      <c r="A2">
        <v>2025</v>
      </c>
      <c r="B2">
        <v>106566000000</v>
      </c>
      <c r="C2">
        <v>4091000000</v>
      </c>
      <c r="D2">
        <v>9.0037543652912628</v>
      </c>
      <c r="E2">
        <v>454.366016</v>
      </c>
      <c r="F2" t="s">
        <v>6079</v>
      </c>
      <c r="G2" t="s">
        <v>6079</v>
      </c>
    </row>
    <row r="3" spans="1:7">
      <c r="A3">
        <v>2024</v>
      </c>
      <c r="B3">
        <v>107412000000</v>
      </c>
      <c r="C3">
        <v>4138000000</v>
      </c>
      <c r="D3">
        <v>9.1071952000917253</v>
      </c>
      <c r="E3">
        <v>454.366016</v>
      </c>
      <c r="F3" t="s">
        <v>6079</v>
      </c>
      <c r="G3" t="s">
        <v>6079</v>
      </c>
    </row>
    <row r="4" spans="1:7">
      <c r="A4">
        <v>2023</v>
      </c>
      <c r="B4">
        <v>109120000000</v>
      </c>
      <c r="C4">
        <v>2780000000</v>
      </c>
      <c r="D4">
        <v>6.1184153350060404</v>
      </c>
      <c r="E4">
        <v>454.366016</v>
      </c>
      <c r="F4" t="s">
        <v>6079</v>
      </c>
      <c r="G4" t="s">
        <v>6079</v>
      </c>
    </row>
    <row r="5" spans="1:7">
      <c r="A5">
        <v>2022</v>
      </c>
      <c r="B5">
        <v>106005000000</v>
      </c>
      <c r="C5">
        <v>6946000000</v>
      </c>
      <c r="D5">
        <v>15.287234862212934</v>
      </c>
      <c r="E5">
        <v>454.366016</v>
      </c>
      <c r="F5" t="s">
        <v>6079</v>
      </c>
      <c r="G5" t="s">
        <v>6079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395E-C6F4-4E7E-916A-3A5AD14DA3F2}">
  <dimension ref="A1:D5"/>
  <sheetViews>
    <sheetView workbookViewId="0">
      <selection activeCell="E6" sqref="E6"/>
    </sheetView>
  </sheetViews>
  <sheetFormatPr defaultRowHeight="14.4"/>
  <cols>
    <col min="1" max="1" width="12.109375" bestFit="1" customWidth="1"/>
    <col min="2" max="2" width="16.44140625" bestFit="1" customWidth="1"/>
    <col min="3" max="3" width="6.21875" bestFit="1" customWidth="1"/>
    <col min="4" max="4" width="10" bestFit="1" customWidth="1"/>
  </cols>
  <sheetData>
    <row r="1" spans="1:4">
      <c r="A1" t="s">
        <v>40</v>
      </c>
      <c r="B1" t="s">
        <v>136</v>
      </c>
      <c r="C1" t="s">
        <v>2657</v>
      </c>
      <c r="D1" t="s">
        <v>2658</v>
      </c>
    </row>
    <row r="2" spans="1:4">
      <c r="A2">
        <v>2022</v>
      </c>
      <c r="B2">
        <v>199.08006286621091</v>
      </c>
    </row>
    <row r="3" spans="1:4">
      <c r="A3">
        <v>2023</v>
      </c>
      <c r="B3">
        <v>158.75685119628906</v>
      </c>
    </row>
    <row r="4" spans="1:4">
      <c r="A4">
        <v>2024</v>
      </c>
      <c r="B4">
        <v>132.41683959960938</v>
      </c>
    </row>
    <row r="5" spans="1:4">
      <c r="A5">
        <v>2025</v>
      </c>
      <c r="B5">
        <v>135.1982421875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78F9-0B23-47BE-8A4D-4ADA98EF8967}">
  <dimension ref="A1:B5"/>
  <sheetViews>
    <sheetView workbookViewId="0">
      <selection sqref="A1:B5"/>
    </sheetView>
  </sheetViews>
  <sheetFormatPr defaultRowHeight="14.4"/>
  <cols>
    <col min="1" max="1" width="12.109375" bestFit="1" customWidth="1"/>
    <col min="2" max="2" width="10.5546875" bestFit="1" customWidth="1"/>
  </cols>
  <sheetData>
    <row r="1" spans="1:2">
      <c r="A1" t="s">
        <v>40</v>
      </c>
      <c r="B1" t="s">
        <v>2659</v>
      </c>
    </row>
    <row r="2" spans="1:2">
      <c r="A2">
        <v>2022</v>
      </c>
    </row>
    <row r="3" spans="1:2">
      <c r="A3">
        <v>2023</v>
      </c>
      <c r="B3">
        <v>0</v>
      </c>
    </row>
    <row r="4" spans="1:2">
      <c r="A4">
        <v>2024</v>
      </c>
      <c r="B4">
        <v>0</v>
      </c>
    </row>
    <row r="5" spans="1:2">
      <c r="A5">
        <v>2025</v>
      </c>
      <c r="B5">
        <v>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09F78-5F29-49F1-A0E8-07BD852BAAEF}">
  <dimension ref="A1:B5"/>
  <sheetViews>
    <sheetView workbookViewId="0">
      <selection sqref="A1:B5"/>
    </sheetView>
  </sheetViews>
  <sheetFormatPr defaultRowHeight="14.4"/>
  <cols>
    <col min="1" max="1" width="12.109375" bestFit="1" customWidth="1"/>
    <col min="2" max="2" width="16.44140625" bestFit="1" customWidth="1"/>
  </cols>
  <sheetData>
    <row r="1" spans="1:2">
      <c r="A1" t="s">
        <v>40</v>
      </c>
      <c r="B1" t="s">
        <v>136</v>
      </c>
    </row>
    <row r="2" spans="1:2">
      <c r="A2">
        <v>2022</v>
      </c>
      <c r="B2">
        <v>199.08006286621091</v>
      </c>
    </row>
    <row r="3" spans="1:2">
      <c r="A3">
        <v>2023</v>
      </c>
      <c r="B3">
        <v>158.75685119628906</v>
      </c>
    </row>
    <row r="4" spans="1:2">
      <c r="A4">
        <v>2024</v>
      </c>
      <c r="B4">
        <v>132.41683959960938</v>
      </c>
    </row>
    <row r="5" spans="1:2">
      <c r="A5">
        <v>2025</v>
      </c>
      <c r="B5">
        <v>135.1982421875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3DE3-55AD-409B-A3FC-3827C47B84C8}">
  <dimension ref="A1:D5"/>
  <sheetViews>
    <sheetView workbookViewId="0">
      <selection activeCell="C14" sqref="C14"/>
    </sheetView>
  </sheetViews>
  <sheetFormatPr defaultRowHeight="14.4"/>
  <cols>
    <col min="1" max="1" width="12.109375" bestFit="1" customWidth="1"/>
    <col min="2" max="2" width="16.44140625" bestFit="1" customWidth="1"/>
    <col min="3" max="3" width="20.21875" bestFit="1" customWidth="1"/>
    <col min="4" max="4" width="16.33203125" bestFit="1" customWidth="1"/>
  </cols>
  <sheetData>
    <row r="1" spans="1:4">
      <c r="A1" t="s">
        <v>40</v>
      </c>
      <c r="B1" t="s">
        <v>136</v>
      </c>
      <c r="C1" t="s">
        <v>2660</v>
      </c>
      <c r="D1" t="s">
        <v>41</v>
      </c>
    </row>
    <row r="2" spans="1:4">
      <c r="A2">
        <v>2022</v>
      </c>
      <c r="B2">
        <v>199.08006286621091</v>
      </c>
    </row>
    <row r="3" spans="1:4">
      <c r="A3">
        <v>2023</v>
      </c>
      <c r="B3">
        <v>158.75685119628906</v>
      </c>
      <c r="C3">
        <v>199.08006286621091</v>
      </c>
      <c r="D3">
        <v>-20.254771416774425</v>
      </c>
    </row>
    <row r="4" spans="1:4">
      <c r="A4">
        <v>2024</v>
      </c>
      <c r="B4">
        <v>132.41683959960938</v>
      </c>
      <c r="C4">
        <v>158.75685119628906</v>
      </c>
      <c r="D4">
        <v>-16.59141725109712</v>
      </c>
    </row>
    <row r="5" spans="1:4">
      <c r="A5">
        <v>2025</v>
      </c>
      <c r="B5">
        <v>135.1982421875</v>
      </c>
      <c r="C5">
        <v>132.41683959960938</v>
      </c>
      <c r="D5">
        <v>2.1004900859292448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B3EA2-BF23-41DE-9FFA-2AF878C91B53}">
  <dimension ref="A1:CD5"/>
  <sheetViews>
    <sheetView topLeftCell="AE1" workbookViewId="0">
      <selection activeCell="AE4" sqref="AE4"/>
    </sheetView>
  </sheetViews>
  <sheetFormatPr defaultRowHeight="14.4"/>
  <cols>
    <col min="1" max="1" width="10" bestFit="1" customWidth="1"/>
    <col min="2" max="2" width="21.6640625" bestFit="1" customWidth="1"/>
    <col min="3" max="3" width="11.5546875" bestFit="1" customWidth="1"/>
    <col min="4" max="5" width="12" bestFit="1" customWidth="1"/>
    <col min="6" max="6" width="17.6640625" bestFit="1" customWidth="1"/>
    <col min="7" max="7" width="14.6640625" bestFit="1" customWidth="1"/>
    <col min="8" max="8" width="14.33203125" bestFit="1" customWidth="1"/>
    <col min="9" max="9" width="17.33203125" bestFit="1" customWidth="1"/>
    <col min="10" max="10" width="22.44140625" bestFit="1" customWidth="1"/>
    <col min="11" max="11" width="19.44140625" bestFit="1" customWidth="1"/>
    <col min="12" max="12" width="17.44140625" bestFit="1" customWidth="1"/>
    <col min="13" max="13" width="30.21875" bestFit="1" customWidth="1"/>
    <col min="14" max="14" width="17.77734375" bestFit="1" customWidth="1"/>
    <col min="15" max="15" width="38.5546875" bestFit="1" customWidth="1"/>
    <col min="16" max="16" width="22.44140625" bestFit="1" customWidth="1"/>
    <col min="17" max="17" width="15.88671875" bestFit="1" customWidth="1"/>
    <col min="18" max="18" width="22.44140625" bestFit="1" customWidth="1"/>
    <col min="19" max="19" width="12.21875" bestFit="1" customWidth="1"/>
    <col min="20" max="20" width="13.77734375" bestFit="1" customWidth="1"/>
    <col min="21" max="21" width="31.5546875" bestFit="1" customWidth="1"/>
    <col min="22" max="22" width="42.109375" bestFit="1" customWidth="1"/>
    <col min="23" max="23" width="24.88671875" bestFit="1" customWidth="1"/>
    <col min="24" max="24" width="25.44140625" bestFit="1" customWidth="1"/>
    <col min="25" max="25" width="16.44140625" bestFit="1" customWidth="1"/>
    <col min="26" max="26" width="51.44140625" bestFit="1" customWidth="1"/>
    <col min="27" max="27" width="32.44140625" bestFit="1" customWidth="1"/>
    <col min="28" max="28" width="27.5546875" bestFit="1" customWidth="1"/>
    <col min="29" max="29" width="26.21875" bestFit="1" customWidth="1"/>
    <col min="30" max="30" width="32.6640625" bestFit="1" customWidth="1"/>
    <col min="31" max="31" width="38.5546875" bestFit="1" customWidth="1"/>
    <col min="32" max="32" width="30.44140625" bestFit="1" customWidth="1"/>
    <col min="33" max="33" width="13.77734375" bestFit="1" customWidth="1"/>
    <col min="34" max="34" width="16" bestFit="1" customWidth="1"/>
    <col min="35" max="35" width="21.109375" bestFit="1" customWidth="1"/>
    <col min="36" max="36" width="23.77734375" bestFit="1" customWidth="1"/>
    <col min="37" max="37" width="22.44140625" bestFit="1" customWidth="1"/>
    <col min="38" max="38" width="36.33203125" bestFit="1" customWidth="1"/>
    <col min="39" max="39" width="28.21875" bestFit="1" customWidth="1"/>
    <col min="40" max="40" width="11.5546875" bestFit="1" customWidth="1"/>
    <col min="41" max="41" width="22" bestFit="1" customWidth="1"/>
    <col min="42" max="42" width="48" bestFit="1" customWidth="1"/>
    <col min="43" max="43" width="27.88671875" bestFit="1" customWidth="1"/>
    <col min="44" max="44" width="22.88671875" bestFit="1" customWidth="1"/>
    <col min="45" max="45" width="14.5546875" bestFit="1" customWidth="1"/>
    <col min="46" max="46" width="12" bestFit="1" customWidth="1"/>
    <col min="47" max="47" width="16.44140625" bestFit="1" customWidth="1"/>
    <col min="48" max="48" width="15.33203125" bestFit="1" customWidth="1"/>
    <col min="49" max="49" width="17.5546875" bestFit="1" customWidth="1"/>
    <col min="50" max="50" width="15.77734375" bestFit="1" customWidth="1"/>
    <col min="51" max="51" width="12" bestFit="1" customWidth="1"/>
    <col min="52" max="52" width="21.44140625" bestFit="1" customWidth="1"/>
    <col min="53" max="53" width="22" bestFit="1" customWidth="1"/>
    <col min="54" max="54" width="20.77734375" bestFit="1" customWidth="1"/>
    <col min="55" max="55" width="23.44140625" bestFit="1" customWidth="1"/>
    <col min="56" max="56" width="32" bestFit="1" customWidth="1"/>
    <col min="57" max="57" width="20.33203125" bestFit="1" customWidth="1"/>
    <col min="58" max="58" width="10" bestFit="1" customWidth="1"/>
    <col min="59" max="59" width="12" bestFit="1" customWidth="1"/>
    <col min="60" max="60" width="23.5546875" bestFit="1" customWidth="1"/>
    <col min="61" max="61" width="12" bestFit="1" customWidth="1"/>
    <col min="62" max="62" width="21.33203125" bestFit="1" customWidth="1"/>
    <col min="63" max="63" width="14.77734375" bestFit="1" customWidth="1"/>
    <col min="64" max="64" width="27.33203125" bestFit="1" customWidth="1"/>
    <col min="65" max="65" width="25" bestFit="1" customWidth="1"/>
    <col min="66" max="66" width="21.33203125" bestFit="1" customWidth="1"/>
    <col min="67" max="67" width="9.6640625" bestFit="1" customWidth="1"/>
    <col min="68" max="68" width="13.109375" bestFit="1" customWidth="1"/>
    <col min="69" max="69" width="18.21875" bestFit="1" customWidth="1"/>
    <col min="70" max="70" width="13.44140625" bestFit="1" customWidth="1"/>
    <col min="71" max="71" width="12" bestFit="1" customWidth="1"/>
    <col min="72" max="72" width="31.44140625" bestFit="1" customWidth="1"/>
    <col min="73" max="73" width="15.33203125" bestFit="1" customWidth="1"/>
    <col min="74" max="74" width="11.109375" bestFit="1" customWidth="1"/>
    <col min="75" max="75" width="16.21875" bestFit="1" customWidth="1"/>
    <col min="76" max="76" width="18.44140625" bestFit="1" customWidth="1"/>
    <col min="77" max="77" width="43.88671875" bestFit="1" customWidth="1"/>
    <col min="78" max="78" width="26" bestFit="1" customWidth="1"/>
    <col min="79" max="79" width="23.44140625" bestFit="1" customWidth="1"/>
    <col min="80" max="80" width="15.21875" bestFit="1" customWidth="1"/>
    <col min="81" max="81" width="13.21875" bestFit="1" customWidth="1"/>
    <col min="82" max="82" width="9" bestFit="1" customWidth="1"/>
  </cols>
  <sheetData>
    <row r="1" spans="1:82">
      <c r="A1" t="s">
        <v>2661</v>
      </c>
      <c r="B1" t="s">
        <v>2662</v>
      </c>
      <c r="C1" t="s">
        <v>2663</v>
      </c>
      <c r="D1" t="s">
        <v>2664</v>
      </c>
      <c r="E1" t="s">
        <v>2665</v>
      </c>
      <c r="F1" t="s">
        <v>33</v>
      </c>
      <c r="G1" t="s">
        <v>2666</v>
      </c>
      <c r="H1" t="s">
        <v>2667</v>
      </c>
      <c r="I1" t="s">
        <v>2668</v>
      </c>
      <c r="J1" t="s">
        <v>2669</v>
      </c>
      <c r="K1" t="s">
        <v>30</v>
      </c>
      <c r="L1" t="s">
        <v>2670</v>
      </c>
      <c r="M1" t="s">
        <v>34</v>
      </c>
      <c r="N1" t="s">
        <v>2671</v>
      </c>
      <c r="O1" t="s">
        <v>2672</v>
      </c>
      <c r="P1" t="s">
        <v>2673</v>
      </c>
      <c r="Q1" t="s">
        <v>31</v>
      </c>
      <c r="R1" t="s">
        <v>32</v>
      </c>
      <c r="S1" t="s">
        <v>2674</v>
      </c>
      <c r="T1" t="s">
        <v>2675</v>
      </c>
      <c r="U1" t="s">
        <v>37</v>
      </c>
      <c r="V1" t="s">
        <v>38</v>
      </c>
      <c r="W1" t="s">
        <v>27</v>
      </c>
      <c r="X1" t="s">
        <v>2676</v>
      </c>
      <c r="Y1" t="s">
        <v>2677</v>
      </c>
      <c r="Z1" t="s">
        <v>2678</v>
      </c>
      <c r="AA1" t="s">
        <v>2679</v>
      </c>
      <c r="AB1" t="s">
        <v>2680</v>
      </c>
      <c r="AC1" t="s">
        <v>2681</v>
      </c>
      <c r="AD1" t="s">
        <v>28</v>
      </c>
      <c r="AE1" t="s">
        <v>2682</v>
      </c>
      <c r="AF1" t="s">
        <v>2683</v>
      </c>
      <c r="AG1" t="s">
        <v>26</v>
      </c>
      <c r="AH1" t="s">
        <v>2684</v>
      </c>
      <c r="AI1" t="s">
        <v>24</v>
      </c>
      <c r="AJ1" t="s">
        <v>2685</v>
      </c>
      <c r="AK1" t="s">
        <v>2686</v>
      </c>
      <c r="AL1" t="s">
        <v>2687</v>
      </c>
      <c r="AM1" t="s">
        <v>2688</v>
      </c>
      <c r="AN1" t="s">
        <v>23</v>
      </c>
      <c r="AO1" t="s">
        <v>2689</v>
      </c>
      <c r="AP1" t="s">
        <v>2690</v>
      </c>
      <c r="AQ1" t="s">
        <v>2691</v>
      </c>
      <c r="AR1" t="s">
        <v>2692</v>
      </c>
      <c r="AS1" t="s">
        <v>2693</v>
      </c>
      <c r="AT1" t="s">
        <v>2694</v>
      </c>
      <c r="AU1" t="s">
        <v>2695</v>
      </c>
      <c r="AV1" t="s">
        <v>2696</v>
      </c>
      <c r="AW1" t="s">
        <v>2697</v>
      </c>
      <c r="AX1" t="s">
        <v>22</v>
      </c>
      <c r="AY1" t="s">
        <v>36</v>
      </c>
      <c r="AZ1" t="s">
        <v>39</v>
      </c>
      <c r="BA1" t="s">
        <v>19</v>
      </c>
      <c r="BB1" t="s">
        <v>2698</v>
      </c>
      <c r="BC1" t="s">
        <v>20</v>
      </c>
      <c r="BD1" t="s">
        <v>2699</v>
      </c>
      <c r="BE1" t="s">
        <v>2700</v>
      </c>
      <c r="BF1" t="s">
        <v>18</v>
      </c>
      <c r="BG1" t="s">
        <v>17</v>
      </c>
      <c r="BH1" t="s">
        <v>2701</v>
      </c>
      <c r="BI1" t="s">
        <v>2702</v>
      </c>
      <c r="BJ1" t="s">
        <v>2703</v>
      </c>
      <c r="BK1" t="s">
        <v>2704</v>
      </c>
      <c r="BL1" t="s">
        <v>2705</v>
      </c>
      <c r="BM1" t="s">
        <v>2706</v>
      </c>
      <c r="BN1" t="s">
        <v>2707</v>
      </c>
      <c r="BO1" t="s">
        <v>2708</v>
      </c>
      <c r="BP1" t="s">
        <v>2709</v>
      </c>
      <c r="BQ1" t="s">
        <v>15</v>
      </c>
      <c r="BR1" t="s">
        <v>14</v>
      </c>
      <c r="BS1" t="s">
        <v>13</v>
      </c>
      <c r="BT1" t="s">
        <v>2710</v>
      </c>
      <c r="BU1" t="s">
        <v>2711</v>
      </c>
      <c r="BV1" t="s">
        <v>2712</v>
      </c>
      <c r="BW1" t="s">
        <v>2713</v>
      </c>
      <c r="BX1" t="s">
        <v>12</v>
      </c>
      <c r="BY1" t="s">
        <v>2714</v>
      </c>
      <c r="BZ1" t="s">
        <v>2715</v>
      </c>
      <c r="CA1" t="s">
        <v>2716</v>
      </c>
      <c r="CB1" t="s">
        <v>2717</v>
      </c>
      <c r="CC1" t="s">
        <v>2718</v>
      </c>
      <c r="CD1" t="s">
        <v>0</v>
      </c>
    </row>
    <row r="2" spans="1:82">
      <c r="A2" t="s">
        <v>2719</v>
      </c>
      <c r="B2">
        <v>455566995</v>
      </c>
      <c r="C2">
        <v>455566995</v>
      </c>
      <c r="D2">
        <v>11178000000</v>
      </c>
      <c r="E2">
        <v>19875000000</v>
      </c>
      <c r="F2">
        <v>14035000000</v>
      </c>
      <c r="G2">
        <v>30606000000</v>
      </c>
      <c r="H2">
        <v>-1345000000</v>
      </c>
      <c r="I2">
        <v>14035000000</v>
      </c>
      <c r="J2">
        <v>3935000000</v>
      </c>
      <c r="K2">
        <v>14666000000</v>
      </c>
      <c r="L2">
        <v>28970000000</v>
      </c>
      <c r="M2">
        <v>14666000000</v>
      </c>
      <c r="N2">
        <v>14666000000</v>
      </c>
      <c r="O2">
        <v>-458000000</v>
      </c>
      <c r="P2">
        <v>-458000000</v>
      </c>
      <c r="Q2">
        <v>8090000000</v>
      </c>
      <c r="R2">
        <v>6996000000</v>
      </c>
      <c r="S2">
        <v>38000000</v>
      </c>
      <c r="T2">
        <v>38000000</v>
      </c>
      <c r="U2">
        <v>43103000000</v>
      </c>
      <c r="V2">
        <v>22304000000</v>
      </c>
      <c r="W2">
        <v>169000000</v>
      </c>
      <c r="Y2">
        <v>592000000</v>
      </c>
      <c r="Z2">
        <v>31000000</v>
      </c>
      <c r="AA2">
        <v>338000000</v>
      </c>
      <c r="AB2">
        <v>3319000000</v>
      </c>
      <c r="AC2">
        <v>388000000</v>
      </c>
      <c r="AD2">
        <v>2303000000</v>
      </c>
      <c r="AE2">
        <v>17886000000</v>
      </c>
      <c r="AF2">
        <v>3582000000</v>
      </c>
      <c r="AG2">
        <v>14304000000</v>
      </c>
      <c r="AH2">
        <v>20799000000</v>
      </c>
      <c r="AI2">
        <v>1062000000</v>
      </c>
      <c r="AJ2">
        <v>1209000000</v>
      </c>
      <c r="AK2">
        <v>1209000000</v>
      </c>
      <c r="AL2">
        <v>1989000000</v>
      </c>
      <c r="AM2">
        <v>353000000</v>
      </c>
      <c r="AN2">
        <v>1636000000</v>
      </c>
      <c r="AO2">
        <v>1636000000</v>
      </c>
      <c r="AP2">
        <v>211000000</v>
      </c>
      <c r="AQ2">
        <v>16328000000</v>
      </c>
      <c r="AR2">
        <v>1723000000</v>
      </c>
      <c r="AS2">
        <v>126000000</v>
      </c>
      <c r="AT2">
        <v>14605000000</v>
      </c>
      <c r="AU2">
        <v>510000000</v>
      </c>
      <c r="AV2">
        <v>1042000000</v>
      </c>
      <c r="AW2">
        <v>334000000</v>
      </c>
      <c r="AX2">
        <v>13053000000</v>
      </c>
      <c r="AY2">
        <v>57769000000</v>
      </c>
      <c r="AZ2">
        <v>38315000000</v>
      </c>
      <c r="BA2">
        <v>238000000</v>
      </c>
      <c r="BB2">
        <v>661000000</v>
      </c>
      <c r="BD2">
        <v>631000000</v>
      </c>
      <c r="BF2">
        <v>631000000</v>
      </c>
      <c r="BG2">
        <v>36785000000</v>
      </c>
      <c r="BH2">
        <v>-26277000000</v>
      </c>
      <c r="BI2">
        <v>63062000000</v>
      </c>
      <c r="BJ2">
        <v>1185000000</v>
      </c>
      <c r="BK2">
        <v>3763000000</v>
      </c>
      <c r="BL2">
        <v>12627000000</v>
      </c>
      <c r="BM2">
        <v>38752000000</v>
      </c>
      <c r="BN2">
        <v>6735000000</v>
      </c>
      <c r="BO2">
        <v>0</v>
      </c>
      <c r="BP2">
        <v>19454000000</v>
      </c>
      <c r="BQ2">
        <v>185000000</v>
      </c>
      <c r="BR2">
        <v>226000000</v>
      </c>
      <c r="BS2">
        <v>12740000000</v>
      </c>
      <c r="BT2">
        <v>-183000000</v>
      </c>
      <c r="BU2">
        <v>12923000000</v>
      </c>
      <c r="BV2">
        <v>1541000000</v>
      </c>
      <c r="BW2">
        <v>543000000</v>
      </c>
      <c r="BX2">
        <v>998000000</v>
      </c>
      <c r="BY2">
        <v>4762000000</v>
      </c>
      <c r="CA2">
        <v>4762000000</v>
      </c>
      <c r="CB2">
        <v>4486000000</v>
      </c>
      <c r="CC2">
        <v>276000000</v>
      </c>
      <c r="CD2" t="s">
        <v>5</v>
      </c>
    </row>
    <row r="3" spans="1:82">
      <c r="A3" t="s">
        <v>2720</v>
      </c>
      <c r="B3">
        <v>461675441</v>
      </c>
      <c r="C3">
        <v>461675441</v>
      </c>
      <c r="D3">
        <v>12233000000</v>
      </c>
      <c r="E3">
        <v>19646000000</v>
      </c>
      <c r="F3">
        <v>12801000000</v>
      </c>
      <c r="G3">
        <v>29470000000</v>
      </c>
      <c r="H3">
        <v>-1806000000</v>
      </c>
      <c r="I3">
        <v>12801000000</v>
      </c>
      <c r="J3">
        <v>3608000000</v>
      </c>
      <c r="K3">
        <v>13432000000</v>
      </c>
      <c r="L3">
        <v>28354000000</v>
      </c>
      <c r="M3">
        <v>13432000000</v>
      </c>
      <c r="N3">
        <v>13432000000</v>
      </c>
      <c r="O3">
        <v>-460000000</v>
      </c>
      <c r="P3">
        <v>-460000000</v>
      </c>
      <c r="Q3">
        <v>7093000000</v>
      </c>
      <c r="R3">
        <v>6761000000</v>
      </c>
      <c r="S3">
        <v>38000000</v>
      </c>
      <c r="T3">
        <v>38000000</v>
      </c>
      <c r="U3">
        <v>41924000000</v>
      </c>
      <c r="V3">
        <v>22620000000</v>
      </c>
      <c r="W3">
        <v>181000000</v>
      </c>
      <c r="Y3">
        <v>491000000</v>
      </c>
      <c r="Z3">
        <v>33000000</v>
      </c>
      <c r="AA3">
        <v>272000000</v>
      </c>
      <c r="AB3">
        <v>3475000000</v>
      </c>
      <c r="AC3">
        <v>419000000</v>
      </c>
      <c r="AD3">
        <v>2480000000</v>
      </c>
      <c r="AE3">
        <v>18201000000</v>
      </c>
      <c r="AF3">
        <v>3279000000</v>
      </c>
      <c r="AG3">
        <v>14922000000</v>
      </c>
      <c r="AH3">
        <v>19304000000</v>
      </c>
      <c r="AI3">
        <v>1302000000</v>
      </c>
      <c r="AJ3">
        <v>1162000000</v>
      </c>
      <c r="AK3">
        <v>1162000000</v>
      </c>
      <c r="AL3">
        <v>1445000000</v>
      </c>
      <c r="AM3">
        <v>329000000</v>
      </c>
      <c r="AN3">
        <v>1116000000</v>
      </c>
      <c r="AO3">
        <v>1116000000</v>
      </c>
      <c r="AP3">
        <v>192000000</v>
      </c>
      <c r="AQ3">
        <v>15203000000</v>
      </c>
      <c r="AR3">
        <v>1657000000</v>
      </c>
      <c r="AS3">
        <v>122000000</v>
      </c>
      <c r="AT3">
        <v>13546000000</v>
      </c>
      <c r="AU3">
        <v>508000000</v>
      </c>
      <c r="AV3">
        <v>940000000</v>
      </c>
      <c r="AW3">
        <v>113000000</v>
      </c>
      <c r="AX3">
        <v>12098000000</v>
      </c>
      <c r="AY3">
        <v>55356000000</v>
      </c>
      <c r="AZ3">
        <v>37858000000</v>
      </c>
      <c r="BA3">
        <v>229000000</v>
      </c>
      <c r="BB3">
        <v>540000000</v>
      </c>
      <c r="BD3">
        <v>631000000</v>
      </c>
      <c r="BF3">
        <v>631000000</v>
      </c>
      <c r="BG3">
        <v>36458000000</v>
      </c>
      <c r="BH3">
        <v>-24413000000</v>
      </c>
      <c r="BI3">
        <v>60871000000</v>
      </c>
      <c r="BJ3">
        <v>1703000000</v>
      </c>
      <c r="BK3">
        <v>3362000000</v>
      </c>
      <c r="BL3">
        <v>12193000000</v>
      </c>
      <c r="BM3">
        <v>37066000000</v>
      </c>
      <c r="BN3">
        <v>6547000000</v>
      </c>
      <c r="BO3">
        <v>0</v>
      </c>
      <c r="BP3">
        <v>17498000000</v>
      </c>
      <c r="BQ3">
        <v>202000000</v>
      </c>
      <c r="BR3">
        <v>201000000</v>
      </c>
      <c r="BS3">
        <v>11886000000</v>
      </c>
      <c r="BT3">
        <v>-153000000</v>
      </c>
      <c r="BU3">
        <v>12039000000</v>
      </c>
      <c r="BV3">
        <v>1404000000</v>
      </c>
      <c r="BW3">
        <v>513000000</v>
      </c>
      <c r="BX3">
        <v>891000000</v>
      </c>
      <c r="BY3">
        <v>3805000000</v>
      </c>
      <c r="CA3">
        <v>3805000000</v>
      </c>
      <c r="CB3">
        <v>3517000000</v>
      </c>
      <c r="CC3">
        <v>288000000</v>
      </c>
      <c r="CD3" t="s">
        <v>9</v>
      </c>
    </row>
    <row r="4" spans="1:82">
      <c r="A4" t="s">
        <v>2721</v>
      </c>
      <c r="B4">
        <v>460346947</v>
      </c>
      <c r="C4">
        <v>460346947</v>
      </c>
      <c r="D4">
        <v>13910000000</v>
      </c>
      <c r="E4">
        <v>19073000000</v>
      </c>
      <c r="F4">
        <v>10587000000</v>
      </c>
      <c r="G4">
        <v>27371000000</v>
      </c>
      <c r="H4">
        <v>-1654000000</v>
      </c>
      <c r="I4">
        <v>10587000000</v>
      </c>
      <c r="J4">
        <v>2934000000</v>
      </c>
      <c r="K4">
        <v>11232000000</v>
      </c>
      <c r="L4">
        <v>27241000000</v>
      </c>
      <c r="M4">
        <v>11232000000</v>
      </c>
      <c r="N4">
        <v>11232000000</v>
      </c>
      <c r="O4">
        <v>-419000000</v>
      </c>
      <c r="P4">
        <v>-419000000</v>
      </c>
      <c r="Q4">
        <v>5005000000</v>
      </c>
      <c r="R4">
        <v>6608000000</v>
      </c>
      <c r="S4">
        <v>38000000</v>
      </c>
      <c r="T4">
        <v>38000000</v>
      </c>
      <c r="U4">
        <v>42103000000</v>
      </c>
      <c r="V4">
        <v>22603000000</v>
      </c>
      <c r="W4">
        <v>169000000</v>
      </c>
      <c r="Y4">
        <v>424000000</v>
      </c>
      <c r="Z4">
        <v>37000000</v>
      </c>
      <c r="AA4">
        <v>168000000</v>
      </c>
      <c r="AB4">
        <v>3195000000</v>
      </c>
      <c r="AC4">
        <v>449000000</v>
      </c>
      <c r="AD4">
        <v>2196000000</v>
      </c>
      <c r="AE4">
        <v>18647000000</v>
      </c>
      <c r="AF4">
        <v>2638000000</v>
      </c>
      <c r="AG4">
        <v>16009000000</v>
      </c>
      <c r="AH4">
        <v>19500000000</v>
      </c>
      <c r="AI4">
        <v>1492000000</v>
      </c>
      <c r="AJ4">
        <v>1240000000</v>
      </c>
      <c r="AK4">
        <v>1240000000</v>
      </c>
      <c r="AL4">
        <v>426000000</v>
      </c>
      <c r="AM4">
        <v>296000000</v>
      </c>
      <c r="AN4">
        <v>130000000</v>
      </c>
      <c r="AO4">
        <v>130000000</v>
      </c>
      <c r="AP4">
        <v>173000000</v>
      </c>
      <c r="AQ4">
        <v>16169000000</v>
      </c>
      <c r="AR4">
        <v>1413000000</v>
      </c>
      <c r="AS4">
        <v>94000000</v>
      </c>
      <c r="AT4">
        <v>14756000000</v>
      </c>
      <c r="AU4">
        <v>497000000</v>
      </c>
      <c r="AV4">
        <v>772000000</v>
      </c>
      <c r="AX4">
        <v>13487000000</v>
      </c>
      <c r="AY4">
        <v>53335000000</v>
      </c>
      <c r="AZ4">
        <v>35489000000</v>
      </c>
      <c r="BA4">
        <v>160000000</v>
      </c>
      <c r="BB4">
        <v>515000000</v>
      </c>
      <c r="BC4">
        <v>440000000</v>
      </c>
      <c r="BD4">
        <v>645000000</v>
      </c>
      <c r="BG4">
        <v>34169000000</v>
      </c>
      <c r="BH4">
        <v>-22631000000</v>
      </c>
      <c r="BI4">
        <v>56800000000</v>
      </c>
      <c r="BJ4">
        <v>2688000000</v>
      </c>
      <c r="BK4">
        <v>2657000000</v>
      </c>
      <c r="BL4">
        <v>10478000000</v>
      </c>
      <c r="BM4">
        <v>34746000000</v>
      </c>
      <c r="BN4">
        <v>6231000000</v>
      </c>
      <c r="BO4">
        <v>0</v>
      </c>
      <c r="BP4">
        <v>17846000000</v>
      </c>
      <c r="BQ4">
        <v>235000000</v>
      </c>
      <c r="BR4">
        <v>188000000</v>
      </c>
      <c r="BS4">
        <v>13499000000</v>
      </c>
      <c r="BV4">
        <v>1695000000</v>
      </c>
      <c r="BW4">
        <v>526000000</v>
      </c>
      <c r="BX4">
        <v>1169000000</v>
      </c>
      <c r="BY4">
        <v>2229000000</v>
      </c>
      <c r="BZ4">
        <v>1343000000</v>
      </c>
      <c r="CA4">
        <v>2229000000</v>
      </c>
      <c r="CB4">
        <v>1943000000</v>
      </c>
      <c r="CC4">
        <v>286000000</v>
      </c>
      <c r="CD4" t="s">
        <v>10</v>
      </c>
    </row>
    <row r="5" spans="1:82">
      <c r="A5" t="s">
        <v>2722</v>
      </c>
      <c r="B5">
        <v>471274073</v>
      </c>
      <c r="C5">
        <v>471274073</v>
      </c>
      <c r="D5">
        <v>7809000000</v>
      </c>
      <c r="E5">
        <v>16467000000</v>
      </c>
      <c r="F5">
        <v>12171000000</v>
      </c>
      <c r="G5">
        <v>26547000000</v>
      </c>
      <c r="H5">
        <v>-174000000</v>
      </c>
      <c r="I5">
        <v>12171000000</v>
      </c>
      <c r="J5">
        <v>2747000000</v>
      </c>
      <c r="K5">
        <v>12827000000</v>
      </c>
      <c r="L5">
        <v>26376000000</v>
      </c>
      <c r="M5">
        <v>12827000000</v>
      </c>
      <c r="N5">
        <v>12827000000</v>
      </c>
      <c r="O5">
        <v>-553000000</v>
      </c>
      <c r="P5">
        <v>-553000000</v>
      </c>
      <c r="Q5">
        <v>6920000000</v>
      </c>
      <c r="R5">
        <v>6421000000</v>
      </c>
      <c r="S5">
        <v>39000000</v>
      </c>
      <c r="T5">
        <v>39000000</v>
      </c>
      <c r="U5">
        <v>40984000000</v>
      </c>
      <c r="V5">
        <v>19237000000</v>
      </c>
      <c r="W5">
        <v>44000000</v>
      </c>
      <c r="X5">
        <v>77000000</v>
      </c>
      <c r="Y5">
        <v>395000000</v>
      </c>
      <c r="Z5">
        <v>45000000</v>
      </c>
      <c r="AA5">
        <v>139000000</v>
      </c>
      <c r="AB5">
        <v>2617000000</v>
      </c>
      <c r="AC5">
        <v>479000000</v>
      </c>
      <c r="AD5">
        <v>1566000000</v>
      </c>
      <c r="AE5">
        <v>16042000000</v>
      </c>
      <c r="AF5">
        <v>2493000000</v>
      </c>
      <c r="AG5">
        <v>13549000000</v>
      </c>
      <c r="AH5">
        <v>21747000000</v>
      </c>
      <c r="AI5">
        <v>1310000000</v>
      </c>
      <c r="AJ5">
        <v>1202000000</v>
      </c>
      <c r="AK5">
        <v>1202000000</v>
      </c>
      <c r="AL5">
        <v>425000000</v>
      </c>
      <c r="AM5">
        <v>254000000</v>
      </c>
      <c r="AN5">
        <v>171000000</v>
      </c>
      <c r="AO5">
        <v>171000000</v>
      </c>
      <c r="AP5">
        <v>169000000</v>
      </c>
      <c r="AQ5">
        <v>18641000000</v>
      </c>
      <c r="AR5">
        <v>1697000000</v>
      </c>
      <c r="AS5">
        <v>77000000</v>
      </c>
      <c r="AT5">
        <v>16944000000</v>
      </c>
      <c r="AU5">
        <v>424000000</v>
      </c>
      <c r="AV5">
        <v>1042000000</v>
      </c>
      <c r="AX5">
        <v>15478000000</v>
      </c>
      <c r="AY5">
        <v>53811000000</v>
      </c>
      <c r="AZ5">
        <v>32238000000</v>
      </c>
      <c r="BA5">
        <v>375000000</v>
      </c>
      <c r="BB5">
        <v>470000000</v>
      </c>
      <c r="BC5">
        <v>470000000</v>
      </c>
      <c r="BD5">
        <v>656000000</v>
      </c>
      <c r="BE5">
        <v>25000000</v>
      </c>
      <c r="BF5">
        <v>631000000</v>
      </c>
      <c r="BG5">
        <v>30737000000</v>
      </c>
      <c r="BH5">
        <v>-21137000000</v>
      </c>
      <c r="BI5">
        <v>51874000000</v>
      </c>
      <c r="BJ5">
        <v>1257000000</v>
      </c>
      <c r="BK5">
        <v>2556000000</v>
      </c>
      <c r="BL5">
        <v>8912000000</v>
      </c>
      <c r="BM5">
        <v>32985000000</v>
      </c>
      <c r="BN5">
        <v>6164000000</v>
      </c>
      <c r="BO5">
        <v>0</v>
      </c>
      <c r="BP5">
        <v>21573000000</v>
      </c>
      <c r="BQ5">
        <v>237000000</v>
      </c>
      <c r="BR5">
        <v>170000000</v>
      </c>
      <c r="BS5">
        <v>13902000000</v>
      </c>
      <c r="BV5">
        <v>1353000000</v>
      </c>
      <c r="BW5">
        <v>518000000</v>
      </c>
      <c r="BX5">
        <v>835000000</v>
      </c>
      <c r="BY5">
        <v>5911000000</v>
      </c>
      <c r="BZ5">
        <v>4985000000</v>
      </c>
      <c r="CA5">
        <v>5911000000</v>
      </c>
      <c r="CB5">
        <v>5562000000</v>
      </c>
      <c r="CC5">
        <v>349000000</v>
      </c>
      <c r="CD5" t="s">
        <v>11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5DC31-3610-4BF1-A5C7-AA546A89BD73}">
  <dimension ref="A1:AZ5"/>
  <sheetViews>
    <sheetView topLeftCell="AS1" workbookViewId="0">
      <selection activeCell="AV17" sqref="AV17"/>
    </sheetView>
  </sheetViews>
  <sheetFormatPr defaultRowHeight="14.4"/>
  <cols>
    <col min="1" max="1" width="10" bestFit="1" customWidth="1"/>
    <col min="2" max="2" width="13.44140625" bestFit="1" customWidth="1"/>
    <col min="3" max="3" width="24.88671875" bestFit="1" customWidth="1"/>
    <col min="4" max="4" width="17.21875" bestFit="1" customWidth="1"/>
    <col min="5" max="5" width="15" bestFit="1" customWidth="1"/>
    <col min="6" max="6" width="17.6640625" bestFit="1" customWidth="1"/>
    <col min="7" max="7" width="28.33203125" bestFit="1" customWidth="1"/>
    <col min="8" max="8" width="31.33203125" bestFit="1" customWidth="1"/>
    <col min="9" max="9" width="15.77734375" bestFit="1" customWidth="1"/>
    <col min="10" max="10" width="20.77734375" bestFit="1" customWidth="1"/>
    <col min="11" max="11" width="14.44140625" bestFit="1" customWidth="1"/>
    <col min="12" max="12" width="17.88671875" bestFit="1" customWidth="1"/>
    <col min="13" max="13" width="40.5546875" bestFit="1" customWidth="1"/>
    <col min="14" max="14" width="24.6640625" bestFit="1" customWidth="1"/>
    <col min="15" max="15" width="33.6640625" bestFit="1" customWidth="1"/>
    <col min="16" max="16" width="18.109375" bestFit="1" customWidth="1"/>
    <col min="17" max="17" width="26" bestFit="1" customWidth="1"/>
    <col min="18" max="18" width="25" bestFit="1" customWidth="1"/>
    <col min="19" max="19" width="22.5546875" bestFit="1" customWidth="1"/>
    <col min="20" max="20" width="27.21875" bestFit="1" customWidth="1"/>
    <col min="21" max="21" width="25" bestFit="1" customWidth="1"/>
    <col min="22" max="22" width="22.5546875" bestFit="1" customWidth="1"/>
    <col min="23" max="23" width="21.6640625" bestFit="1" customWidth="1"/>
    <col min="24" max="24" width="17.33203125" bestFit="1" customWidth="1"/>
    <col min="25" max="25" width="40" bestFit="1" customWidth="1"/>
    <col min="26" max="26" width="29.77734375" bestFit="1" customWidth="1"/>
    <col min="27" max="27" width="27.6640625" bestFit="1" customWidth="1"/>
    <col min="28" max="28" width="14.6640625" bestFit="1" customWidth="1"/>
    <col min="29" max="29" width="23.44140625" bestFit="1" customWidth="1"/>
    <col min="30" max="30" width="10.44140625" bestFit="1" customWidth="1"/>
    <col min="31" max="31" width="14.5546875" bestFit="1" customWidth="1"/>
    <col min="32" max="32" width="25.88671875" bestFit="1" customWidth="1"/>
    <col min="33" max="33" width="18.109375" bestFit="1" customWidth="1"/>
    <col min="34" max="34" width="38.6640625" bestFit="1" customWidth="1"/>
    <col min="35" max="35" width="40.77734375" bestFit="1" customWidth="1"/>
    <col min="36" max="36" width="22.88671875" bestFit="1" customWidth="1"/>
    <col min="37" max="37" width="26.77734375" bestFit="1" customWidth="1"/>
    <col min="38" max="38" width="35.5546875" bestFit="1" customWidth="1"/>
    <col min="39" max="39" width="23.77734375" bestFit="1" customWidth="1"/>
    <col min="40" max="40" width="16.109375" bestFit="1" customWidth="1"/>
    <col min="41" max="41" width="23.44140625" bestFit="1" customWidth="1"/>
    <col min="42" max="42" width="17.21875" bestFit="1" customWidth="1"/>
    <col min="43" max="43" width="19.109375" bestFit="1" customWidth="1"/>
    <col min="44" max="44" width="24" bestFit="1" customWidth="1"/>
    <col min="45" max="45" width="11.33203125" bestFit="1" customWidth="1"/>
    <col min="46" max="46" width="18.109375" bestFit="1" customWidth="1"/>
    <col min="47" max="47" width="31.88671875" bestFit="1" customWidth="1"/>
    <col min="48" max="48" width="26.88671875" bestFit="1" customWidth="1"/>
    <col min="49" max="49" width="20.44140625" bestFit="1" customWidth="1"/>
    <col min="50" max="50" width="25.88671875" bestFit="1" customWidth="1"/>
    <col min="51" max="51" width="34.6640625" bestFit="1" customWidth="1"/>
    <col min="52" max="52" width="9" bestFit="1" customWidth="1"/>
  </cols>
  <sheetData>
    <row r="1" spans="1:52">
      <c r="A1" t="s">
        <v>2661</v>
      </c>
      <c r="B1" t="s">
        <v>2723</v>
      </c>
      <c r="C1" t="s">
        <v>81</v>
      </c>
      <c r="D1" t="s">
        <v>82</v>
      </c>
      <c r="E1" t="s">
        <v>83</v>
      </c>
      <c r="F1" t="s">
        <v>76</v>
      </c>
      <c r="G1" t="s">
        <v>2724</v>
      </c>
      <c r="H1" t="s">
        <v>2725</v>
      </c>
      <c r="I1" t="s">
        <v>94</v>
      </c>
      <c r="J1" t="s">
        <v>93</v>
      </c>
      <c r="K1" t="s">
        <v>95</v>
      </c>
      <c r="L1" t="s">
        <v>79</v>
      </c>
      <c r="M1" t="s">
        <v>80</v>
      </c>
      <c r="N1" t="s">
        <v>2726</v>
      </c>
      <c r="O1" t="s">
        <v>87</v>
      </c>
      <c r="P1" t="s">
        <v>89</v>
      </c>
      <c r="Q1" t="s">
        <v>88</v>
      </c>
      <c r="R1" t="s">
        <v>90</v>
      </c>
      <c r="S1" t="s">
        <v>91</v>
      </c>
      <c r="T1" t="s">
        <v>84</v>
      </c>
      <c r="U1" t="s">
        <v>2727</v>
      </c>
      <c r="V1" t="s">
        <v>85</v>
      </c>
      <c r="W1" t="s">
        <v>86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77</v>
      </c>
      <c r="AG1" t="s">
        <v>51</v>
      </c>
      <c r="AH1" t="s">
        <v>2728</v>
      </c>
      <c r="AI1" t="s">
        <v>52</v>
      </c>
      <c r="AJ1" t="s">
        <v>54</v>
      </c>
      <c r="AK1" t="s">
        <v>55</v>
      </c>
      <c r="AL1" t="s">
        <v>57</v>
      </c>
      <c r="AM1" t="s">
        <v>58</v>
      </c>
      <c r="AN1" t="s">
        <v>59</v>
      </c>
      <c r="AO1" t="s">
        <v>60</v>
      </c>
      <c r="AP1" t="s">
        <v>56</v>
      </c>
      <c r="AQ1" t="s">
        <v>66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2729</v>
      </c>
      <c r="AX1" t="s">
        <v>2730</v>
      </c>
      <c r="AY1" t="s">
        <v>53</v>
      </c>
      <c r="AZ1" t="s">
        <v>0</v>
      </c>
    </row>
    <row r="2" spans="1:52">
      <c r="A2" t="s">
        <v>2719</v>
      </c>
      <c r="B2">
        <v>4476000000</v>
      </c>
      <c r="C2">
        <v>-1007000000</v>
      </c>
      <c r="D2">
        <v>-1139000000</v>
      </c>
      <c r="E2">
        <v>741000000</v>
      </c>
      <c r="F2">
        <v>-2891000000</v>
      </c>
      <c r="G2">
        <v>615000000</v>
      </c>
      <c r="H2">
        <v>1055000000</v>
      </c>
      <c r="I2">
        <v>4762000000</v>
      </c>
      <c r="J2">
        <v>3805000000</v>
      </c>
      <c r="K2">
        <v>957000000</v>
      </c>
      <c r="L2">
        <v>-3550000000</v>
      </c>
      <c r="M2">
        <v>-3550000000</v>
      </c>
      <c r="N2">
        <v>-99000000</v>
      </c>
      <c r="O2">
        <v>0</v>
      </c>
      <c r="P2">
        <v>-2046000000</v>
      </c>
      <c r="Q2">
        <v>-2046000000</v>
      </c>
      <c r="R2">
        <v>-1007000000</v>
      </c>
      <c r="S2">
        <v>-1007000000</v>
      </c>
      <c r="T2">
        <v>-398000000</v>
      </c>
      <c r="U2">
        <v>-398000000</v>
      </c>
      <c r="V2">
        <v>-1139000000</v>
      </c>
      <c r="W2">
        <v>741000000</v>
      </c>
      <c r="X2">
        <v>-2860000000</v>
      </c>
      <c r="Y2">
        <v>-2860000000</v>
      </c>
      <c r="Z2">
        <v>28000000</v>
      </c>
      <c r="AC2">
        <v>3000000</v>
      </c>
      <c r="AD2">
        <v>3000000</v>
      </c>
      <c r="AF2">
        <v>-2891000000</v>
      </c>
      <c r="AG2">
        <v>7367000000</v>
      </c>
      <c r="AI2">
        <v>7367000000</v>
      </c>
      <c r="AJ2">
        <v>145000000</v>
      </c>
      <c r="AK2">
        <v>-308000000</v>
      </c>
      <c r="AL2">
        <v>1307000000</v>
      </c>
      <c r="AM2">
        <v>299000000</v>
      </c>
      <c r="AN2">
        <v>1008000000</v>
      </c>
      <c r="AO2">
        <v>1008000000</v>
      </c>
      <c r="AP2">
        <v>-854000000</v>
      </c>
      <c r="AQ2">
        <v>26000000</v>
      </c>
      <c r="AR2">
        <v>304000000</v>
      </c>
      <c r="AS2">
        <v>-180000000</v>
      </c>
      <c r="AT2">
        <v>-180000000</v>
      </c>
      <c r="AU2">
        <v>2981000000</v>
      </c>
      <c r="AV2">
        <v>2981000000</v>
      </c>
      <c r="AY2">
        <v>4091000000</v>
      </c>
      <c r="AZ2" t="s">
        <v>5</v>
      </c>
    </row>
    <row r="3" spans="1:52">
      <c r="A3" t="s">
        <v>2720</v>
      </c>
      <c r="B3">
        <v>3815000000</v>
      </c>
      <c r="C3">
        <v>0</v>
      </c>
      <c r="D3">
        <v>-147000000</v>
      </c>
      <c r="E3">
        <v>0</v>
      </c>
      <c r="F3">
        <v>-4806000000</v>
      </c>
      <c r="G3">
        <v>605000000</v>
      </c>
      <c r="H3">
        <v>374000000</v>
      </c>
      <c r="I3">
        <v>3805000000</v>
      </c>
      <c r="J3">
        <v>2229000000</v>
      </c>
      <c r="K3">
        <v>1576000000</v>
      </c>
      <c r="L3">
        <v>-2285000000</v>
      </c>
      <c r="M3">
        <v>-2285000000</v>
      </c>
      <c r="N3">
        <v>-127000000</v>
      </c>
      <c r="O3">
        <v>0</v>
      </c>
      <c r="P3">
        <v>-2011000000</v>
      </c>
      <c r="Q3">
        <v>-2011000000</v>
      </c>
      <c r="R3">
        <v>0</v>
      </c>
      <c r="S3">
        <v>0</v>
      </c>
      <c r="T3">
        <v>-147000000</v>
      </c>
      <c r="U3">
        <v>-147000000</v>
      </c>
      <c r="V3">
        <v>-147000000</v>
      </c>
      <c r="W3">
        <v>0</v>
      </c>
      <c r="X3">
        <v>-4760000000</v>
      </c>
      <c r="Y3">
        <v>-4760000000</v>
      </c>
      <c r="Z3">
        <v>22000000</v>
      </c>
      <c r="AA3">
        <v>0</v>
      </c>
      <c r="AB3">
        <v>0</v>
      </c>
      <c r="AC3">
        <v>24000000</v>
      </c>
      <c r="AD3">
        <v>24000000</v>
      </c>
      <c r="AF3">
        <v>-4806000000</v>
      </c>
      <c r="AG3">
        <v>8621000000</v>
      </c>
      <c r="AI3">
        <v>8621000000</v>
      </c>
      <c r="AJ3">
        <v>1039000000</v>
      </c>
      <c r="AK3">
        <v>-85000000</v>
      </c>
      <c r="AL3">
        <v>-489000000</v>
      </c>
      <c r="AM3">
        <v>727000000</v>
      </c>
      <c r="AN3">
        <v>-1216000000</v>
      </c>
      <c r="AO3">
        <v>-1216000000</v>
      </c>
      <c r="AP3">
        <v>1613000000</v>
      </c>
      <c r="AQ3">
        <v>94000000</v>
      </c>
      <c r="AR3">
        <v>251000000</v>
      </c>
      <c r="AS3">
        <v>298000000</v>
      </c>
      <c r="AT3">
        <v>298000000</v>
      </c>
      <c r="AU3">
        <v>2801000000</v>
      </c>
      <c r="AV3">
        <v>2801000000</v>
      </c>
      <c r="AX3">
        <v>0</v>
      </c>
      <c r="AY3">
        <v>4138000000</v>
      </c>
      <c r="AZ3" t="s">
        <v>9</v>
      </c>
    </row>
    <row r="4" spans="1:52">
      <c r="A4" t="s">
        <v>2721</v>
      </c>
      <c r="B4">
        <v>-1510000000</v>
      </c>
      <c r="C4">
        <v>-2646000000</v>
      </c>
      <c r="D4">
        <v>-163000000</v>
      </c>
      <c r="E4">
        <v>2625000000</v>
      </c>
      <c r="F4">
        <v>-5528000000</v>
      </c>
      <c r="G4">
        <v>449000000</v>
      </c>
      <c r="H4">
        <v>213000000</v>
      </c>
      <c r="I4">
        <v>2229000000</v>
      </c>
      <c r="J4">
        <v>5911000000</v>
      </c>
      <c r="K4">
        <v>-3682000000</v>
      </c>
      <c r="L4">
        <v>-2196000000</v>
      </c>
      <c r="M4">
        <v>-2196000000</v>
      </c>
      <c r="N4">
        <v>-180000000</v>
      </c>
      <c r="O4">
        <v>4000000</v>
      </c>
      <c r="P4">
        <v>-1836000000</v>
      </c>
      <c r="Q4">
        <v>-1836000000</v>
      </c>
      <c r="R4">
        <v>-2646000000</v>
      </c>
      <c r="S4">
        <v>-2646000000</v>
      </c>
      <c r="T4">
        <v>2462000000</v>
      </c>
      <c r="U4">
        <v>2462000000</v>
      </c>
      <c r="V4">
        <v>-163000000</v>
      </c>
      <c r="W4">
        <v>2625000000</v>
      </c>
      <c r="X4">
        <v>-5504000000</v>
      </c>
      <c r="Y4">
        <v>-5504000000</v>
      </c>
      <c r="Z4">
        <v>16000000</v>
      </c>
      <c r="AA4">
        <v>0</v>
      </c>
      <c r="AB4">
        <v>0</v>
      </c>
      <c r="AC4">
        <v>8000000</v>
      </c>
      <c r="AD4">
        <v>8000000</v>
      </c>
      <c r="AF4">
        <v>-5528000000</v>
      </c>
      <c r="AG4">
        <v>4018000000</v>
      </c>
      <c r="AI4">
        <v>4018000000</v>
      </c>
      <c r="AJ4">
        <v>-2436000000</v>
      </c>
      <c r="AK4">
        <v>22000000</v>
      </c>
      <c r="AL4">
        <v>-2861000000</v>
      </c>
      <c r="AM4">
        <v>-624000000</v>
      </c>
      <c r="AN4">
        <v>-2237000000</v>
      </c>
      <c r="AO4">
        <v>-2237000000</v>
      </c>
      <c r="AP4">
        <v>403000000</v>
      </c>
      <c r="AQ4">
        <v>172000000</v>
      </c>
      <c r="AR4">
        <v>220000000</v>
      </c>
      <c r="AS4">
        <v>582000000</v>
      </c>
      <c r="AT4">
        <v>582000000</v>
      </c>
      <c r="AU4">
        <v>2700000000</v>
      </c>
      <c r="AV4">
        <v>2700000000</v>
      </c>
      <c r="AX4">
        <v>0</v>
      </c>
      <c r="AY4">
        <v>2780000000</v>
      </c>
      <c r="AZ4" t="s">
        <v>10</v>
      </c>
    </row>
    <row r="5" spans="1:52">
      <c r="A5" t="s">
        <v>2722</v>
      </c>
      <c r="B5">
        <v>5081000000</v>
      </c>
      <c r="C5">
        <v>-7188000000</v>
      </c>
      <c r="D5">
        <v>-1147000000</v>
      </c>
      <c r="E5">
        <v>1972000000</v>
      </c>
      <c r="F5">
        <v>-3544000000</v>
      </c>
      <c r="G5">
        <v>414000000</v>
      </c>
      <c r="H5">
        <v>2063000000</v>
      </c>
      <c r="I5">
        <v>5911000000</v>
      </c>
      <c r="J5">
        <v>8511000000</v>
      </c>
      <c r="K5">
        <v>-2600000000</v>
      </c>
      <c r="L5">
        <v>-8071000000</v>
      </c>
      <c r="M5">
        <v>-8071000000</v>
      </c>
      <c r="N5">
        <v>-168000000</v>
      </c>
      <c r="O5">
        <v>8000000</v>
      </c>
      <c r="P5">
        <v>-1548000000</v>
      </c>
      <c r="Q5">
        <v>-1548000000</v>
      </c>
      <c r="R5">
        <v>-7188000000</v>
      </c>
      <c r="S5">
        <v>-7188000000</v>
      </c>
      <c r="T5">
        <v>825000000</v>
      </c>
      <c r="U5">
        <v>825000000</v>
      </c>
      <c r="V5">
        <v>-1147000000</v>
      </c>
      <c r="W5">
        <v>1972000000</v>
      </c>
      <c r="X5">
        <v>-3154000000</v>
      </c>
      <c r="Y5">
        <v>-3154000000</v>
      </c>
      <c r="Z5">
        <v>7000000</v>
      </c>
      <c r="AA5">
        <v>356000000</v>
      </c>
      <c r="AB5">
        <v>356000000</v>
      </c>
      <c r="AC5">
        <v>27000000</v>
      </c>
      <c r="AD5">
        <v>27000000</v>
      </c>
      <c r="AF5">
        <v>-3544000000</v>
      </c>
      <c r="AG5">
        <v>8625000000</v>
      </c>
      <c r="AH5">
        <v>0</v>
      </c>
      <c r="AI5">
        <v>8625000000</v>
      </c>
      <c r="AJ5">
        <v>-1445000000</v>
      </c>
      <c r="AK5">
        <v>-78000000</v>
      </c>
      <c r="AL5">
        <v>1882000000</v>
      </c>
      <c r="AM5">
        <v>-746000000</v>
      </c>
      <c r="AN5">
        <v>2628000000</v>
      </c>
      <c r="AO5">
        <v>2628000000</v>
      </c>
      <c r="AP5">
        <v>-3249000000</v>
      </c>
      <c r="AQ5">
        <v>67000000</v>
      </c>
      <c r="AR5">
        <v>228000000</v>
      </c>
      <c r="AS5">
        <v>522000000</v>
      </c>
      <c r="AT5">
        <v>522000000</v>
      </c>
      <c r="AU5">
        <v>2642000000</v>
      </c>
      <c r="AV5">
        <v>2642000000</v>
      </c>
      <c r="AW5">
        <v>-335000000</v>
      </c>
      <c r="AX5">
        <v>-335000000</v>
      </c>
      <c r="AY5">
        <v>6946000000</v>
      </c>
      <c r="AZ5" t="s">
        <v>11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80416-86BD-41A9-B7B1-644FB5A17BA3}">
  <dimension ref="A1:S5"/>
  <sheetViews>
    <sheetView workbookViewId="0">
      <selection activeCell="A5" sqref="A5"/>
    </sheetView>
  </sheetViews>
  <sheetFormatPr defaultRowHeight="14.4"/>
  <cols>
    <col min="1" max="1" width="9.44140625" bestFit="1" customWidth="1"/>
    <col min="2" max="2" width="9.33203125" bestFit="1" customWidth="1"/>
    <col min="3" max="3" width="6.77734375" bestFit="1" customWidth="1"/>
    <col min="4" max="4" width="9.33203125" bestFit="1" customWidth="1"/>
    <col min="5" max="5" width="8.5546875" bestFit="1" customWidth="1"/>
    <col min="6" max="6" width="14" bestFit="1" customWidth="1"/>
    <col min="7" max="7" width="6.21875" bestFit="1" customWidth="1"/>
    <col min="8" max="8" width="13.6640625" bestFit="1" customWidth="1"/>
    <col min="9" max="9" width="11.6640625" bestFit="1" customWidth="1"/>
    <col min="10" max="10" width="12.88671875" bestFit="1" customWidth="1"/>
    <col min="11" max="11" width="15.5546875" bestFit="1" customWidth="1"/>
    <col min="12" max="12" width="14.6640625" bestFit="1" customWidth="1"/>
    <col min="13" max="13" width="16.33203125" bestFit="1" customWidth="1"/>
    <col min="14" max="14" width="15.5546875" bestFit="1" customWidth="1"/>
    <col min="15" max="15" width="13.6640625" bestFit="1" customWidth="1"/>
    <col min="16" max="16" width="12.88671875" bestFit="1" customWidth="1"/>
    <col min="17" max="17" width="12.109375" bestFit="1" customWidth="1"/>
    <col min="18" max="18" width="14.6640625" bestFit="1" customWidth="1"/>
    <col min="19" max="19" width="13.88671875" bestFit="1" customWidth="1"/>
  </cols>
  <sheetData>
    <row r="1" spans="1:19">
      <c r="A1" t="s">
        <v>2731</v>
      </c>
      <c r="B1" t="s">
        <v>2732</v>
      </c>
      <c r="C1" t="s">
        <v>2733</v>
      </c>
      <c r="D1" t="s">
        <v>2734</v>
      </c>
      <c r="E1" t="s">
        <v>2735</v>
      </c>
      <c r="F1" t="s">
        <v>2736</v>
      </c>
      <c r="G1" t="s">
        <v>2737</v>
      </c>
      <c r="H1" t="s">
        <v>2738</v>
      </c>
      <c r="I1" t="s">
        <v>2739</v>
      </c>
      <c r="J1" t="s">
        <v>2740</v>
      </c>
      <c r="K1" t="s">
        <v>2741</v>
      </c>
      <c r="L1" t="s">
        <v>2742</v>
      </c>
      <c r="M1" t="s">
        <v>2743</v>
      </c>
      <c r="N1" t="s">
        <v>2744</v>
      </c>
      <c r="O1" t="s">
        <v>2745</v>
      </c>
      <c r="P1" t="s">
        <v>2746</v>
      </c>
      <c r="Q1" t="s">
        <v>40</v>
      </c>
      <c r="R1" t="s">
        <v>2747</v>
      </c>
      <c r="S1" t="s">
        <v>2748</v>
      </c>
    </row>
    <row r="2" spans="1:19">
      <c r="A2">
        <v>20220131</v>
      </c>
      <c r="B2" s="1">
        <v>44592</v>
      </c>
      <c r="C2">
        <v>2022</v>
      </c>
      <c r="D2">
        <v>1</v>
      </c>
      <c r="E2">
        <v>1</v>
      </c>
      <c r="F2" t="s">
        <v>2749</v>
      </c>
      <c r="G2">
        <v>31</v>
      </c>
      <c r="H2">
        <v>1</v>
      </c>
      <c r="I2" t="s">
        <v>2750</v>
      </c>
      <c r="J2">
        <v>0</v>
      </c>
      <c r="K2">
        <v>0</v>
      </c>
      <c r="L2">
        <v>1</v>
      </c>
      <c r="M2">
        <v>0</v>
      </c>
      <c r="N2">
        <v>1</v>
      </c>
      <c r="O2">
        <v>0</v>
      </c>
      <c r="P2">
        <v>1</v>
      </c>
      <c r="Q2">
        <v>2022</v>
      </c>
      <c r="R2">
        <v>4</v>
      </c>
      <c r="S2">
        <v>12</v>
      </c>
    </row>
    <row r="3" spans="1:19">
      <c r="A3">
        <v>20230131</v>
      </c>
      <c r="B3" s="1">
        <v>44957</v>
      </c>
      <c r="C3">
        <v>2023</v>
      </c>
      <c r="D3">
        <v>1</v>
      </c>
      <c r="E3">
        <v>1</v>
      </c>
      <c r="F3" t="s">
        <v>2749</v>
      </c>
      <c r="G3">
        <v>31</v>
      </c>
      <c r="H3">
        <v>2</v>
      </c>
      <c r="I3" t="s">
        <v>2751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2023</v>
      </c>
      <c r="R3">
        <v>4</v>
      </c>
      <c r="S3">
        <v>12</v>
      </c>
    </row>
    <row r="4" spans="1:19">
      <c r="A4">
        <v>20240131</v>
      </c>
      <c r="B4" s="1">
        <v>45322</v>
      </c>
      <c r="C4">
        <v>2024</v>
      </c>
      <c r="D4">
        <v>1</v>
      </c>
      <c r="E4">
        <v>1</v>
      </c>
      <c r="F4" t="s">
        <v>2749</v>
      </c>
      <c r="G4">
        <v>31</v>
      </c>
      <c r="H4">
        <v>3</v>
      </c>
      <c r="I4" t="s">
        <v>2752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2024</v>
      </c>
      <c r="R4">
        <v>4</v>
      </c>
      <c r="S4">
        <v>12</v>
      </c>
    </row>
    <row r="5" spans="1:19">
      <c r="A5">
        <v>20250131</v>
      </c>
      <c r="B5" s="1">
        <v>45688</v>
      </c>
      <c r="C5">
        <v>2025</v>
      </c>
      <c r="D5">
        <v>1</v>
      </c>
      <c r="E5">
        <v>1</v>
      </c>
      <c r="F5" t="s">
        <v>2749</v>
      </c>
      <c r="G5">
        <v>31</v>
      </c>
      <c r="H5">
        <v>5</v>
      </c>
      <c r="I5" t="s">
        <v>2753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2025</v>
      </c>
      <c r="R5">
        <v>4</v>
      </c>
      <c r="S5">
        <v>12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322D-E56E-42AE-8D8E-6E98D9FA92C4}">
  <dimension ref="A1:AO5"/>
  <sheetViews>
    <sheetView topLeftCell="K1" workbookViewId="0">
      <selection activeCell="Q4" sqref="Q4"/>
    </sheetView>
  </sheetViews>
  <sheetFormatPr defaultRowHeight="14.4"/>
  <cols>
    <col min="1" max="1" width="12.21875" bestFit="1" customWidth="1"/>
    <col min="2" max="2" width="25.77734375" bestFit="1" customWidth="1"/>
    <col min="3" max="3" width="18.21875" bestFit="1" customWidth="1"/>
    <col min="4" max="4" width="19.44140625" bestFit="1" customWidth="1"/>
    <col min="5" max="5" width="53.6640625" bestFit="1" customWidth="1"/>
    <col min="6" max="6" width="24" bestFit="1" customWidth="1"/>
    <col min="7" max="7" width="26.5546875" bestFit="1" customWidth="1"/>
    <col min="8" max="8" width="12" bestFit="1" customWidth="1"/>
    <col min="9" max="9" width="11" bestFit="1" customWidth="1"/>
    <col min="10" max="10" width="19.77734375" bestFit="1" customWidth="1"/>
    <col min="11" max="11" width="17" bestFit="1" customWidth="1"/>
    <col min="12" max="12" width="19.77734375" bestFit="1" customWidth="1"/>
    <col min="13" max="13" width="51.21875" bestFit="1" customWidth="1"/>
    <col min="14" max="14" width="15.5546875" bestFit="1" customWidth="1"/>
    <col min="15" max="15" width="33.33203125" bestFit="1" customWidth="1"/>
    <col min="16" max="16" width="22.44140625" bestFit="1" customWidth="1"/>
    <col min="17" max="17" width="20.88671875" bestFit="1" customWidth="1"/>
    <col min="18" max="18" width="12.88671875" bestFit="1" customWidth="1"/>
    <col min="19" max="19" width="11.33203125" bestFit="1" customWidth="1"/>
    <col min="20" max="20" width="33.77734375" bestFit="1" customWidth="1"/>
    <col min="21" max="21" width="32.5546875" bestFit="1" customWidth="1"/>
    <col min="22" max="22" width="12.77734375" bestFit="1" customWidth="1"/>
    <col min="23" max="23" width="41.77734375" bestFit="1" customWidth="1"/>
    <col min="24" max="24" width="35" bestFit="1" customWidth="1"/>
    <col min="25" max="25" width="32.5546875" bestFit="1" customWidth="1"/>
    <col min="26" max="26" width="14" bestFit="1" customWidth="1"/>
    <col min="27" max="27" width="15.109375" bestFit="1" customWidth="1"/>
    <col min="28" max="28" width="21.88671875" bestFit="1" customWidth="1"/>
    <col min="29" max="29" width="35.33203125" bestFit="1" customWidth="1"/>
    <col min="30" max="30" width="39.6640625" bestFit="1" customWidth="1"/>
    <col min="31" max="31" width="29.5546875" bestFit="1" customWidth="1"/>
    <col min="32" max="32" width="18.109375" bestFit="1" customWidth="1"/>
    <col min="33" max="33" width="18.77734375" bestFit="1" customWidth="1"/>
    <col min="34" max="34" width="50.21875" bestFit="1" customWidth="1"/>
    <col min="35" max="35" width="47.109375" bestFit="1" customWidth="1"/>
    <col min="36" max="36" width="32.6640625" bestFit="1" customWidth="1"/>
    <col min="37" max="37" width="12.88671875" bestFit="1" customWidth="1"/>
    <col min="38" max="38" width="16.6640625" bestFit="1" customWidth="1"/>
    <col min="39" max="39" width="14.6640625" bestFit="1" customWidth="1"/>
    <col min="40" max="40" width="18.88671875" bestFit="1" customWidth="1"/>
    <col min="41" max="41" width="10.6640625" bestFit="1" customWidth="1"/>
  </cols>
  <sheetData>
    <row r="1" spans="1:41">
      <c r="A1" t="s">
        <v>2661</v>
      </c>
      <c r="B1" t="s">
        <v>2754</v>
      </c>
      <c r="C1" t="s">
        <v>2755</v>
      </c>
      <c r="D1" t="s">
        <v>2756</v>
      </c>
      <c r="E1" t="s">
        <v>2757</v>
      </c>
      <c r="F1" t="s">
        <v>2758</v>
      </c>
      <c r="G1" t="s">
        <v>2759</v>
      </c>
      <c r="H1" t="s">
        <v>109</v>
      </c>
      <c r="I1" t="s">
        <v>110</v>
      </c>
      <c r="J1" t="s">
        <v>2760</v>
      </c>
      <c r="K1" t="s">
        <v>2761</v>
      </c>
      <c r="L1" t="s">
        <v>2762</v>
      </c>
      <c r="M1" t="s">
        <v>2763</v>
      </c>
      <c r="N1" t="s">
        <v>2764</v>
      </c>
      <c r="O1" t="s">
        <v>2765</v>
      </c>
      <c r="P1" t="s">
        <v>2766</v>
      </c>
      <c r="Q1" t="s">
        <v>2767</v>
      </c>
      <c r="R1" t="s">
        <v>2768</v>
      </c>
      <c r="S1" t="s">
        <v>2769</v>
      </c>
      <c r="T1" t="s">
        <v>2770</v>
      </c>
      <c r="U1" t="s">
        <v>2771</v>
      </c>
      <c r="V1" t="s">
        <v>2772</v>
      </c>
      <c r="W1" t="s">
        <v>2773</v>
      </c>
      <c r="X1" t="s">
        <v>2774</v>
      </c>
      <c r="Y1" t="s">
        <v>2775</v>
      </c>
      <c r="Z1" t="s">
        <v>2776</v>
      </c>
      <c r="AA1" t="s">
        <v>2777</v>
      </c>
      <c r="AB1" t="s">
        <v>2778</v>
      </c>
      <c r="AC1" t="s">
        <v>2779</v>
      </c>
      <c r="AD1" t="s">
        <v>2780</v>
      </c>
      <c r="AE1" t="s">
        <v>2781</v>
      </c>
      <c r="AF1" t="s">
        <v>2782</v>
      </c>
      <c r="AG1" t="s">
        <v>2783</v>
      </c>
      <c r="AH1" t="s">
        <v>2784</v>
      </c>
      <c r="AI1" t="s">
        <v>2785</v>
      </c>
      <c r="AJ1" t="s">
        <v>2786</v>
      </c>
      <c r="AK1" t="s">
        <v>2787</v>
      </c>
      <c r="AL1" t="s">
        <v>2788</v>
      </c>
      <c r="AM1" t="s">
        <v>2789</v>
      </c>
      <c r="AN1" t="s">
        <v>2790</v>
      </c>
      <c r="AO1" t="s">
        <v>0</v>
      </c>
    </row>
    <row r="2" spans="1:41">
      <c r="A2" t="s">
        <v>2719</v>
      </c>
      <c r="B2">
        <v>0</v>
      </c>
      <c r="C2">
        <v>0.222</v>
      </c>
      <c r="D2">
        <v>8653000000</v>
      </c>
      <c r="E2">
        <v>4091000000</v>
      </c>
      <c r="F2">
        <v>2981000000</v>
      </c>
      <c r="G2">
        <v>76050000000</v>
      </c>
      <c r="H2">
        <v>8653000000</v>
      </c>
      <c r="I2">
        <v>5672000000</v>
      </c>
      <c r="J2">
        <v>-411000000</v>
      </c>
      <c r="K2">
        <v>411000000</v>
      </c>
      <c r="L2">
        <v>4091000000</v>
      </c>
      <c r="M2">
        <v>4091000000</v>
      </c>
      <c r="N2">
        <v>101000000000</v>
      </c>
      <c r="O2">
        <v>5566000000</v>
      </c>
      <c r="P2">
        <v>461800000</v>
      </c>
      <c r="Q2">
        <v>460400000</v>
      </c>
      <c r="R2">
        <v>8.86</v>
      </c>
      <c r="S2">
        <v>8.89</v>
      </c>
      <c r="T2">
        <v>4091000000</v>
      </c>
      <c r="U2">
        <v>4091000000</v>
      </c>
      <c r="V2">
        <v>4091000000</v>
      </c>
      <c r="W2">
        <v>4091000000</v>
      </c>
      <c r="Y2">
        <v>4091000000</v>
      </c>
      <c r="Z2">
        <v>1170000000</v>
      </c>
      <c r="AA2">
        <v>5261000000</v>
      </c>
      <c r="AB2">
        <v>106000000</v>
      </c>
      <c r="AC2">
        <v>106000000</v>
      </c>
      <c r="AD2">
        <v>-411000000</v>
      </c>
      <c r="AE2">
        <v>411000000</v>
      </c>
      <c r="AF2">
        <v>5566000000</v>
      </c>
      <c r="AG2">
        <v>24498000000</v>
      </c>
      <c r="AH2">
        <v>2529000000</v>
      </c>
      <c r="AI2">
        <v>2529000000</v>
      </c>
      <c r="AJ2">
        <v>21969000000</v>
      </c>
      <c r="AK2">
        <v>30064000000</v>
      </c>
      <c r="AL2">
        <v>76502000000</v>
      </c>
      <c r="AM2">
        <v>106566000000</v>
      </c>
      <c r="AN2">
        <v>106566000000</v>
      </c>
      <c r="AO2" t="s">
        <v>5</v>
      </c>
    </row>
    <row r="3" spans="1:41">
      <c r="A3" t="s">
        <v>2720</v>
      </c>
      <c r="B3">
        <v>0</v>
      </c>
      <c r="C3">
        <v>0.219</v>
      </c>
      <c r="D3">
        <v>8600000000</v>
      </c>
      <c r="E3">
        <v>4138000000</v>
      </c>
      <c r="F3">
        <v>2801000000</v>
      </c>
      <c r="G3">
        <v>77442000000</v>
      </c>
      <c r="H3">
        <v>8600000000</v>
      </c>
      <c r="I3">
        <v>5799000000</v>
      </c>
      <c r="J3">
        <v>-502000000</v>
      </c>
      <c r="K3">
        <v>502000000</v>
      </c>
      <c r="L3">
        <v>4138000000</v>
      </c>
      <c r="M3">
        <v>4138000000</v>
      </c>
      <c r="N3">
        <v>101705000000</v>
      </c>
      <c r="O3">
        <v>5707000000</v>
      </c>
      <c r="P3">
        <v>462800000</v>
      </c>
      <c r="Q3">
        <v>461500000</v>
      </c>
      <c r="R3">
        <v>8.94</v>
      </c>
      <c r="S3">
        <v>8.9600000000000009</v>
      </c>
      <c r="T3">
        <v>4138000000</v>
      </c>
      <c r="U3">
        <v>4138000000</v>
      </c>
      <c r="V3">
        <v>4138000000</v>
      </c>
      <c r="W3">
        <v>4138000000</v>
      </c>
      <c r="Y3">
        <v>4138000000</v>
      </c>
      <c r="Z3">
        <v>1159000000</v>
      </c>
      <c r="AA3">
        <v>5297000000</v>
      </c>
      <c r="AB3">
        <v>92000000</v>
      </c>
      <c r="AC3">
        <v>92000000</v>
      </c>
      <c r="AD3">
        <v>-502000000</v>
      </c>
      <c r="AE3">
        <v>502000000</v>
      </c>
      <c r="AF3">
        <v>5707000000</v>
      </c>
      <c r="AG3">
        <v>23877000000</v>
      </c>
      <c r="AH3">
        <v>2415000000</v>
      </c>
      <c r="AI3">
        <v>2415000000</v>
      </c>
      <c r="AJ3">
        <v>21462000000</v>
      </c>
      <c r="AK3">
        <v>29584000000</v>
      </c>
      <c r="AL3">
        <v>77828000000</v>
      </c>
      <c r="AM3">
        <v>107412000000</v>
      </c>
      <c r="AN3">
        <v>107412000000</v>
      </c>
      <c r="AO3" t="s">
        <v>9</v>
      </c>
    </row>
    <row r="4" spans="1:41">
      <c r="A4" t="s">
        <v>2721</v>
      </c>
      <c r="B4">
        <v>0</v>
      </c>
      <c r="C4">
        <v>0.187</v>
      </c>
      <c r="D4">
        <v>6596000000</v>
      </c>
      <c r="E4">
        <v>2780000000</v>
      </c>
      <c r="F4">
        <v>2700000000</v>
      </c>
      <c r="G4">
        <v>81991000000</v>
      </c>
      <c r="H4">
        <v>6596000000</v>
      </c>
      <c r="I4">
        <v>3896000000</v>
      </c>
      <c r="J4">
        <v>-478000000</v>
      </c>
      <c r="K4">
        <v>478000000</v>
      </c>
      <c r="L4">
        <v>2780000000</v>
      </c>
      <c r="M4">
        <v>2780000000</v>
      </c>
      <c r="N4">
        <v>105272000000</v>
      </c>
      <c r="O4">
        <v>3848000000</v>
      </c>
      <c r="P4">
        <v>464700000</v>
      </c>
      <c r="Q4">
        <v>462100000</v>
      </c>
      <c r="R4">
        <v>5.98</v>
      </c>
      <c r="S4">
        <v>6.02</v>
      </c>
      <c r="T4">
        <v>2780000000</v>
      </c>
      <c r="U4">
        <v>2780000000</v>
      </c>
      <c r="V4">
        <v>2780000000</v>
      </c>
      <c r="W4">
        <v>2780000000</v>
      </c>
      <c r="Y4">
        <v>2780000000</v>
      </c>
      <c r="Z4">
        <v>638000000</v>
      </c>
      <c r="AA4">
        <v>3418000000</v>
      </c>
      <c r="AB4">
        <v>48000000</v>
      </c>
      <c r="AC4">
        <v>48000000</v>
      </c>
      <c r="AD4">
        <v>-478000000</v>
      </c>
      <c r="AE4">
        <v>478000000</v>
      </c>
      <c r="AF4">
        <v>3848000000</v>
      </c>
      <c r="AG4">
        <v>22966000000</v>
      </c>
      <c r="AH4">
        <v>2385000000</v>
      </c>
      <c r="AI4">
        <v>2385000000</v>
      </c>
      <c r="AJ4">
        <v>20581000000</v>
      </c>
      <c r="AK4">
        <v>26814000000</v>
      </c>
      <c r="AL4">
        <v>82306000000</v>
      </c>
      <c r="AM4">
        <v>109120000000</v>
      </c>
      <c r="AN4">
        <v>109120000000</v>
      </c>
      <c r="AO4" t="s">
        <v>10</v>
      </c>
    </row>
    <row r="5" spans="1:41">
      <c r="A5" t="s">
        <v>2722</v>
      </c>
      <c r="B5">
        <v>0</v>
      </c>
      <c r="C5">
        <v>0.22</v>
      </c>
      <c r="D5">
        <v>11970000000</v>
      </c>
      <c r="E5">
        <v>6946000000</v>
      </c>
      <c r="F5">
        <v>2642000000</v>
      </c>
      <c r="G5">
        <v>74665000000</v>
      </c>
      <c r="H5">
        <v>11970000000</v>
      </c>
      <c r="I5">
        <v>9328000000</v>
      </c>
      <c r="J5">
        <v>-421000000</v>
      </c>
      <c r="K5">
        <v>421000000</v>
      </c>
      <c r="L5">
        <v>6946000000</v>
      </c>
      <c r="M5">
        <v>6946000000</v>
      </c>
      <c r="N5">
        <v>97059000000</v>
      </c>
      <c r="O5">
        <v>8946000000</v>
      </c>
      <c r="P5">
        <v>492700000</v>
      </c>
      <c r="Q5">
        <v>488100000</v>
      </c>
      <c r="R5">
        <v>14.1</v>
      </c>
      <c r="S5">
        <v>14.23</v>
      </c>
      <c r="T5">
        <v>6946000000</v>
      </c>
      <c r="U5">
        <v>6946000000</v>
      </c>
      <c r="V5">
        <v>6946000000</v>
      </c>
      <c r="W5">
        <v>6946000000</v>
      </c>
      <c r="X5">
        <v>0</v>
      </c>
      <c r="Y5">
        <v>6946000000</v>
      </c>
      <c r="Z5">
        <v>1961000000</v>
      </c>
      <c r="AA5">
        <v>8907000000</v>
      </c>
      <c r="AB5">
        <v>382000000</v>
      </c>
      <c r="AC5">
        <v>382000000</v>
      </c>
      <c r="AD5">
        <v>-421000000</v>
      </c>
      <c r="AE5">
        <v>421000000</v>
      </c>
      <c r="AF5">
        <v>8946000000</v>
      </c>
      <c r="AG5">
        <v>22096000000</v>
      </c>
      <c r="AH5">
        <v>2344000000</v>
      </c>
      <c r="AI5">
        <v>2344000000</v>
      </c>
      <c r="AJ5">
        <v>19752000000</v>
      </c>
      <c r="AK5">
        <v>31042000000</v>
      </c>
      <c r="AL5">
        <v>74963000000</v>
      </c>
      <c r="AM5">
        <v>106005000000</v>
      </c>
      <c r="AN5">
        <v>104611000000</v>
      </c>
      <c r="AO5" t="s">
        <v>11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CACC-F32F-4C81-A227-6F1E03D863ED}">
  <dimension ref="A1:I2515"/>
  <sheetViews>
    <sheetView topLeftCell="A91" workbookViewId="0">
      <selection activeCell="H117" sqref="H117"/>
    </sheetView>
  </sheetViews>
  <sheetFormatPr defaultRowHeight="14.4"/>
  <cols>
    <col min="1" max="1" width="23.33203125" bestFit="1" customWidth="1"/>
    <col min="2" max="5" width="12" bestFit="1" customWidth="1"/>
    <col min="6" max="6" width="9.5546875" bestFit="1" customWidth="1"/>
    <col min="7" max="7" width="11.5546875" bestFit="1" customWidth="1"/>
    <col min="8" max="8" width="13.21875" bestFit="1" customWidth="1"/>
    <col min="9" max="9" width="10.6640625" bestFit="1" customWidth="1"/>
  </cols>
  <sheetData>
    <row r="1" spans="1:9">
      <c r="A1" t="s">
        <v>2791</v>
      </c>
      <c r="B1" t="s">
        <v>2656</v>
      </c>
      <c r="C1" t="s">
        <v>2655</v>
      </c>
      <c r="D1" t="s">
        <v>2654</v>
      </c>
      <c r="E1" t="s">
        <v>2653</v>
      </c>
      <c r="F1" t="s">
        <v>2651</v>
      </c>
      <c r="G1" t="s">
        <v>2650</v>
      </c>
      <c r="H1" t="s">
        <v>139</v>
      </c>
      <c r="I1" t="s">
        <v>0</v>
      </c>
    </row>
    <row r="2" spans="1:9">
      <c r="A2" t="s">
        <v>2792</v>
      </c>
      <c r="B2">
        <v>63.516188601482028</v>
      </c>
      <c r="C2">
        <v>63.935880761340563</v>
      </c>
      <c r="D2">
        <v>63.328825213277057</v>
      </c>
      <c r="E2">
        <v>63.711048126220703</v>
      </c>
      <c r="F2">
        <v>2971600</v>
      </c>
      <c r="G2">
        <v>0</v>
      </c>
      <c r="H2">
        <v>0</v>
      </c>
      <c r="I2" t="s">
        <v>2793</v>
      </c>
    </row>
    <row r="3" spans="1:9">
      <c r="A3" t="s">
        <v>2794</v>
      </c>
      <c r="B3">
        <v>63.478727602922064</v>
      </c>
      <c r="C3">
        <v>63.7110621435694</v>
      </c>
      <c r="D3">
        <v>63.283873753189582</v>
      </c>
      <c r="E3">
        <v>63.471237182617188</v>
      </c>
      <c r="F3">
        <v>2924600</v>
      </c>
      <c r="G3">
        <v>0</v>
      </c>
      <c r="H3">
        <v>0</v>
      </c>
      <c r="I3" t="s">
        <v>138</v>
      </c>
    </row>
    <row r="4" spans="1:9">
      <c r="A4" t="s">
        <v>2795</v>
      </c>
      <c r="B4">
        <v>63.441260747685916</v>
      </c>
      <c r="C4">
        <v>63.688581856177024</v>
      </c>
      <c r="D4">
        <v>63.081520433709919</v>
      </c>
      <c r="E4">
        <v>63.126491546630859</v>
      </c>
      <c r="F4">
        <v>3261400</v>
      </c>
      <c r="G4">
        <v>0</v>
      </c>
      <c r="H4">
        <v>0</v>
      </c>
      <c r="I4" t="s">
        <v>2796</v>
      </c>
    </row>
    <row r="5" spans="1:9">
      <c r="A5" t="s">
        <v>2797</v>
      </c>
      <c r="B5">
        <v>63.08897857785049</v>
      </c>
      <c r="C5">
        <v>63.141440079765566</v>
      </c>
      <c r="D5">
        <v>61.567589304438371</v>
      </c>
      <c r="E5">
        <v>61.665016174316406</v>
      </c>
      <c r="F5">
        <v>6085900</v>
      </c>
      <c r="G5">
        <v>0</v>
      </c>
      <c r="H5">
        <v>0</v>
      </c>
      <c r="I5" t="s">
        <v>142</v>
      </c>
    </row>
    <row r="6" spans="1:9">
      <c r="A6" t="s">
        <v>2798</v>
      </c>
      <c r="B6">
        <v>61.867405569928046</v>
      </c>
      <c r="C6">
        <v>62.466965102571592</v>
      </c>
      <c r="D6">
        <v>61.784965205034382</v>
      </c>
      <c r="E6">
        <v>62.069755554199219</v>
      </c>
      <c r="F6">
        <v>4350900</v>
      </c>
      <c r="G6">
        <v>0</v>
      </c>
      <c r="H6">
        <v>0</v>
      </c>
      <c r="I6" t="s">
        <v>143</v>
      </c>
    </row>
    <row r="7" spans="1:9">
      <c r="A7" t="s">
        <v>2799</v>
      </c>
      <c r="B7">
        <v>62.122218814728328</v>
      </c>
      <c r="C7">
        <v>62.167184208512325</v>
      </c>
      <c r="D7">
        <v>61.170415099738868</v>
      </c>
      <c r="E7">
        <v>61.192897796630859</v>
      </c>
      <c r="F7">
        <v>3489600</v>
      </c>
      <c r="G7">
        <v>0</v>
      </c>
      <c r="H7">
        <v>0</v>
      </c>
      <c r="I7" t="s">
        <v>144</v>
      </c>
    </row>
    <row r="8" spans="1:9">
      <c r="A8" t="s">
        <v>2800</v>
      </c>
      <c r="B8">
        <v>61.357766023742464</v>
      </c>
      <c r="C8">
        <v>61.357766023742464</v>
      </c>
      <c r="D8">
        <v>60.03122999873645</v>
      </c>
      <c r="E8">
        <v>60.113670349121087</v>
      </c>
      <c r="F8">
        <v>5294300</v>
      </c>
      <c r="G8">
        <v>0</v>
      </c>
      <c r="H8">
        <v>0</v>
      </c>
      <c r="I8" t="s">
        <v>145</v>
      </c>
    </row>
    <row r="9" spans="1:9">
      <c r="A9" t="s">
        <v>2801</v>
      </c>
      <c r="B9">
        <v>59.858843030137308</v>
      </c>
      <c r="C9">
        <v>59.866333447005758</v>
      </c>
      <c r="D9">
        <v>59.304243416596641</v>
      </c>
      <c r="E9">
        <v>59.574047088623047</v>
      </c>
      <c r="F9">
        <v>4637300</v>
      </c>
      <c r="G9">
        <v>0</v>
      </c>
      <c r="H9">
        <v>0</v>
      </c>
      <c r="I9" t="s">
        <v>2802</v>
      </c>
    </row>
    <row r="10" spans="1:9">
      <c r="A10" t="s">
        <v>2803</v>
      </c>
      <c r="B10">
        <v>60.323506283428848</v>
      </c>
      <c r="C10">
        <v>60.405946619940657</v>
      </c>
      <c r="D10">
        <v>59.574052837231385</v>
      </c>
      <c r="E10">
        <v>60.353485107421882</v>
      </c>
      <c r="F10">
        <v>5457200</v>
      </c>
      <c r="G10">
        <v>0</v>
      </c>
      <c r="H10">
        <v>0</v>
      </c>
      <c r="I10" t="s">
        <v>147</v>
      </c>
    </row>
    <row r="11" spans="1:9">
      <c r="A11" t="s">
        <v>2804</v>
      </c>
      <c r="B11">
        <v>60.473399241021113</v>
      </c>
      <c r="C11">
        <v>61.47016795971885</v>
      </c>
      <c r="D11">
        <v>60.405945458864352</v>
      </c>
      <c r="E11">
        <v>61.33526611328125</v>
      </c>
      <c r="F11">
        <v>5323500</v>
      </c>
      <c r="G11">
        <v>0</v>
      </c>
      <c r="H11">
        <v>0</v>
      </c>
      <c r="I11" t="s">
        <v>148</v>
      </c>
    </row>
    <row r="12" spans="1:9">
      <c r="A12" t="s">
        <v>2805</v>
      </c>
      <c r="B12">
        <v>61.140436631435492</v>
      </c>
      <c r="C12">
        <v>61.665051954990282</v>
      </c>
      <c r="D12">
        <v>61.1104577961069</v>
      </c>
      <c r="E12">
        <v>61.402744293212891</v>
      </c>
      <c r="F12">
        <v>2991300</v>
      </c>
      <c r="G12">
        <v>0</v>
      </c>
      <c r="H12">
        <v>0</v>
      </c>
      <c r="I12" t="s">
        <v>149</v>
      </c>
    </row>
    <row r="13" spans="1:9">
      <c r="A13" t="s">
        <v>2806</v>
      </c>
      <c r="B13">
        <v>61.665046370142342</v>
      </c>
      <c r="C13">
        <v>61.725004035369302</v>
      </c>
      <c r="D13">
        <v>61.237858011686185</v>
      </c>
      <c r="E13">
        <v>61.342781066894531</v>
      </c>
      <c r="F13">
        <v>2832200</v>
      </c>
      <c r="G13">
        <v>0</v>
      </c>
      <c r="H13">
        <v>0</v>
      </c>
      <c r="I13" t="s">
        <v>150</v>
      </c>
    </row>
    <row r="14" spans="1:9">
      <c r="A14" t="s">
        <v>2807</v>
      </c>
      <c r="B14">
        <v>60.840630765578048</v>
      </c>
      <c r="C14">
        <v>61.177882527966801</v>
      </c>
      <c r="D14">
        <v>59.993750432948417</v>
      </c>
      <c r="E14">
        <v>60.248561859130859</v>
      </c>
      <c r="F14">
        <v>3595800</v>
      </c>
      <c r="G14">
        <v>0</v>
      </c>
      <c r="H14">
        <v>0</v>
      </c>
      <c r="I14" t="s">
        <v>2808</v>
      </c>
    </row>
    <row r="15" spans="1:9">
      <c r="A15" t="s">
        <v>2809</v>
      </c>
      <c r="B15">
        <v>60.188616789108281</v>
      </c>
      <c r="C15">
        <v>60.540860895985183</v>
      </c>
      <c r="D15">
        <v>59.738945772662582</v>
      </c>
      <c r="E15">
        <v>59.993762969970703</v>
      </c>
      <c r="F15">
        <v>4355600</v>
      </c>
      <c r="G15">
        <v>0</v>
      </c>
      <c r="H15">
        <v>0</v>
      </c>
      <c r="I15" t="s">
        <v>152</v>
      </c>
    </row>
    <row r="16" spans="1:9">
      <c r="A16" t="s">
        <v>2810</v>
      </c>
      <c r="B16">
        <v>60.428430442727731</v>
      </c>
      <c r="C16">
        <v>60.758191794964674</v>
      </c>
      <c r="D16">
        <v>59.76891345612998</v>
      </c>
      <c r="E16">
        <v>59.986255645751953</v>
      </c>
      <c r="F16">
        <v>4303400</v>
      </c>
      <c r="G16">
        <v>0</v>
      </c>
      <c r="H16">
        <v>0</v>
      </c>
      <c r="I16" t="s">
        <v>153</v>
      </c>
    </row>
    <row r="17" spans="1:9">
      <c r="A17" t="s">
        <v>2811</v>
      </c>
      <c r="B17">
        <v>59.956297401353815</v>
      </c>
      <c r="C17">
        <v>60.211108920728087</v>
      </c>
      <c r="D17">
        <v>58.922053329616574</v>
      </c>
      <c r="E17">
        <v>59.611549377441406</v>
      </c>
      <c r="F17">
        <v>4508200</v>
      </c>
      <c r="G17">
        <v>0</v>
      </c>
      <c r="H17">
        <v>0</v>
      </c>
      <c r="I17" t="s">
        <v>154</v>
      </c>
    </row>
    <row r="18" spans="1:9">
      <c r="A18" t="s">
        <v>2812</v>
      </c>
      <c r="B18">
        <v>59.68647362547528</v>
      </c>
      <c r="C18">
        <v>59.761417828563658</v>
      </c>
      <c r="D18">
        <v>58.907041334028506</v>
      </c>
      <c r="E18">
        <v>59.191837310791016</v>
      </c>
      <c r="F18">
        <v>3153400</v>
      </c>
      <c r="G18">
        <v>0</v>
      </c>
      <c r="H18">
        <v>0</v>
      </c>
      <c r="I18" t="s">
        <v>155</v>
      </c>
    </row>
    <row r="19" spans="1:9">
      <c r="A19" t="s">
        <v>2813</v>
      </c>
      <c r="B19">
        <v>59.544083569959561</v>
      </c>
      <c r="C19">
        <v>59.723956542786986</v>
      </c>
      <c r="D19">
        <v>59.071929881510691</v>
      </c>
      <c r="E19">
        <v>59.184349060058594</v>
      </c>
      <c r="F19">
        <v>2998400</v>
      </c>
      <c r="G19">
        <v>0</v>
      </c>
      <c r="H19">
        <v>0</v>
      </c>
      <c r="I19" t="s">
        <v>2814</v>
      </c>
    </row>
    <row r="20" spans="1:9">
      <c r="A20" t="s">
        <v>2815</v>
      </c>
      <c r="B20">
        <v>58.944524816220891</v>
      </c>
      <c r="C20">
        <v>59.40169195439249</v>
      </c>
      <c r="D20">
        <v>58.659728798284952</v>
      </c>
      <c r="E20">
        <v>59.109405517578125</v>
      </c>
      <c r="F20">
        <v>4188100</v>
      </c>
      <c r="G20">
        <v>0</v>
      </c>
      <c r="H20">
        <v>0</v>
      </c>
      <c r="I20" t="s">
        <v>157</v>
      </c>
    </row>
    <row r="21" spans="1:9">
      <c r="A21" t="s">
        <v>2816</v>
      </c>
      <c r="B21">
        <v>58.869562096677896</v>
      </c>
      <c r="C21">
        <v>59.386681012705751</v>
      </c>
      <c r="D21">
        <v>57.767864772906272</v>
      </c>
      <c r="E21">
        <v>59.206813812255859</v>
      </c>
      <c r="F21">
        <v>5077100</v>
      </c>
      <c r="G21">
        <v>0</v>
      </c>
      <c r="H21">
        <v>0</v>
      </c>
      <c r="I21" t="s">
        <v>158</v>
      </c>
    </row>
    <row r="22" spans="1:9">
      <c r="A22" t="s">
        <v>2817</v>
      </c>
      <c r="B22">
        <v>59.004483190625457</v>
      </c>
      <c r="C22">
        <v>59.81388871584722</v>
      </c>
      <c r="D22">
        <v>58.674721783908815</v>
      </c>
      <c r="E22">
        <v>59.199337005615234</v>
      </c>
      <c r="F22">
        <v>3322900</v>
      </c>
      <c r="G22">
        <v>0</v>
      </c>
      <c r="H22">
        <v>0</v>
      </c>
      <c r="I22" t="s">
        <v>159</v>
      </c>
    </row>
    <row r="23" spans="1:9">
      <c r="A23" t="s">
        <v>2818</v>
      </c>
      <c r="B23">
        <v>59.191856330895376</v>
      </c>
      <c r="C23">
        <v>59.664010108157811</v>
      </c>
      <c r="D23">
        <v>59.00449290403089</v>
      </c>
      <c r="E23">
        <v>59.469150543212891</v>
      </c>
      <c r="F23">
        <v>3597900</v>
      </c>
      <c r="G23">
        <v>0</v>
      </c>
      <c r="H23">
        <v>0</v>
      </c>
      <c r="I23" t="s">
        <v>160</v>
      </c>
    </row>
    <row r="24" spans="1:9">
      <c r="A24" t="s">
        <v>2819</v>
      </c>
      <c r="B24">
        <v>59.325733792689441</v>
      </c>
      <c r="C24">
        <v>60.933419608312803</v>
      </c>
      <c r="D24">
        <v>59.325733792689441</v>
      </c>
      <c r="E24">
        <v>60.608863830566406</v>
      </c>
      <c r="F24">
        <v>7326700</v>
      </c>
      <c r="G24">
        <v>0</v>
      </c>
      <c r="H24">
        <v>0</v>
      </c>
      <c r="I24" t="s">
        <v>162</v>
      </c>
    </row>
    <row r="25" spans="1:9">
      <c r="A25" t="s">
        <v>2820</v>
      </c>
      <c r="B25">
        <v>63.363796433040612</v>
      </c>
      <c r="C25">
        <v>63.869503551066323</v>
      </c>
      <c r="D25">
        <v>59.718212389059673</v>
      </c>
      <c r="E25">
        <v>61.039077758789063</v>
      </c>
      <c r="F25">
        <v>21173800</v>
      </c>
      <c r="G25">
        <v>0</v>
      </c>
      <c r="H25">
        <v>0</v>
      </c>
      <c r="I25" t="s">
        <v>163</v>
      </c>
    </row>
    <row r="26" spans="1:9">
      <c r="A26" t="s">
        <v>2821</v>
      </c>
      <c r="B26">
        <v>60.646583696505431</v>
      </c>
      <c r="C26">
        <v>61.642893260808691</v>
      </c>
      <c r="D26">
        <v>60.239001725856525</v>
      </c>
      <c r="E26">
        <v>60.880569458007813</v>
      </c>
      <c r="F26">
        <v>7497600</v>
      </c>
      <c r="G26">
        <v>0</v>
      </c>
      <c r="H26">
        <v>0</v>
      </c>
      <c r="I26" t="s">
        <v>164</v>
      </c>
    </row>
    <row r="27" spans="1:9">
      <c r="A27" t="s">
        <v>2822</v>
      </c>
      <c r="B27">
        <v>60.435263627495672</v>
      </c>
      <c r="C27">
        <v>61.039090223225131</v>
      </c>
      <c r="D27">
        <v>59.144589893678216</v>
      </c>
      <c r="E27">
        <v>59.174781799316406</v>
      </c>
      <c r="F27">
        <v>7982000</v>
      </c>
      <c r="G27">
        <v>0</v>
      </c>
      <c r="H27">
        <v>0</v>
      </c>
      <c r="I27" t="s">
        <v>165</v>
      </c>
    </row>
    <row r="28" spans="1:9">
      <c r="A28" t="s">
        <v>2823</v>
      </c>
      <c r="B28">
        <v>55.778256348265465</v>
      </c>
      <c r="C28">
        <v>58.555847635755612</v>
      </c>
      <c r="D28">
        <v>54.276245405289139</v>
      </c>
      <c r="E28">
        <v>56.819850921630859</v>
      </c>
      <c r="F28">
        <v>10419100</v>
      </c>
      <c r="G28">
        <v>0</v>
      </c>
      <c r="H28">
        <v>0</v>
      </c>
      <c r="I28" t="s">
        <v>2824</v>
      </c>
    </row>
    <row r="29" spans="1:9">
      <c r="A29" t="s">
        <v>2825</v>
      </c>
      <c r="B29">
        <v>57.936944526272796</v>
      </c>
      <c r="C29">
        <v>58.238857834901175</v>
      </c>
      <c r="D29">
        <v>55.755629653171802</v>
      </c>
      <c r="E29">
        <v>55.808464050292969</v>
      </c>
      <c r="F29">
        <v>7554700</v>
      </c>
      <c r="G29">
        <v>0</v>
      </c>
      <c r="H29">
        <v>0</v>
      </c>
      <c r="I29" t="s">
        <v>167</v>
      </c>
    </row>
    <row r="30" spans="1:9">
      <c r="A30" t="s">
        <v>2826</v>
      </c>
      <c r="B30">
        <v>57.182174925548203</v>
      </c>
      <c r="C30">
        <v>58.22376999044571</v>
      </c>
      <c r="D30">
        <v>56.125481025185209</v>
      </c>
      <c r="E30">
        <v>57.997333526611328</v>
      </c>
      <c r="F30">
        <v>8160000</v>
      </c>
      <c r="G30">
        <v>0</v>
      </c>
      <c r="H30">
        <v>0</v>
      </c>
      <c r="I30" t="s">
        <v>168</v>
      </c>
    </row>
    <row r="31" spans="1:9">
      <c r="A31" t="s">
        <v>2827</v>
      </c>
      <c r="B31">
        <v>58.261506694520975</v>
      </c>
      <c r="C31">
        <v>58.812493216373639</v>
      </c>
      <c r="D31">
        <v>57.785991309929251</v>
      </c>
      <c r="E31">
        <v>58.759658813476563</v>
      </c>
      <c r="F31">
        <v>6929900</v>
      </c>
      <c r="G31">
        <v>0</v>
      </c>
      <c r="H31">
        <v>0</v>
      </c>
      <c r="I31" t="s">
        <v>169</v>
      </c>
    </row>
    <row r="32" spans="1:9">
      <c r="A32" t="s">
        <v>2828</v>
      </c>
      <c r="B32">
        <v>58.714373555857406</v>
      </c>
      <c r="C32">
        <v>59.476703444286713</v>
      </c>
      <c r="D32">
        <v>58.540771513703362</v>
      </c>
      <c r="E32">
        <v>58.895519256591797</v>
      </c>
      <c r="F32">
        <v>4424900</v>
      </c>
      <c r="G32">
        <v>0</v>
      </c>
      <c r="H32">
        <v>0</v>
      </c>
      <c r="I32" t="s">
        <v>170</v>
      </c>
    </row>
    <row r="33" spans="1:9">
      <c r="A33" t="s">
        <v>2829</v>
      </c>
      <c r="B33">
        <v>58.442616072011248</v>
      </c>
      <c r="C33">
        <v>59.023794142657067</v>
      </c>
      <c r="D33">
        <v>58.080319135526906</v>
      </c>
      <c r="E33">
        <v>58.653953552246094</v>
      </c>
      <c r="F33">
        <v>4477100</v>
      </c>
      <c r="G33">
        <v>0</v>
      </c>
      <c r="H33">
        <v>0</v>
      </c>
      <c r="I33" t="s">
        <v>2830</v>
      </c>
    </row>
    <row r="34" spans="1:9">
      <c r="A34" t="s">
        <v>2831</v>
      </c>
      <c r="B34">
        <v>57.680319812533327</v>
      </c>
      <c r="C34">
        <v>57.997326215122975</v>
      </c>
      <c r="D34">
        <v>56.600983553558159</v>
      </c>
      <c r="E34">
        <v>56.902896881103523</v>
      </c>
      <c r="F34">
        <v>6690000</v>
      </c>
      <c r="G34">
        <v>0</v>
      </c>
      <c r="H34">
        <v>0</v>
      </c>
      <c r="I34" t="s">
        <v>172</v>
      </c>
    </row>
    <row r="35" spans="1:9">
      <c r="A35" t="s">
        <v>2832</v>
      </c>
      <c r="B35">
        <v>57.582195684079871</v>
      </c>
      <c r="C35">
        <v>58.291691081576332</v>
      </c>
      <c r="D35">
        <v>57.416143079685611</v>
      </c>
      <c r="E35">
        <v>58.155830383300781</v>
      </c>
      <c r="F35">
        <v>7527600</v>
      </c>
      <c r="G35">
        <v>0</v>
      </c>
      <c r="H35">
        <v>0</v>
      </c>
      <c r="I35" t="s">
        <v>173</v>
      </c>
    </row>
    <row r="36" spans="1:9">
      <c r="A36" t="s">
        <v>2833</v>
      </c>
      <c r="B36">
        <v>58.51810932432857</v>
      </c>
      <c r="C36">
        <v>59.227604571296581</v>
      </c>
      <c r="D36">
        <v>58.23884432938538</v>
      </c>
      <c r="E36">
        <v>58.457725524902337</v>
      </c>
      <c r="F36">
        <v>4559200</v>
      </c>
      <c r="G36">
        <v>0</v>
      </c>
      <c r="H36">
        <v>0</v>
      </c>
      <c r="I36" t="s">
        <v>174</v>
      </c>
    </row>
    <row r="37" spans="1:9">
      <c r="A37" t="s">
        <v>2834</v>
      </c>
      <c r="B37">
        <v>58.004880400495807</v>
      </c>
      <c r="C37">
        <v>58.246409930684727</v>
      </c>
      <c r="D37">
        <v>57.476536352744482</v>
      </c>
      <c r="E37">
        <v>57.680324554443359</v>
      </c>
      <c r="F37">
        <v>4112900</v>
      </c>
      <c r="G37">
        <v>0</v>
      </c>
      <c r="H37">
        <v>0</v>
      </c>
      <c r="I37" t="s">
        <v>175</v>
      </c>
    </row>
    <row r="38" spans="1:9">
      <c r="A38" t="s">
        <v>2835</v>
      </c>
      <c r="B38">
        <v>58.638896251142491</v>
      </c>
      <c r="C38">
        <v>59.204981600689571</v>
      </c>
      <c r="D38">
        <v>58.103002811260083</v>
      </c>
      <c r="E38">
        <v>59.159690856933601</v>
      </c>
      <c r="F38">
        <v>4929100</v>
      </c>
      <c r="G38">
        <v>0</v>
      </c>
      <c r="H38">
        <v>0</v>
      </c>
      <c r="I38" t="s">
        <v>2836</v>
      </c>
    </row>
    <row r="39" spans="1:9">
      <c r="A39" t="s">
        <v>2837</v>
      </c>
      <c r="B39">
        <v>59.665383919948297</v>
      </c>
      <c r="C39">
        <v>59.695570063897868</v>
      </c>
      <c r="D39">
        <v>58.118082030027928</v>
      </c>
      <c r="E39">
        <v>58.238849639892578</v>
      </c>
      <c r="F39">
        <v>3349100</v>
      </c>
      <c r="G39">
        <v>0</v>
      </c>
      <c r="H39">
        <v>0</v>
      </c>
      <c r="I39" t="s">
        <v>177</v>
      </c>
    </row>
    <row r="40" spans="1:9">
      <c r="A40" t="s">
        <v>2838</v>
      </c>
      <c r="B40">
        <v>57.899188548453083</v>
      </c>
      <c r="C40">
        <v>58.684160648796514</v>
      </c>
      <c r="D40">
        <v>57.816162265632023</v>
      </c>
      <c r="E40">
        <v>58.170909881591797</v>
      </c>
      <c r="F40">
        <v>4479000</v>
      </c>
      <c r="G40">
        <v>0</v>
      </c>
      <c r="H40">
        <v>0</v>
      </c>
      <c r="I40" t="s">
        <v>178</v>
      </c>
    </row>
    <row r="41" spans="1:9">
      <c r="A41" t="s">
        <v>2839</v>
      </c>
      <c r="B41">
        <v>57.997311632123655</v>
      </c>
      <c r="C41">
        <v>58.880408900886103</v>
      </c>
      <c r="D41">
        <v>57.997311632123655</v>
      </c>
      <c r="E41">
        <v>58.782283782958977</v>
      </c>
      <c r="F41">
        <v>3346100</v>
      </c>
      <c r="G41">
        <v>0</v>
      </c>
      <c r="H41">
        <v>0</v>
      </c>
      <c r="I41" t="s">
        <v>179</v>
      </c>
    </row>
    <row r="42" spans="1:9">
      <c r="A42" t="s">
        <v>2840</v>
      </c>
      <c r="B42">
        <v>58.608698176734123</v>
      </c>
      <c r="C42">
        <v>58.767201366913007</v>
      </c>
      <c r="D42">
        <v>57.801083393336455</v>
      </c>
      <c r="E42">
        <v>58.231307983398438</v>
      </c>
      <c r="F42">
        <v>2715300</v>
      </c>
      <c r="G42">
        <v>0</v>
      </c>
      <c r="H42">
        <v>0</v>
      </c>
      <c r="I42" t="s">
        <v>2841</v>
      </c>
    </row>
    <row r="43" spans="1:9">
      <c r="A43" t="s">
        <v>2842</v>
      </c>
      <c r="B43">
        <v>58.412451357319433</v>
      </c>
      <c r="C43">
        <v>59.061562924907129</v>
      </c>
      <c r="D43">
        <v>58.238855100009424</v>
      </c>
      <c r="E43">
        <v>58.737007141113281</v>
      </c>
      <c r="F43">
        <v>3423600</v>
      </c>
      <c r="G43">
        <v>0</v>
      </c>
      <c r="H43">
        <v>0</v>
      </c>
      <c r="I43" t="s">
        <v>181</v>
      </c>
    </row>
    <row r="44" spans="1:9">
      <c r="A44" t="s">
        <v>2843</v>
      </c>
      <c r="B44">
        <v>58.706827947527323</v>
      </c>
      <c r="C44">
        <v>59.333297161420262</v>
      </c>
      <c r="D44">
        <v>58.601159135366871</v>
      </c>
      <c r="E44">
        <v>59.250270843505859</v>
      </c>
      <c r="F44">
        <v>3468900</v>
      </c>
      <c r="G44">
        <v>0</v>
      </c>
      <c r="H44">
        <v>0</v>
      </c>
      <c r="I44" t="s">
        <v>182</v>
      </c>
    </row>
    <row r="45" spans="1:9">
      <c r="A45" t="s">
        <v>2844</v>
      </c>
      <c r="B45">
        <v>59.461587502691657</v>
      </c>
      <c r="C45">
        <v>59.718215783540295</v>
      </c>
      <c r="D45">
        <v>58.7822841222292</v>
      </c>
      <c r="E45">
        <v>58.880409240722656</v>
      </c>
      <c r="F45">
        <v>5668900</v>
      </c>
      <c r="G45">
        <v>0</v>
      </c>
      <c r="H45">
        <v>0</v>
      </c>
      <c r="I45" t="s">
        <v>183</v>
      </c>
    </row>
    <row r="46" spans="1:9">
      <c r="A46" t="s">
        <v>2845</v>
      </c>
      <c r="B46">
        <v>58.374712987205335</v>
      </c>
      <c r="C46">
        <v>58.797393924211612</v>
      </c>
      <c r="D46">
        <v>57.733150803136908</v>
      </c>
      <c r="E46">
        <v>57.831275939941406</v>
      </c>
      <c r="F46">
        <v>6651600</v>
      </c>
      <c r="G46">
        <v>0</v>
      </c>
      <c r="H46">
        <v>0</v>
      </c>
      <c r="I46" t="s">
        <v>184</v>
      </c>
    </row>
    <row r="47" spans="1:9">
      <c r="A47" t="s">
        <v>2846</v>
      </c>
      <c r="B47">
        <v>58.238853650179038</v>
      </c>
      <c r="C47">
        <v>59.340832252750737</v>
      </c>
      <c r="D47">
        <v>58.080344711687729</v>
      </c>
      <c r="E47">
        <v>59.069110870361328</v>
      </c>
      <c r="F47">
        <v>4180400</v>
      </c>
      <c r="G47">
        <v>0</v>
      </c>
      <c r="H47">
        <v>0</v>
      </c>
      <c r="I47" t="s">
        <v>2847</v>
      </c>
    </row>
    <row r="48" spans="1:9">
      <c r="A48" t="s">
        <v>2848</v>
      </c>
      <c r="B48">
        <v>58.57095557726587</v>
      </c>
      <c r="C48">
        <v>58.96344459454923</v>
      </c>
      <c r="D48">
        <v>58.329426089136582</v>
      </c>
      <c r="E48">
        <v>58.910610198974609</v>
      </c>
      <c r="F48">
        <v>3146400</v>
      </c>
      <c r="G48">
        <v>0</v>
      </c>
      <c r="H48">
        <v>0</v>
      </c>
      <c r="I48" t="s">
        <v>186</v>
      </c>
    </row>
    <row r="49" spans="1:9">
      <c r="A49" t="s">
        <v>2849</v>
      </c>
      <c r="B49">
        <v>58.872860444564303</v>
      </c>
      <c r="C49">
        <v>59.537065002155018</v>
      </c>
      <c r="D49">
        <v>58.744549182049575</v>
      </c>
      <c r="E49">
        <v>59.446495056152337</v>
      </c>
      <c r="F49">
        <v>3940200</v>
      </c>
      <c r="G49">
        <v>0</v>
      </c>
      <c r="H49">
        <v>0</v>
      </c>
      <c r="I49" t="s">
        <v>187</v>
      </c>
    </row>
    <row r="50" spans="1:9">
      <c r="A50" t="s">
        <v>2850</v>
      </c>
      <c r="B50">
        <v>59.220072191603698</v>
      </c>
      <c r="C50">
        <v>59.763515025730882</v>
      </c>
      <c r="D50">
        <v>58.820039482737222</v>
      </c>
      <c r="E50">
        <v>59.672939300537109</v>
      </c>
      <c r="F50">
        <v>3934200</v>
      </c>
      <c r="G50">
        <v>0</v>
      </c>
      <c r="H50">
        <v>0</v>
      </c>
      <c r="I50" t="s">
        <v>188</v>
      </c>
    </row>
    <row r="51" spans="1:9">
      <c r="A51" t="s">
        <v>2851</v>
      </c>
      <c r="B51">
        <v>60.088069017037874</v>
      </c>
      <c r="C51">
        <v>60.367339842344506</v>
      </c>
      <c r="D51">
        <v>59.438957402500591</v>
      </c>
      <c r="E51">
        <v>59.665393829345703</v>
      </c>
      <c r="F51">
        <v>3055600</v>
      </c>
      <c r="G51">
        <v>0</v>
      </c>
      <c r="H51">
        <v>0</v>
      </c>
      <c r="I51" t="s">
        <v>189</v>
      </c>
    </row>
    <row r="52" spans="1:9">
      <c r="A52" t="s">
        <v>2852</v>
      </c>
      <c r="B52">
        <v>59.62010061236905</v>
      </c>
      <c r="C52">
        <v>59.755961311129234</v>
      </c>
      <c r="D52">
        <v>58.412453155899243</v>
      </c>
      <c r="E52">
        <v>58.623790740966797</v>
      </c>
      <c r="F52">
        <v>4332800</v>
      </c>
      <c r="G52">
        <v>0</v>
      </c>
      <c r="H52">
        <v>0</v>
      </c>
      <c r="I52" t="s">
        <v>2853</v>
      </c>
    </row>
    <row r="53" spans="1:9">
      <c r="A53" t="s">
        <v>2854</v>
      </c>
      <c r="B53">
        <v>58.616239552189306</v>
      </c>
      <c r="C53">
        <v>59.295537200195668</v>
      </c>
      <c r="D53">
        <v>58.238849410622848</v>
      </c>
      <c r="E53">
        <v>58.857769012451172</v>
      </c>
      <c r="F53">
        <v>4816600</v>
      </c>
      <c r="G53">
        <v>0</v>
      </c>
      <c r="H53">
        <v>0</v>
      </c>
      <c r="I53" t="s">
        <v>191</v>
      </c>
    </row>
    <row r="54" spans="1:9">
      <c r="A54" t="s">
        <v>2855</v>
      </c>
      <c r="B54">
        <v>59.49179459191361</v>
      </c>
      <c r="C54">
        <v>59.582370318604362</v>
      </c>
      <c r="D54">
        <v>59.008735566598553</v>
      </c>
      <c r="E54">
        <v>59.37103271484375</v>
      </c>
      <c r="F54">
        <v>4579600</v>
      </c>
      <c r="G54">
        <v>0</v>
      </c>
      <c r="H54">
        <v>0</v>
      </c>
      <c r="I54" t="s">
        <v>192</v>
      </c>
    </row>
    <row r="55" spans="1:9">
      <c r="A55" t="s">
        <v>2856</v>
      </c>
      <c r="B55">
        <v>59.137051789633681</v>
      </c>
      <c r="C55">
        <v>60.072978009376932</v>
      </c>
      <c r="D55">
        <v>59.008740485015309</v>
      </c>
      <c r="E55">
        <v>60.012599945068359</v>
      </c>
      <c r="F55">
        <v>6393600</v>
      </c>
      <c r="G55">
        <v>0</v>
      </c>
      <c r="H55">
        <v>0</v>
      </c>
      <c r="I55" t="s">
        <v>193</v>
      </c>
    </row>
    <row r="56" spans="1:9">
      <c r="A56" t="s">
        <v>2857</v>
      </c>
      <c r="B56">
        <v>58.925704584034683</v>
      </c>
      <c r="C56">
        <v>60.057875164559377</v>
      </c>
      <c r="D56">
        <v>58.42000310677782</v>
      </c>
      <c r="E56">
        <v>60.027683258056641</v>
      </c>
      <c r="F56">
        <v>4631100</v>
      </c>
      <c r="G56">
        <v>0</v>
      </c>
      <c r="H56">
        <v>0</v>
      </c>
      <c r="I56" t="s">
        <v>194</v>
      </c>
    </row>
    <row r="57" spans="1:9">
      <c r="A57" t="s">
        <v>2858</v>
      </c>
      <c r="B57">
        <v>60.359798288545399</v>
      </c>
      <c r="C57">
        <v>60.510752087094282</v>
      </c>
      <c r="D57">
        <v>59.846547311553628</v>
      </c>
      <c r="E57">
        <v>60.012599945068359</v>
      </c>
      <c r="F57">
        <v>4708700</v>
      </c>
      <c r="G57">
        <v>0</v>
      </c>
      <c r="H57">
        <v>0</v>
      </c>
      <c r="I57" t="s">
        <v>2859</v>
      </c>
    </row>
    <row r="58" spans="1:9">
      <c r="A58" t="s">
        <v>2860</v>
      </c>
      <c r="B58">
        <v>59.876715940013234</v>
      </c>
      <c r="C58">
        <v>59.974835295064644</v>
      </c>
      <c r="D58">
        <v>58.39734740711458</v>
      </c>
      <c r="E58">
        <v>58.948333740234375</v>
      </c>
      <c r="F58">
        <v>4892800</v>
      </c>
      <c r="G58">
        <v>0</v>
      </c>
      <c r="H58">
        <v>0</v>
      </c>
      <c r="I58" t="s">
        <v>196</v>
      </c>
    </row>
    <row r="59" spans="1:9">
      <c r="A59" t="s">
        <v>2861</v>
      </c>
      <c r="B59">
        <v>59.318167079486734</v>
      </c>
      <c r="C59">
        <v>59.454027731914678</v>
      </c>
      <c r="D59">
        <v>58.865300157565365</v>
      </c>
      <c r="E59">
        <v>59.295524597167969</v>
      </c>
      <c r="F59">
        <v>3291100</v>
      </c>
      <c r="G59">
        <v>0</v>
      </c>
      <c r="H59">
        <v>0</v>
      </c>
      <c r="I59" t="s">
        <v>197</v>
      </c>
    </row>
    <row r="60" spans="1:9">
      <c r="A60" t="s">
        <v>2862</v>
      </c>
      <c r="B60">
        <v>59.280450921270962</v>
      </c>
      <c r="C60">
        <v>60.125807008315753</v>
      </c>
      <c r="D60">
        <v>59.167232714123962</v>
      </c>
      <c r="E60">
        <v>59.393669128417969</v>
      </c>
      <c r="F60">
        <v>3580600</v>
      </c>
      <c r="G60">
        <v>0</v>
      </c>
      <c r="H60">
        <v>0</v>
      </c>
      <c r="I60" t="s">
        <v>198</v>
      </c>
    </row>
    <row r="61" spans="1:9">
      <c r="A61" t="s">
        <v>2863</v>
      </c>
      <c r="B61">
        <v>59.393685906566496</v>
      </c>
      <c r="C61">
        <v>59.597474130185553</v>
      </c>
      <c r="D61">
        <v>59.016295615145474</v>
      </c>
      <c r="E61">
        <v>59.537090301513672</v>
      </c>
      <c r="F61">
        <v>2857600</v>
      </c>
      <c r="G61">
        <v>0</v>
      </c>
      <c r="H61">
        <v>0</v>
      </c>
      <c r="I61" t="s">
        <v>199</v>
      </c>
    </row>
    <row r="62" spans="1:9">
      <c r="A62" t="s">
        <v>2864</v>
      </c>
      <c r="B62">
        <v>59.537069185248527</v>
      </c>
      <c r="C62">
        <v>59.914459342818979</v>
      </c>
      <c r="D62">
        <v>59.52197611269311</v>
      </c>
      <c r="E62">
        <v>59.786148071289063</v>
      </c>
      <c r="F62">
        <v>1556800</v>
      </c>
      <c r="G62">
        <v>0</v>
      </c>
      <c r="H62">
        <v>0</v>
      </c>
      <c r="I62" t="s">
        <v>2865</v>
      </c>
    </row>
    <row r="63" spans="1:9">
      <c r="A63" t="s">
        <v>2866</v>
      </c>
      <c r="B63">
        <v>59.710660806236021</v>
      </c>
      <c r="C63">
        <v>60.261647115688568</v>
      </c>
      <c r="D63">
        <v>59.559707072869358</v>
      </c>
      <c r="E63">
        <v>59.597442626953125</v>
      </c>
      <c r="F63">
        <v>2910200</v>
      </c>
      <c r="G63">
        <v>0</v>
      </c>
      <c r="H63">
        <v>0</v>
      </c>
      <c r="I63" t="s">
        <v>201</v>
      </c>
    </row>
    <row r="64" spans="1:9">
      <c r="A64" t="s">
        <v>2867</v>
      </c>
      <c r="B64">
        <v>59.823902987538439</v>
      </c>
      <c r="C64">
        <v>60.465465249522431</v>
      </c>
      <c r="D64">
        <v>56.276431244978397</v>
      </c>
      <c r="E64">
        <v>57.514270782470703</v>
      </c>
      <c r="F64">
        <v>18449200</v>
      </c>
      <c r="G64">
        <v>0</v>
      </c>
      <c r="H64">
        <v>0</v>
      </c>
      <c r="I64" t="s">
        <v>202</v>
      </c>
    </row>
    <row r="65" spans="1:9">
      <c r="A65" t="s">
        <v>2868</v>
      </c>
      <c r="B65">
        <v>57.453874932801291</v>
      </c>
      <c r="C65">
        <v>57.521802391485082</v>
      </c>
      <c r="D65">
        <v>55.385772893400016</v>
      </c>
      <c r="E65">
        <v>56.706638336181641</v>
      </c>
      <c r="F65">
        <v>10162100</v>
      </c>
      <c r="G65">
        <v>0</v>
      </c>
      <c r="H65">
        <v>0</v>
      </c>
      <c r="I65" t="s">
        <v>203</v>
      </c>
    </row>
    <row r="66" spans="1:9">
      <c r="A66" t="s">
        <v>2869</v>
      </c>
      <c r="B66">
        <v>56.887800247175846</v>
      </c>
      <c r="C66">
        <v>56.902893321275904</v>
      </c>
      <c r="D66">
        <v>56.382093007804215</v>
      </c>
      <c r="E66">
        <v>56.646270751953125</v>
      </c>
      <c r="F66">
        <v>4871600</v>
      </c>
      <c r="G66">
        <v>0</v>
      </c>
      <c r="H66">
        <v>0</v>
      </c>
      <c r="I66" t="s">
        <v>204</v>
      </c>
    </row>
    <row r="67" spans="1:9">
      <c r="A67" t="s">
        <v>2870</v>
      </c>
      <c r="B67">
        <v>56.623624842114218</v>
      </c>
      <c r="C67">
        <v>56.83496819786729</v>
      </c>
      <c r="D67">
        <v>56.329260937605198</v>
      </c>
      <c r="E67">
        <v>56.382095336914063</v>
      </c>
      <c r="F67">
        <v>4639400</v>
      </c>
      <c r="G67">
        <v>0</v>
      </c>
      <c r="H67">
        <v>0</v>
      </c>
      <c r="I67" t="s">
        <v>2871</v>
      </c>
    </row>
    <row r="68" spans="1:9">
      <c r="A68" t="s">
        <v>2872</v>
      </c>
      <c r="B68">
        <v>56.480222173538571</v>
      </c>
      <c r="C68">
        <v>56.834969904630171</v>
      </c>
      <c r="D68">
        <v>56.140567517623765</v>
      </c>
      <c r="E68">
        <v>56.155666351318359</v>
      </c>
      <c r="F68">
        <v>5021800</v>
      </c>
      <c r="G68">
        <v>0</v>
      </c>
      <c r="H68">
        <v>0</v>
      </c>
      <c r="I68" t="s">
        <v>206</v>
      </c>
    </row>
    <row r="69" spans="1:9">
      <c r="A69" t="s">
        <v>2873</v>
      </c>
      <c r="B69">
        <v>56.495306538576358</v>
      </c>
      <c r="C69">
        <v>57.816172115837411</v>
      </c>
      <c r="D69">
        <v>56.314160871793867</v>
      </c>
      <c r="E69">
        <v>57.665218353271491</v>
      </c>
      <c r="F69">
        <v>5847400</v>
      </c>
      <c r="G69">
        <v>0</v>
      </c>
      <c r="H69">
        <v>0</v>
      </c>
      <c r="I69" t="s">
        <v>207</v>
      </c>
    </row>
    <row r="70" spans="1:9">
      <c r="A70" t="s">
        <v>2874</v>
      </c>
      <c r="B70">
        <v>57.793532564677243</v>
      </c>
      <c r="C70">
        <v>58.246399633909043</v>
      </c>
      <c r="D70">
        <v>57.333116079378378</v>
      </c>
      <c r="E70">
        <v>58.201114654541016</v>
      </c>
      <c r="F70">
        <v>4943800</v>
      </c>
      <c r="G70">
        <v>0</v>
      </c>
      <c r="H70">
        <v>0</v>
      </c>
      <c r="I70" t="s">
        <v>208</v>
      </c>
    </row>
    <row r="71" spans="1:9">
      <c r="A71" t="s">
        <v>2875</v>
      </c>
      <c r="B71">
        <v>58.487927547842126</v>
      </c>
      <c r="C71">
        <v>58.570953846794552</v>
      </c>
      <c r="D71">
        <v>54.910270311091843</v>
      </c>
      <c r="E71">
        <v>55.053680419921882</v>
      </c>
      <c r="F71">
        <v>9443200</v>
      </c>
      <c r="G71">
        <v>0</v>
      </c>
      <c r="H71">
        <v>0</v>
      </c>
      <c r="I71" t="s">
        <v>209</v>
      </c>
    </row>
    <row r="72" spans="1:9">
      <c r="A72" t="s">
        <v>2876</v>
      </c>
      <c r="B72">
        <v>55.287660925139889</v>
      </c>
      <c r="C72">
        <v>56.427380871954185</v>
      </c>
      <c r="D72">
        <v>55.234826530705696</v>
      </c>
      <c r="E72">
        <v>55.868839263916016</v>
      </c>
      <c r="F72">
        <v>6706700</v>
      </c>
      <c r="G72">
        <v>0</v>
      </c>
      <c r="H72">
        <v>0</v>
      </c>
      <c r="I72" t="s">
        <v>2877</v>
      </c>
    </row>
    <row r="73" spans="1:9">
      <c r="A73" t="s">
        <v>2878</v>
      </c>
      <c r="B73">
        <v>55.883916406889803</v>
      </c>
      <c r="C73">
        <v>56.41226014617844</v>
      </c>
      <c r="D73">
        <v>55.79334072650537</v>
      </c>
      <c r="E73">
        <v>56.404716491699219</v>
      </c>
      <c r="F73">
        <v>4083700</v>
      </c>
      <c r="G73">
        <v>0</v>
      </c>
      <c r="H73">
        <v>0</v>
      </c>
      <c r="I73" t="s">
        <v>211</v>
      </c>
    </row>
    <row r="74" spans="1:9">
      <c r="A74" t="s">
        <v>2879</v>
      </c>
      <c r="B74">
        <v>56.676456078067297</v>
      </c>
      <c r="C74">
        <v>57.574646574703678</v>
      </c>
      <c r="D74">
        <v>56.382092189987993</v>
      </c>
      <c r="E74">
        <v>57.536911010742188</v>
      </c>
      <c r="F74">
        <v>4327800</v>
      </c>
      <c r="G74">
        <v>0</v>
      </c>
      <c r="H74">
        <v>0</v>
      </c>
      <c r="I74" t="s">
        <v>212</v>
      </c>
    </row>
    <row r="75" spans="1:9">
      <c r="A75" t="s">
        <v>2880</v>
      </c>
      <c r="B75">
        <v>57.521811600264776</v>
      </c>
      <c r="C75">
        <v>57.740698599704025</v>
      </c>
      <c r="D75">
        <v>56.585885549072707</v>
      </c>
      <c r="E75">
        <v>57.57464599609375</v>
      </c>
      <c r="F75">
        <v>3815800</v>
      </c>
      <c r="G75">
        <v>0</v>
      </c>
      <c r="H75">
        <v>0</v>
      </c>
      <c r="I75" t="s">
        <v>213</v>
      </c>
    </row>
    <row r="76" spans="1:9">
      <c r="A76" t="s">
        <v>2881</v>
      </c>
      <c r="B76">
        <v>57.4916184383478</v>
      </c>
      <c r="C76">
        <v>58.812484063734246</v>
      </c>
      <c r="D76">
        <v>57.431234627714602</v>
      </c>
      <c r="E76">
        <v>58.253948211669922</v>
      </c>
      <c r="F76">
        <v>4952700</v>
      </c>
      <c r="G76">
        <v>0</v>
      </c>
      <c r="H76">
        <v>0</v>
      </c>
      <c r="I76" t="s">
        <v>214</v>
      </c>
    </row>
    <row r="77" spans="1:9">
      <c r="A77" t="s">
        <v>2882</v>
      </c>
      <c r="B77">
        <v>58.118082750784737</v>
      </c>
      <c r="C77">
        <v>58.472830411015842</v>
      </c>
      <c r="D77">
        <v>57.0010053797496</v>
      </c>
      <c r="E77">
        <v>58.314327239990241</v>
      </c>
      <c r="F77">
        <v>4147100</v>
      </c>
      <c r="G77">
        <v>0</v>
      </c>
      <c r="H77">
        <v>0</v>
      </c>
      <c r="I77" t="s">
        <v>2883</v>
      </c>
    </row>
    <row r="78" spans="1:9">
      <c r="A78" t="s">
        <v>2884</v>
      </c>
      <c r="B78">
        <v>58.404898950099778</v>
      </c>
      <c r="C78">
        <v>59.250254979562143</v>
      </c>
      <c r="D78">
        <v>58.269038262481132</v>
      </c>
      <c r="E78">
        <v>59.046466827392578</v>
      </c>
      <c r="F78">
        <v>3740800</v>
      </c>
      <c r="G78">
        <v>0</v>
      </c>
      <c r="H78">
        <v>0</v>
      </c>
      <c r="I78" t="s">
        <v>216</v>
      </c>
    </row>
    <row r="79" spans="1:9">
      <c r="A79" t="s">
        <v>2885</v>
      </c>
      <c r="B79">
        <v>59.401217024484602</v>
      </c>
      <c r="C79">
        <v>59.401217024484602</v>
      </c>
      <c r="D79">
        <v>57.816179286879702</v>
      </c>
      <c r="E79">
        <v>58.412456512451172</v>
      </c>
      <c r="F79">
        <v>3726700</v>
      </c>
      <c r="G79">
        <v>0</v>
      </c>
      <c r="H79">
        <v>0</v>
      </c>
      <c r="I79" t="s">
        <v>217</v>
      </c>
    </row>
    <row r="80" spans="1:9">
      <c r="A80" t="s">
        <v>2886</v>
      </c>
      <c r="B80">
        <v>58.223765534321913</v>
      </c>
      <c r="C80">
        <v>59.03138041436042</v>
      </c>
      <c r="D80">
        <v>57.816183385725182</v>
      </c>
      <c r="E80">
        <v>58.986095428466797</v>
      </c>
      <c r="F80">
        <v>3217600</v>
      </c>
      <c r="G80">
        <v>0</v>
      </c>
      <c r="H80">
        <v>0</v>
      </c>
      <c r="I80" t="s">
        <v>218</v>
      </c>
    </row>
    <row r="81" spans="1:9">
      <c r="A81" t="s">
        <v>2887</v>
      </c>
      <c r="B81">
        <v>58.99363693650352</v>
      </c>
      <c r="C81">
        <v>59.235166426418367</v>
      </c>
      <c r="D81">
        <v>57.687864352624416</v>
      </c>
      <c r="E81">
        <v>58.284141540527344</v>
      </c>
      <c r="F81">
        <v>4483400</v>
      </c>
      <c r="G81">
        <v>0</v>
      </c>
      <c r="H81">
        <v>0</v>
      </c>
      <c r="I81" t="s">
        <v>219</v>
      </c>
    </row>
    <row r="82" spans="1:9">
      <c r="A82" t="s">
        <v>2888</v>
      </c>
      <c r="B82">
        <v>58.412453258780893</v>
      </c>
      <c r="C82">
        <v>58.525671467700008</v>
      </c>
      <c r="D82">
        <v>56.548144795267049</v>
      </c>
      <c r="E82">
        <v>57.536911010742188</v>
      </c>
      <c r="F82">
        <v>5529800</v>
      </c>
      <c r="G82">
        <v>0</v>
      </c>
      <c r="H82">
        <v>0</v>
      </c>
      <c r="I82" t="s">
        <v>2889</v>
      </c>
    </row>
    <row r="83" spans="1:9">
      <c r="A83" t="s">
        <v>2890</v>
      </c>
      <c r="B83">
        <v>57.68030584562851</v>
      </c>
      <c r="C83">
        <v>58.804932574451101</v>
      </c>
      <c r="D83">
        <v>57.36329951979986</v>
      </c>
      <c r="E83">
        <v>58.261489868164063</v>
      </c>
      <c r="F83">
        <v>3943700</v>
      </c>
      <c r="G83">
        <v>0</v>
      </c>
      <c r="H83">
        <v>0</v>
      </c>
      <c r="I83" t="s">
        <v>221</v>
      </c>
    </row>
    <row r="84" spans="1:9">
      <c r="A84" t="s">
        <v>2891</v>
      </c>
      <c r="B84">
        <v>57.665215607790287</v>
      </c>
      <c r="C84">
        <v>57.838811850624367</v>
      </c>
      <c r="D84">
        <v>55.816000432557097</v>
      </c>
      <c r="E84">
        <v>56.510402679443359</v>
      </c>
      <c r="F84">
        <v>7441100</v>
      </c>
      <c r="G84">
        <v>0</v>
      </c>
      <c r="H84">
        <v>0</v>
      </c>
      <c r="I84" t="s">
        <v>222</v>
      </c>
    </row>
    <row r="85" spans="1:9">
      <c r="A85" t="s">
        <v>2892</v>
      </c>
      <c r="B85">
        <v>56.495310767125389</v>
      </c>
      <c r="C85">
        <v>57.189707340529758</v>
      </c>
      <c r="D85">
        <v>56.102827499967333</v>
      </c>
      <c r="E85">
        <v>56.555694580078125</v>
      </c>
      <c r="F85">
        <v>5801900</v>
      </c>
      <c r="G85">
        <v>0</v>
      </c>
      <c r="H85">
        <v>0</v>
      </c>
      <c r="I85" t="s">
        <v>223</v>
      </c>
    </row>
    <row r="86" spans="1:9">
      <c r="A86" t="s">
        <v>2893</v>
      </c>
      <c r="B86">
        <v>55.634861884361833</v>
      </c>
      <c r="C86">
        <v>55.634861884361833</v>
      </c>
      <c r="D86">
        <v>53.996989819267448</v>
      </c>
      <c r="E86">
        <v>54.261161804199219</v>
      </c>
      <c r="F86">
        <v>8161000</v>
      </c>
      <c r="G86">
        <v>0</v>
      </c>
      <c r="H86">
        <v>0</v>
      </c>
      <c r="I86" t="s">
        <v>224</v>
      </c>
    </row>
    <row r="87" spans="1:9">
      <c r="A87" t="s">
        <v>2894</v>
      </c>
      <c r="B87">
        <v>55.972753024774811</v>
      </c>
      <c r="C87">
        <v>56.581314387680237</v>
      </c>
      <c r="D87">
        <v>54.162268896094105</v>
      </c>
      <c r="E87">
        <v>55.463081359863281</v>
      </c>
      <c r="F87">
        <v>9077600</v>
      </c>
      <c r="G87">
        <v>0</v>
      </c>
      <c r="H87">
        <v>0</v>
      </c>
      <c r="I87" t="s">
        <v>226</v>
      </c>
    </row>
    <row r="88" spans="1:9">
      <c r="A88" t="s">
        <v>2895</v>
      </c>
      <c r="B88">
        <v>54.496971422618103</v>
      </c>
      <c r="C88">
        <v>54.755614452302346</v>
      </c>
      <c r="D88">
        <v>51.842109397670505</v>
      </c>
      <c r="E88">
        <v>53.082057952880859</v>
      </c>
      <c r="F88">
        <v>25042800</v>
      </c>
      <c r="G88">
        <v>0</v>
      </c>
      <c r="H88">
        <v>0</v>
      </c>
      <c r="I88" t="s">
        <v>227</v>
      </c>
    </row>
    <row r="89" spans="1:9">
      <c r="A89" t="s">
        <v>2896</v>
      </c>
      <c r="B89">
        <v>53.249433067340895</v>
      </c>
      <c r="C89">
        <v>54.37528077726197</v>
      </c>
      <c r="D89">
        <v>53.135325978593926</v>
      </c>
      <c r="E89">
        <v>53.667823791503913</v>
      </c>
      <c r="F89">
        <v>8337100</v>
      </c>
      <c r="G89">
        <v>0</v>
      </c>
      <c r="H89">
        <v>0</v>
      </c>
      <c r="I89" t="s">
        <v>228</v>
      </c>
    </row>
    <row r="90" spans="1:9">
      <c r="A90" t="s">
        <v>2897</v>
      </c>
      <c r="B90">
        <v>54.093798885316097</v>
      </c>
      <c r="C90">
        <v>54.504580781979037</v>
      </c>
      <c r="D90">
        <v>53.698228553540403</v>
      </c>
      <c r="E90">
        <v>53.880802154541016</v>
      </c>
      <c r="F90">
        <v>5994100</v>
      </c>
      <c r="G90">
        <v>0</v>
      </c>
      <c r="H90">
        <v>0</v>
      </c>
      <c r="I90" t="s">
        <v>229</v>
      </c>
    </row>
    <row r="91" spans="1:9">
      <c r="A91" t="s">
        <v>2898</v>
      </c>
      <c r="B91">
        <v>54.055755986159241</v>
      </c>
      <c r="C91">
        <v>55.455457771782257</v>
      </c>
      <c r="D91">
        <v>54.010115492231066</v>
      </c>
      <c r="E91">
        <v>54.983818054199219</v>
      </c>
      <c r="F91">
        <v>5454100</v>
      </c>
      <c r="G91">
        <v>0</v>
      </c>
      <c r="H91">
        <v>0</v>
      </c>
      <c r="I91" t="s">
        <v>2899</v>
      </c>
    </row>
    <row r="92" spans="1:9">
      <c r="A92" t="s">
        <v>2900</v>
      </c>
      <c r="B92">
        <v>54.671935616997807</v>
      </c>
      <c r="C92">
        <v>55.653246933323487</v>
      </c>
      <c r="D92">
        <v>54.588257502942682</v>
      </c>
      <c r="E92">
        <v>55.447853088378906</v>
      </c>
      <c r="F92">
        <v>4802400</v>
      </c>
      <c r="G92">
        <v>0</v>
      </c>
      <c r="H92">
        <v>0</v>
      </c>
      <c r="I92" t="s">
        <v>231</v>
      </c>
    </row>
    <row r="93" spans="1:9">
      <c r="A93" t="s">
        <v>2901</v>
      </c>
      <c r="B93">
        <v>55.698899784687725</v>
      </c>
      <c r="C93">
        <v>56.003183375676677</v>
      </c>
      <c r="D93">
        <v>55.493505894186299</v>
      </c>
      <c r="E93">
        <v>55.65325927734375</v>
      </c>
      <c r="F93">
        <v>5598700</v>
      </c>
      <c r="G93">
        <v>0</v>
      </c>
      <c r="H93">
        <v>0</v>
      </c>
      <c r="I93" t="s">
        <v>232</v>
      </c>
    </row>
    <row r="94" spans="1:9">
      <c r="A94" t="s">
        <v>2902</v>
      </c>
      <c r="B94">
        <v>55.95752244591926</v>
      </c>
      <c r="C94">
        <v>56.200948094371057</v>
      </c>
      <c r="D94">
        <v>55.394601722072963</v>
      </c>
      <c r="E94">
        <v>55.866241455078125</v>
      </c>
      <c r="F94">
        <v>2596100</v>
      </c>
      <c r="G94">
        <v>0</v>
      </c>
      <c r="H94">
        <v>0</v>
      </c>
      <c r="I94" t="s">
        <v>2903</v>
      </c>
    </row>
    <row r="95" spans="1:9">
      <c r="A95" t="s">
        <v>2904</v>
      </c>
      <c r="B95">
        <v>56.124894581320859</v>
      </c>
      <c r="C95">
        <v>56.124894581320859</v>
      </c>
      <c r="D95">
        <v>54.86212548559034</v>
      </c>
      <c r="E95">
        <v>55.151191711425781</v>
      </c>
      <c r="F95">
        <v>7748900</v>
      </c>
      <c r="G95">
        <v>0</v>
      </c>
      <c r="H95">
        <v>0</v>
      </c>
      <c r="I95" t="s">
        <v>2905</v>
      </c>
    </row>
    <row r="96" spans="1:9">
      <c r="A96" t="s">
        <v>2906</v>
      </c>
      <c r="B96">
        <v>55.584790047513678</v>
      </c>
      <c r="C96">
        <v>55.858644685900735</v>
      </c>
      <c r="D96">
        <v>54.961011327571278</v>
      </c>
      <c r="E96">
        <v>55.387004852294922</v>
      </c>
      <c r="F96">
        <v>4361100</v>
      </c>
      <c r="G96">
        <v>0</v>
      </c>
      <c r="H96">
        <v>0</v>
      </c>
      <c r="I96" t="s">
        <v>235</v>
      </c>
    </row>
    <row r="97" spans="1:9">
      <c r="A97" t="s">
        <v>2907</v>
      </c>
      <c r="B97">
        <v>55.379399010653579</v>
      </c>
      <c r="C97">
        <v>55.539146573886718</v>
      </c>
      <c r="D97">
        <v>54.664333514892334</v>
      </c>
      <c r="E97">
        <v>54.717582702636719</v>
      </c>
      <c r="F97">
        <v>5571100</v>
      </c>
      <c r="G97">
        <v>0</v>
      </c>
      <c r="H97">
        <v>0</v>
      </c>
      <c r="I97" t="s">
        <v>236</v>
      </c>
    </row>
    <row r="98" spans="1:9">
      <c r="A98" t="s">
        <v>2908</v>
      </c>
      <c r="B98">
        <v>54.778437900472831</v>
      </c>
      <c r="C98">
        <v>55.714102982823192</v>
      </c>
      <c r="D98">
        <v>54.588261410140127</v>
      </c>
      <c r="E98">
        <v>55.676071166992188</v>
      </c>
      <c r="F98">
        <v>7226800</v>
      </c>
      <c r="G98">
        <v>0</v>
      </c>
      <c r="H98">
        <v>0</v>
      </c>
      <c r="I98" t="s">
        <v>237</v>
      </c>
    </row>
    <row r="99" spans="1:9">
      <c r="A99" t="s">
        <v>2909</v>
      </c>
      <c r="B99">
        <v>55.622813999166333</v>
      </c>
      <c r="C99">
        <v>56.474800839199744</v>
      </c>
      <c r="D99">
        <v>55.615205315601735</v>
      </c>
      <c r="E99">
        <v>56.216163635253913</v>
      </c>
      <c r="F99">
        <v>6492900</v>
      </c>
      <c r="G99">
        <v>0</v>
      </c>
      <c r="H99">
        <v>0</v>
      </c>
      <c r="I99" t="s">
        <v>238</v>
      </c>
    </row>
    <row r="100" spans="1:9">
      <c r="A100" t="s">
        <v>2910</v>
      </c>
      <c r="B100">
        <v>55.911890862128864</v>
      </c>
      <c r="C100">
        <v>56.490029045746589</v>
      </c>
      <c r="D100">
        <v>55.645644923530632</v>
      </c>
      <c r="E100">
        <v>55.828212738037109</v>
      </c>
      <c r="F100">
        <v>4991800</v>
      </c>
      <c r="G100">
        <v>0</v>
      </c>
      <c r="H100">
        <v>0</v>
      </c>
      <c r="I100" t="s">
        <v>2911</v>
      </c>
    </row>
    <row r="101" spans="1:9">
      <c r="A101" t="s">
        <v>2912</v>
      </c>
      <c r="B101">
        <v>55.592383238085937</v>
      </c>
      <c r="C101">
        <v>55.80537994108073</v>
      </c>
      <c r="D101">
        <v>55.14356378215416</v>
      </c>
      <c r="E101">
        <v>55.27288818359375</v>
      </c>
      <c r="F101">
        <v>3839500</v>
      </c>
      <c r="G101">
        <v>0</v>
      </c>
      <c r="H101">
        <v>0</v>
      </c>
      <c r="I101" t="s">
        <v>240</v>
      </c>
    </row>
    <row r="102" spans="1:9">
      <c r="A102" t="s">
        <v>2913</v>
      </c>
      <c r="B102">
        <v>54.960987238961295</v>
      </c>
      <c r="C102">
        <v>55.523907836158472</v>
      </c>
      <c r="D102">
        <v>54.139423683879613</v>
      </c>
      <c r="E102">
        <v>54.778419494628906</v>
      </c>
      <c r="F102">
        <v>4235900</v>
      </c>
      <c r="G102">
        <v>0</v>
      </c>
      <c r="H102">
        <v>0</v>
      </c>
      <c r="I102" t="s">
        <v>241</v>
      </c>
    </row>
    <row r="103" spans="1:9">
      <c r="A103" t="s">
        <v>2914</v>
      </c>
      <c r="B103">
        <v>55.037066873695537</v>
      </c>
      <c r="C103">
        <v>55.569564448869166</v>
      </c>
      <c r="D103">
        <v>54.846890411931753</v>
      </c>
      <c r="E103">
        <v>55.052284240722656</v>
      </c>
      <c r="F103">
        <v>4234600</v>
      </c>
      <c r="G103">
        <v>0</v>
      </c>
      <c r="H103">
        <v>0</v>
      </c>
      <c r="I103" t="s">
        <v>242</v>
      </c>
    </row>
    <row r="104" spans="1:9">
      <c r="A104" t="s">
        <v>2915</v>
      </c>
      <c r="B104">
        <v>54.611096134294272</v>
      </c>
      <c r="C104">
        <v>55.189234443176417</v>
      </c>
      <c r="D104">
        <v>54.238351739494732</v>
      </c>
      <c r="E104">
        <v>54.649127960205078</v>
      </c>
      <c r="F104">
        <v>3764900</v>
      </c>
      <c r="G104">
        <v>0</v>
      </c>
      <c r="H104">
        <v>0</v>
      </c>
      <c r="I104" t="s">
        <v>243</v>
      </c>
    </row>
    <row r="105" spans="1:9">
      <c r="A105" t="s">
        <v>2916</v>
      </c>
      <c r="B105">
        <v>54.641522125710857</v>
      </c>
      <c r="C105">
        <v>55.52393820912409</v>
      </c>
      <c r="D105">
        <v>54.489377419103661</v>
      </c>
      <c r="E105">
        <v>55.318550109863281</v>
      </c>
      <c r="F105">
        <v>4721100</v>
      </c>
      <c r="G105">
        <v>0</v>
      </c>
      <c r="H105">
        <v>0</v>
      </c>
      <c r="I105" t="s">
        <v>2917</v>
      </c>
    </row>
    <row r="106" spans="1:9">
      <c r="A106" t="s">
        <v>2918</v>
      </c>
      <c r="B106">
        <v>55.577178973980864</v>
      </c>
      <c r="C106">
        <v>56.482420978847721</v>
      </c>
      <c r="D106">
        <v>55.356573535663465</v>
      </c>
      <c r="E106">
        <v>55.516326904296882</v>
      </c>
      <c r="F106">
        <v>4581800</v>
      </c>
      <c r="G106">
        <v>0</v>
      </c>
      <c r="H106">
        <v>0</v>
      </c>
      <c r="I106" t="s">
        <v>245</v>
      </c>
    </row>
    <row r="107" spans="1:9">
      <c r="A107" t="s">
        <v>2919</v>
      </c>
      <c r="B107">
        <v>55.55436309471618</v>
      </c>
      <c r="C107">
        <v>56.322677846742337</v>
      </c>
      <c r="D107">
        <v>55.531542841322867</v>
      </c>
      <c r="E107">
        <v>56.140110015869141</v>
      </c>
      <c r="F107">
        <v>3959100</v>
      </c>
      <c r="G107">
        <v>0</v>
      </c>
      <c r="H107">
        <v>0</v>
      </c>
      <c r="I107" t="s">
        <v>246</v>
      </c>
    </row>
    <row r="108" spans="1:9">
      <c r="A108" t="s">
        <v>2920</v>
      </c>
      <c r="B108">
        <v>56.140104582588513</v>
      </c>
      <c r="C108">
        <v>56.322672395792672</v>
      </c>
      <c r="D108">
        <v>54.816471976611517</v>
      </c>
      <c r="E108">
        <v>55.021865844726563</v>
      </c>
      <c r="F108">
        <v>6749900</v>
      </c>
      <c r="G108">
        <v>0</v>
      </c>
      <c r="H108">
        <v>0</v>
      </c>
      <c r="I108" t="s">
        <v>247</v>
      </c>
    </row>
    <row r="109" spans="1:9">
      <c r="A109" t="s">
        <v>2921</v>
      </c>
      <c r="B109">
        <v>54.664324452612227</v>
      </c>
      <c r="C109">
        <v>54.907750099620763</v>
      </c>
      <c r="D109">
        <v>53.781902854878055</v>
      </c>
      <c r="E109">
        <v>54.291580200195313</v>
      </c>
      <c r="F109">
        <v>7597700</v>
      </c>
      <c r="G109">
        <v>0</v>
      </c>
      <c r="H109">
        <v>0</v>
      </c>
      <c r="I109" t="s">
        <v>248</v>
      </c>
    </row>
    <row r="110" spans="1:9">
      <c r="A110" t="s">
        <v>2922</v>
      </c>
      <c r="B110">
        <v>54.398085431990957</v>
      </c>
      <c r="C110">
        <v>54.740400796322511</v>
      </c>
      <c r="D110">
        <v>54.070981633389856</v>
      </c>
      <c r="E110">
        <v>54.550224304199219</v>
      </c>
      <c r="F110">
        <v>3727800</v>
      </c>
      <c r="G110">
        <v>0</v>
      </c>
      <c r="H110">
        <v>0</v>
      </c>
      <c r="I110" t="s">
        <v>2923</v>
      </c>
    </row>
    <row r="111" spans="1:9">
      <c r="A111" t="s">
        <v>2924</v>
      </c>
      <c r="B111">
        <v>54.839292910039305</v>
      </c>
      <c r="C111">
        <v>55.485897654857617</v>
      </c>
      <c r="D111">
        <v>54.671942464693778</v>
      </c>
      <c r="E111">
        <v>55.23486328125</v>
      </c>
      <c r="F111">
        <v>3524500</v>
      </c>
      <c r="G111">
        <v>0</v>
      </c>
      <c r="H111">
        <v>0</v>
      </c>
      <c r="I111" t="s">
        <v>250</v>
      </c>
    </row>
    <row r="112" spans="1:9">
      <c r="A112" t="s">
        <v>2925</v>
      </c>
      <c r="B112">
        <v>55.561954695705083</v>
      </c>
      <c r="C112">
        <v>56.140092753379989</v>
      </c>
      <c r="D112">
        <v>55.485885273209021</v>
      </c>
      <c r="E112">
        <v>56.025985717773438</v>
      </c>
      <c r="F112">
        <v>2592900</v>
      </c>
      <c r="G112">
        <v>0</v>
      </c>
      <c r="H112">
        <v>0</v>
      </c>
      <c r="I112" t="s">
        <v>251</v>
      </c>
    </row>
    <row r="113" spans="1:9">
      <c r="A113" t="s">
        <v>2926</v>
      </c>
      <c r="B113">
        <v>55.881467426613241</v>
      </c>
      <c r="C113">
        <v>55.980357126762463</v>
      </c>
      <c r="D113">
        <v>55.348975496999365</v>
      </c>
      <c r="E113">
        <v>55.660861968994141</v>
      </c>
      <c r="F113">
        <v>1097700</v>
      </c>
      <c r="G113">
        <v>0</v>
      </c>
      <c r="H113">
        <v>0</v>
      </c>
      <c r="I113" t="s">
        <v>252</v>
      </c>
    </row>
    <row r="114" spans="1:9">
      <c r="A114" t="s">
        <v>2927</v>
      </c>
      <c r="B114">
        <v>55.561966330774162</v>
      </c>
      <c r="C114">
        <v>55.858641203242051</v>
      </c>
      <c r="D114">
        <v>54.938187649722927</v>
      </c>
      <c r="E114">
        <v>55.432647705078125</v>
      </c>
      <c r="F114">
        <v>2427300</v>
      </c>
      <c r="G114">
        <v>0</v>
      </c>
      <c r="H114">
        <v>0</v>
      </c>
      <c r="I114" t="s">
        <v>2928</v>
      </c>
    </row>
    <row r="115" spans="1:9">
      <c r="A115" t="s">
        <v>2929</v>
      </c>
      <c r="B115">
        <v>55.889067420345647</v>
      </c>
      <c r="C115">
        <v>57.052946602439278</v>
      </c>
      <c r="D115">
        <v>55.79017193185021</v>
      </c>
      <c r="E115">
        <v>56.626953125</v>
      </c>
      <c r="F115">
        <v>4548300</v>
      </c>
      <c r="G115">
        <v>0</v>
      </c>
      <c r="H115">
        <v>0</v>
      </c>
      <c r="I115" t="s">
        <v>254</v>
      </c>
    </row>
    <row r="116" spans="1:9">
      <c r="A116" t="s">
        <v>2930</v>
      </c>
      <c r="B116">
        <v>56.71824506097046</v>
      </c>
      <c r="C116">
        <v>56.725853747027713</v>
      </c>
      <c r="D116">
        <v>55.957538959600242</v>
      </c>
      <c r="E116">
        <v>56.003185272216797</v>
      </c>
      <c r="F116">
        <v>2143600</v>
      </c>
      <c r="G116">
        <v>0</v>
      </c>
      <c r="H116">
        <v>0</v>
      </c>
      <c r="I116" t="s">
        <v>255</v>
      </c>
    </row>
    <row r="117" spans="1:9">
      <c r="A117" t="s">
        <v>2931</v>
      </c>
      <c r="B117">
        <v>55.691285721801705</v>
      </c>
      <c r="C117">
        <v>55.691285721801705</v>
      </c>
      <c r="D117">
        <v>55.128364905245483</v>
      </c>
      <c r="E117">
        <v>55.23486328125</v>
      </c>
      <c r="F117">
        <v>3488200</v>
      </c>
      <c r="G117">
        <v>0</v>
      </c>
      <c r="H117">
        <v>0</v>
      </c>
      <c r="I117" t="s">
        <v>256</v>
      </c>
    </row>
    <row r="118" spans="1:9">
      <c r="A118" t="s">
        <v>2932</v>
      </c>
      <c r="B118">
        <v>54.649101020237424</v>
      </c>
      <c r="C118">
        <v>56.071622933036892</v>
      </c>
      <c r="D118">
        <v>54.413284083166097</v>
      </c>
      <c r="E118">
        <v>55.949913024902337</v>
      </c>
      <c r="F118">
        <v>8233300</v>
      </c>
      <c r="G118">
        <v>0</v>
      </c>
      <c r="H118">
        <v>0</v>
      </c>
      <c r="I118" t="s">
        <v>2933</v>
      </c>
    </row>
    <row r="119" spans="1:9">
      <c r="A119" t="s">
        <v>2934</v>
      </c>
      <c r="B119">
        <v>56.094449522363291</v>
      </c>
      <c r="C119">
        <v>57.235508333335758</v>
      </c>
      <c r="D119">
        <v>56.010771411927294</v>
      </c>
      <c r="E119">
        <v>56.931224822998047</v>
      </c>
      <c r="F119">
        <v>8191400</v>
      </c>
      <c r="G119">
        <v>0</v>
      </c>
      <c r="H119">
        <v>0</v>
      </c>
      <c r="I119" t="s">
        <v>258</v>
      </c>
    </row>
    <row r="120" spans="1:9">
      <c r="A120" t="s">
        <v>2935</v>
      </c>
      <c r="B120">
        <v>56.140106879621122</v>
      </c>
      <c r="C120">
        <v>56.900812903444027</v>
      </c>
      <c r="D120">
        <v>55.820605938783451</v>
      </c>
      <c r="E120">
        <v>56.353103637695313</v>
      </c>
      <c r="F120">
        <v>4921400</v>
      </c>
      <c r="G120">
        <v>0</v>
      </c>
      <c r="H120">
        <v>0</v>
      </c>
      <c r="I120" t="s">
        <v>259</v>
      </c>
    </row>
    <row r="121" spans="1:9">
      <c r="A121" t="s">
        <v>2936</v>
      </c>
      <c r="B121">
        <v>55.972749929879377</v>
      </c>
      <c r="C121">
        <v>57.813657091748638</v>
      </c>
      <c r="D121">
        <v>55.904283370648834</v>
      </c>
      <c r="E121">
        <v>56.200958251953125</v>
      </c>
      <c r="F121">
        <v>11289900</v>
      </c>
      <c r="G121">
        <v>0</v>
      </c>
      <c r="H121">
        <v>0</v>
      </c>
      <c r="I121" t="s">
        <v>260</v>
      </c>
    </row>
    <row r="122" spans="1:9">
      <c r="A122" t="s">
        <v>2937</v>
      </c>
      <c r="B122">
        <v>56.452001725762671</v>
      </c>
      <c r="C122">
        <v>56.893212678081568</v>
      </c>
      <c r="D122">
        <v>54.215523825970607</v>
      </c>
      <c r="E122">
        <v>54.299201965332031</v>
      </c>
      <c r="F122">
        <v>7749000</v>
      </c>
      <c r="G122">
        <v>0</v>
      </c>
      <c r="H122">
        <v>0</v>
      </c>
      <c r="I122" t="s">
        <v>261</v>
      </c>
    </row>
    <row r="123" spans="1:9">
      <c r="A123" t="s">
        <v>2938</v>
      </c>
      <c r="B123">
        <v>54.41330032746216</v>
      </c>
      <c r="C123">
        <v>55.341362594411386</v>
      </c>
      <c r="D123">
        <v>53.637382745757407</v>
      </c>
      <c r="E123">
        <v>55.090328216552734</v>
      </c>
      <c r="F123">
        <v>6369700</v>
      </c>
      <c r="G123">
        <v>0</v>
      </c>
      <c r="H123">
        <v>0</v>
      </c>
      <c r="I123" t="s">
        <v>2939</v>
      </c>
    </row>
    <row r="124" spans="1:9">
      <c r="A124" t="s">
        <v>2940</v>
      </c>
      <c r="B124">
        <v>55.508710751295858</v>
      </c>
      <c r="C124">
        <v>55.949921568572123</v>
      </c>
      <c r="D124">
        <v>55.250067725962175</v>
      </c>
      <c r="E124">
        <v>55.805385589599609</v>
      </c>
      <c r="F124">
        <v>4851100</v>
      </c>
      <c r="G124">
        <v>0</v>
      </c>
      <c r="H124">
        <v>0</v>
      </c>
      <c r="I124" t="s">
        <v>263</v>
      </c>
    </row>
    <row r="125" spans="1:9">
      <c r="A125" t="s">
        <v>2941</v>
      </c>
      <c r="B125">
        <v>55.752129242161246</v>
      </c>
      <c r="C125">
        <v>56.102053216624753</v>
      </c>
      <c r="D125">
        <v>54.428502764194988</v>
      </c>
      <c r="E125">
        <v>54.496963500976563</v>
      </c>
      <c r="F125">
        <v>5963500</v>
      </c>
      <c r="G125">
        <v>0</v>
      </c>
      <c r="H125">
        <v>0</v>
      </c>
      <c r="I125" t="s">
        <v>264</v>
      </c>
    </row>
    <row r="126" spans="1:9">
      <c r="A126" t="s">
        <v>2942</v>
      </c>
      <c r="B126">
        <v>54.481755575717358</v>
      </c>
      <c r="C126">
        <v>54.496967139220551</v>
      </c>
      <c r="D126">
        <v>53.249409997854542</v>
      </c>
      <c r="E126">
        <v>53.561302185058594</v>
      </c>
      <c r="F126">
        <v>6283200</v>
      </c>
      <c r="G126">
        <v>0</v>
      </c>
      <c r="H126">
        <v>0</v>
      </c>
      <c r="I126" t="s">
        <v>265</v>
      </c>
    </row>
    <row r="127" spans="1:9">
      <c r="A127" t="s">
        <v>2943</v>
      </c>
      <c r="B127">
        <v>52.35937857771701</v>
      </c>
      <c r="C127">
        <v>53.698216529578687</v>
      </c>
      <c r="D127">
        <v>52.35937857771701</v>
      </c>
      <c r="E127">
        <v>53.310260772705078</v>
      </c>
      <c r="F127">
        <v>7435800</v>
      </c>
      <c r="G127">
        <v>0</v>
      </c>
      <c r="H127">
        <v>0</v>
      </c>
      <c r="I127" t="s">
        <v>266</v>
      </c>
    </row>
    <row r="128" spans="1:9">
      <c r="A128" t="s">
        <v>2944</v>
      </c>
      <c r="B128">
        <v>53.135322559631277</v>
      </c>
      <c r="C128">
        <v>53.675423220971659</v>
      </c>
      <c r="D128">
        <v>52.260509340497379</v>
      </c>
      <c r="E128">
        <v>52.671291351318359</v>
      </c>
      <c r="F128">
        <v>5645400</v>
      </c>
      <c r="G128">
        <v>0</v>
      </c>
      <c r="H128">
        <v>0</v>
      </c>
      <c r="I128" t="s">
        <v>2945</v>
      </c>
    </row>
    <row r="129" spans="1:9">
      <c r="A129" t="s">
        <v>2946</v>
      </c>
      <c r="B129">
        <v>51.895370993193893</v>
      </c>
      <c r="C129">
        <v>52.199654593485441</v>
      </c>
      <c r="D129">
        <v>50.556526634147239</v>
      </c>
      <c r="E129">
        <v>51.416122436523438</v>
      </c>
      <c r="F129">
        <v>9395700</v>
      </c>
      <c r="G129">
        <v>0</v>
      </c>
      <c r="H129">
        <v>0</v>
      </c>
      <c r="I129" t="s">
        <v>268</v>
      </c>
    </row>
    <row r="130" spans="1:9">
      <c r="A130" t="s">
        <v>2947</v>
      </c>
      <c r="B130">
        <v>51.781256823985032</v>
      </c>
      <c r="C130">
        <v>52.998385254687037</v>
      </c>
      <c r="D130">
        <v>51.378083575414308</v>
      </c>
      <c r="E130">
        <v>52.214859008789063</v>
      </c>
      <c r="F130">
        <v>6869300</v>
      </c>
      <c r="G130">
        <v>0</v>
      </c>
      <c r="H130">
        <v>0</v>
      </c>
      <c r="I130" t="s">
        <v>269</v>
      </c>
    </row>
    <row r="131" spans="1:9">
      <c r="A131" t="s">
        <v>2948</v>
      </c>
      <c r="B131">
        <v>52.625644582217021</v>
      </c>
      <c r="C131">
        <v>53.234211741522827</v>
      </c>
      <c r="D131">
        <v>52.595215643879072</v>
      </c>
      <c r="E131">
        <v>53.036426544189453</v>
      </c>
      <c r="F131">
        <v>3740800</v>
      </c>
      <c r="G131">
        <v>0</v>
      </c>
      <c r="H131">
        <v>0</v>
      </c>
      <c r="I131" t="s">
        <v>270</v>
      </c>
    </row>
    <row r="132" spans="1:9">
      <c r="A132" t="s">
        <v>2949</v>
      </c>
      <c r="B132">
        <v>53.074451526747367</v>
      </c>
      <c r="C132">
        <v>53.241807764182326</v>
      </c>
      <c r="D132">
        <v>52.374603446315547</v>
      </c>
      <c r="E132">
        <v>52.427852630615234</v>
      </c>
      <c r="F132">
        <v>5312200</v>
      </c>
      <c r="G132">
        <v>0</v>
      </c>
      <c r="H132">
        <v>0</v>
      </c>
      <c r="I132" t="s">
        <v>2950</v>
      </c>
    </row>
    <row r="133" spans="1:9">
      <c r="A133" t="s">
        <v>2951</v>
      </c>
      <c r="B133">
        <v>52.785378243496631</v>
      </c>
      <c r="C133">
        <v>53.743869235477547</v>
      </c>
      <c r="D133">
        <v>52.496312111062721</v>
      </c>
      <c r="E133">
        <v>53.584121704101563</v>
      </c>
      <c r="F133">
        <v>4052600</v>
      </c>
      <c r="G133">
        <v>0</v>
      </c>
      <c r="H133">
        <v>0</v>
      </c>
      <c r="I133" t="s">
        <v>272</v>
      </c>
    </row>
    <row r="134" spans="1:9">
      <c r="A134" t="s">
        <v>2952</v>
      </c>
      <c r="B134">
        <v>53.409165829194293</v>
      </c>
      <c r="C134">
        <v>54.671940533976723</v>
      </c>
      <c r="D134">
        <v>53.310276141746975</v>
      </c>
      <c r="E134">
        <v>53.774307250976563</v>
      </c>
      <c r="F134">
        <v>3961400</v>
      </c>
      <c r="G134">
        <v>0</v>
      </c>
      <c r="H134">
        <v>0</v>
      </c>
      <c r="I134" t="s">
        <v>273</v>
      </c>
    </row>
    <row r="135" spans="1:9">
      <c r="A135" t="s">
        <v>2953</v>
      </c>
      <c r="B135">
        <v>54.245931894104771</v>
      </c>
      <c r="C135">
        <v>54.344827368237318</v>
      </c>
      <c r="D135">
        <v>53.386336379477683</v>
      </c>
      <c r="E135">
        <v>54.002506256103523</v>
      </c>
      <c r="F135">
        <v>4073300</v>
      </c>
      <c r="G135">
        <v>0</v>
      </c>
      <c r="H135">
        <v>0</v>
      </c>
      <c r="I135" t="s">
        <v>274</v>
      </c>
    </row>
    <row r="136" spans="1:9">
      <c r="A136" t="s">
        <v>2954</v>
      </c>
      <c r="B136">
        <v>54.11662544589332</v>
      </c>
      <c r="C136">
        <v>55.174006342505614</v>
      </c>
      <c r="D136">
        <v>54.025338634746632</v>
      </c>
      <c r="E136">
        <v>55.090328216552734</v>
      </c>
      <c r="F136">
        <v>5184500</v>
      </c>
      <c r="G136">
        <v>0</v>
      </c>
      <c r="H136">
        <v>0</v>
      </c>
      <c r="I136" t="s">
        <v>275</v>
      </c>
    </row>
    <row r="137" spans="1:9">
      <c r="A137" t="s">
        <v>2955</v>
      </c>
      <c r="B137">
        <v>54.200289828989689</v>
      </c>
      <c r="C137">
        <v>55.691272543978776</v>
      </c>
      <c r="D137">
        <v>53.500441865495297</v>
      </c>
      <c r="E137">
        <v>55.402206420898438</v>
      </c>
      <c r="F137">
        <v>4714900</v>
      </c>
      <c r="G137">
        <v>0</v>
      </c>
      <c r="H137">
        <v>0</v>
      </c>
      <c r="I137" t="s">
        <v>2956</v>
      </c>
    </row>
    <row r="138" spans="1:9">
      <c r="A138" t="s">
        <v>2957</v>
      </c>
      <c r="B138">
        <v>55.31092306757229</v>
      </c>
      <c r="C138">
        <v>55.843420658386883</v>
      </c>
      <c r="D138">
        <v>55.014248242804598</v>
      </c>
      <c r="E138">
        <v>55.767345428466797</v>
      </c>
      <c r="F138">
        <v>4635500</v>
      </c>
      <c r="G138">
        <v>0</v>
      </c>
      <c r="H138">
        <v>0</v>
      </c>
      <c r="I138" t="s">
        <v>277</v>
      </c>
    </row>
    <row r="139" spans="1:9">
      <c r="A139" t="s">
        <v>2958</v>
      </c>
      <c r="B139">
        <v>56.185744864336151</v>
      </c>
      <c r="C139">
        <v>56.246602736407283</v>
      </c>
      <c r="D139">
        <v>54.466547702546478</v>
      </c>
      <c r="E139">
        <v>55.204433441162109</v>
      </c>
      <c r="F139">
        <v>5444900</v>
      </c>
      <c r="G139">
        <v>0</v>
      </c>
      <c r="H139">
        <v>0</v>
      </c>
      <c r="I139" t="s">
        <v>278</v>
      </c>
    </row>
    <row r="140" spans="1:9">
      <c r="A140" t="s">
        <v>2959</v>
      </c>
      <c r="B140">
        <v>53.759092706383456</v>
      </c>
      <c r="C140">
        <v>53.759092706383456</v>
      </c>
      <c r="D140">
        <v>52.587604746417298</v>
      </c>
      <c r="E140">
        <v>53.279850006103523</v>
      </c>
      <c r="F140">
        <v>7650400</v>
      </c>
      <c r="G140">
        <v>0</v>
      </c>
      <c r="H140">
        <v>0</v>
      </c>
      <c r="I140" t="s">
        <v>279</v>
      </c>
    </row>
    <row r="141" spans="1:9">
      <c r="A141" t="s">
        <v>2960</v>
      </c>
      <c r="B141">
        <v>53.279852456297192</v>
      </c>
      <c r="C141">
        <v>53.819953055530938</v>
      </c>
      <c r="D141">
        <v>52.831032868709002</v>
      </c>
      <c r="E141">
        <v>52.914710998535163</v>
      </c>
      <c r="F141">
        <v>3764200</v>
      </c>
      <c r="G141">
        <v>0</v>
      </c>
      <c r="H141">
        <v>0</v>
      </c>
      <c r="I141" t="s">
        <v>280</v>
      </c>
    </row>
    <row r="142" spans="1:9">
      <c r="A142" t="s">
        <v>2961</v>
      </c>
      <c r="B142">
        <v>52.6256263961766</v>
      </c>
      <c r="C142">
        <v>53.470010281146301</v>
      </c>
      <c r="D142">
        <v>51.910561101659134</v>
      </c>
      <c r="E142">
        <v>53.249404907226563</v>
      </c>
      <c r="F142">
        <v>5392400</v>
      </c>
      <c r="G142">
        <v>0</v>
      </c>
      <c r="H142">
        <v>0</v>
      </c>
      <c r="I142" t="s">
        <v>2962</v>
      </c>
    </row>
    <row r="143" spans="1:9">
      <c r="A143" t="s">
        <v>2963</v>
      </c>
      <c r="B143">
        <v>53.097280945097907</v>
      </c>
      <c r="C143">
        <v>53.606952570510458</v>
      </c>
      <c r="D143">
        <v>52.465893574301127</v>
      </c>
      <c r="E143">
        <v>53.142921447753913</v>
      </c>
      <c r="F143">
        <v>5110600</v>
      </c>
      <c r="G143">
        <v>0</v>
      </c>
      <c r="H143">
        <v>0</v>
      </c>
      <c r="I143" t="s">
        <v>282</v>
      </c>
    </row>
    <row r="144" spans="1:9">
      <c r="A144" t="s">
        <v>2964</v>
      </c>
      <c r="B144">
        <v>53.576518398395926</v>
      </c>
      <c r="C144">
        <v>53.78190644400253</v>
      </c>
      <c r="D144">
        <v>52.161604917070768</v>
      </c>
      <c r="E144">
        <v>52.306140899658203</v>
      </c>
      <c r="F144">
        <v>4691200</v>
      </c>
      <c r="G144">
        <v>0</v>
      </c>
      <c r="H144">
        <v>0</v>
      </c>
      <c r="I144" t="s">
        <v>283</v>
      </c>
    </row>
    <row r="145" spans="1:9">
      <c r="A145" t="s">
        <v>2965</v>
      </c>
      <c r="B145">
        <v>51.971428849240517</v>
      </c>
      <c r="C145">
        <v>52.618027728296049</v>
      </c>
      <c r="D145">
        <v>51.461757269585917</v>
      </c>
      <c r="E145">
        <v>51.766040802001953</v>
      </c>
      <c r="F145">
        <v>3846100</v>
      </c>
      <c r="G145">
        <v>0</v>
      </c>
      <c r="H145">
        <v>0</v>
      </c>
      <c r="I145" t="s">
        <v>284</v>
      </c>
    </row>
    <row r="146" spans="1:9">
      <c r="A146" t="s">
        <v>2966</v>
      </c>
      <c r="B146">
        <v>54.166811716897904</v>
      </c>
      <c r="C146">
        <v>54.887804636989003</v>
      </c>
      <c r="D146">
        <v>53.461150729656708</v>
      </c>
      <c r="E146">
        <v>54.841785430908203</v>
      </c>
      <c r="F146">
        <v>3952000</v>
      </c>
      <c r="G146">
        <v>0</v>
      </c>
      <c r="H146">
        <v>0</v>
      </c>
      <c r="I146" t="s">
        <v>2967</v>
      </c>
    </row>
    <row r="147" spans="1:9">
      <c r="A147" t="s">
        <v>2968</v>
      </c>
      <c r="B147">
        <v>55.378691130167716</v>
      </c>
      <c r="C147">
        <v>55.723852703096462</v>
      </c>
      <c r="D147">
        <v>54.857118713817833</v>
      </c>
      <c r="E147">
        <v>55.301990509033203</v>
      </c>
      <c r="F147">
        <v>4933400</v>
      </c>
      <c r="G147">
        <v>0</v>
      </c>
      <c r="H147">
        <v>0</v>
      </c>
      <c r="I147" t="s">
        <v>287</v>
      </c>
    </row>
    <row r="148" spans="1:9">
      <c r="A148" t="s">
        <v>2969</v>
      </c>
      <c r="B148">
        <v>54.419919507127879</v>
      </c>
      <c r="C148">
        <v>55.739191276104961</v>
      </c>
      <c r="D148">
        <v>53.307745855218009</v>
      </c>
      <c r="E148">
        <v>55.631809234619141</v>
      </c>
      <c r="F148">
        <v>5394800</v>
      </c>
      <c r="G148">
        <v>0</v>
      </c>
      <c r="H148">
        <v>0</v>
      </c>
      <c r="I148" t="s">
        <v>288</v>
      </c>
    </row>
    <row r="149" spans="1:9">
      <c r="A149" t="s">
        <v>2970</v>
      </c>
      <c r="B149">
        <v>55.378689388981343</v>
      </c>
      <c r="C149">
        <v>55.470733642578125</v>
      </c>
      <c r="D149">
        <v>54.120780515902489</v>
      </c>
      <c r="E149">
        <v>55.470733642578125</v>
      </c>
      <c r="F149">
        <v>4390800</v>
      </c>
      <c r="G149">
        <v>0</v>
      </c>
      <c r="H149">
        <v>0</v>
      </c>
      <c r="I149" t="s">
        <v>289</v>
      </c>
    </row>
    <row r="150" spans="1:9">
      <c r="A150" t="s">
        <v>2971</v>
      </c>
      <c r="B150">
        <v>55.470738677036302</v>
      </c>
      <c r="C150">
        <v>56.184065614476289</v>
      </c>
      <c r="D150">
        <v>55.424719472002323</v>
      </c>
      <c r="E150">
        <v>55.585792541503913</v>
      </c>
      <c r="F150">
        <v>4766400</v>
      </c>
      <c r="G150">
        <v>0</v>
      </c>
      <c r="H150">
        <v>0</v>
      </c>
      <c r="I150" t="s">
        <v>2972</v>
      </c>
    </row>
    <row r="151" spans="1:9">
      <c r="A151" t="s">
        <v>2973</v>
      </c>
      <c r="B151">
        <v>55.861932833320566</v>
      </c>
      <c r="C151">
        <v>57.05080744541884</v>
      </c>
      <c r="D151">
        <v>55.739207121373269</v>
      </c>
      <c r="E151">
        <v>56.751670837402337</v>
      </c>
      <c r="F151">
        <v>5823100</v>
      </c>
      <c r="G151">
        <v>0</v>
      </c>
      <c r="H151">
        <v>0</v>
      </c>
      <c r="I151" t="s">
        <v>291</v>
      </c>
    </row>
    <row r="152" spans="1:9">
      <c r="A152" t="s">
        <v>2974</v>
      </c>
      <c r="B152">
        <v>57.058453177379143</v>
      </c>
      <c r="C152">
        <v>59.060370086110808</v>
      </c>
      <c r="D152">
        <v>56.29910720051307</v>
      </c>
      <c r="E152">
        <v>59.014350891113281</v>
      </c>
      <c r="F152">
        <v>15048400</v>
      </c>
      <c r="G152">
        <v>0</v>
      </c>
      <c r="H152">
        <v>0</v>
      </c>
      <c r="I152" t="s">
        <v>292</v>
      </c>
    </row>
    <row r="153" spans="1:9">
      <c r="A153" t="s">
        <v>2975</v>
      </c>
      <c r="B153">
        <v>59.060371186005753</v>
      </c>
      <c r="C153">
        <v>60.456343361781535</v>
      </c>
      <c r="D153">
        <v>58.416079036516059</v>
      </c>
      <c r="E153">
        <v>60.341289520263672</v>
      </c>
      <c r="F153">
        <v>8383100</v>
      </c>
      <c r="G153">
        <v>0</v>
      </c>
      <c r="H153">
        <v>0</v>
      </c>
      <c r="I153" t="s">
        <v>293</v>
      </c>
    </row>
    <row r="154" spans="1:9">
      <c r="A154" t="s">
        <v>2976</v>
      </c>
      <c r="B154">
        <v>60.51772214874066</v>
      </c>
      <c r="C154">
        <v>60.571413175355907</v>
      </c>
      <c r="D154">
        <v>59.30583228870173</v>
      </c>
      <c r="E154">
        <v>60.157222747802734</v>
      </c>
      <c r="F154">
        <v>5190100</v>
      </c>
      <c r="G154">
        <v>0</v>
      </c>
      <c r="H154">
        <v>0</v>
      </c>
      <c r="I154" t="s">
        <v>294</v>
      </c>
    </row>
    <row r="155" spans="1:9">
      <c r="A155" t="s">
        <v>2977</v>
      </c>
      <c r="B155">
        <v>60.034501973049146</v>
      </c>
      <c r="C155">
        <v>60.724819408828814</v>
      </c>
      <c r="D155">
        <v>59.84274745488166</v>
      </c>
      <c r="E155">
        <v>60.172565460205078</v>
      </c>
      <c r="F155">
        <v>5226200</v>
      </c>
      <c r="G155">
        <v>0</v>
      </c>
      <c r="H155">
        <v>0</v>
      </c>
      <c r="I155" t="s">
        <v>2978</v>
      </c>
    </row>
    <row r="156" spans="1:9">
      <c r="A156" t="s">
        <v>2979</v>
      </c>
      <c r="B156">
        <v>60.686471697613008</v>
      </c>
      <c r="C156">
        <v>62.16681680416692</v>
      </c>
      <c r="D156">
        <v>60.502383147782901</v>
      </c>
      <c r="E156">
        <v>62.097782135009766</v>
      </c>
      <c r="F156">
        <v>7174400</v>
      </c>
      <c r="G156">
        <v>0</v>
      </c>
      <c r="H156">
        <v>0</v>
      </c>
      <c r="I156" t="s">
        <v>296</v>
      </c>
    </row>
    <row r="157" spans="1:9">
      <c r="A157" t="s">
        <v>2980</v>
      </c>
      <c r="B157">
        <v>62.082434590231365</v>
      </c>
      <c r="C157">
        <v>62.619344813134639</v>
      </c>
      <c r="D157">
        <v>61.499499311163135</v>
      </c>
      <c r="E157">
        <v>62.205154418945313</v>
      </c>
      <c r="F157">
        <v>9385300</v>
      </c>
      <c r="G157">
        <v>0</v>
      </c>
      <c r="H157">
        <v>0</v>
      </c>
      <c r="I157" t="s">
        <v>297</v>
      </c>
    </row>
    <row r="158" spans="1:9">
      <c r="A158" t="s">
        <v>2981</v>
      </c>
      <c r="B158">
        <v>61.752616638179191</v>
      </c>
      <c r="C158">
        <v>61.890680102908291</v>
      </c>
      <c r="D158">
        <v>60.264599946308053</v>
      </c>
      <c r="E158">
        <v>61.138999938964851</v>
      </c>
      <c r="F158">
        <v>11353900</v>
      </c>
      <c r="G158">
        <v>0</v>
      </c>
      <c r="H158">
        <v>0</v>
      </c>
      <c r="I158" t="s">
        <v>298</v>
      </c>
    </row>
    <row r="159" spans="1:9">
      <c r="A159" t="s">
        <v>2982</v>
      </c>
      <c r="B159">
        <v>61.415127511973147</v>
      </c>
      <c r="C159">
        <v>62.588664048526361</v>
      </c>
      <c r="D159">
        <v>60.947246090592998</v>
      </c>
      <c r="E159">
        <v>62.228164672851563</v>
      </c>
      <c r="F159">
        <v>6059200</v>
      </c>
      <c r="G159">
        <v>0</v>
      </c>
      <c r="H159">
        <v>0</v>
      </c>
      <c r="I159" t="s">
        <v>299</v>
      </c>
    </row>
    <row r="160" spans="1:9">
      <c r="A160" t="s">
        <v>2983</v>
      </c>
      <c r="B160">
        <v>61.767966271839583</v>
      </c>
      <c r="C160">
        <v>62.281866991185517</v>
      </c>
      <c r="D160">
        <v>61.553202141479112</v>
      </c>
      <c r="E160">
        <v>61.990402221679688</v>
      </c>
      <c r="F160">
        <v>4665000</v>
      </c>
      <c r="G160">
        <v>0</v>
      </c>
      <c r="H160">
        <v>0</v>
      </c>
      <c r="I160" t="s">
        <v>2984</v>
      </c>
    </row>
    <row r="161" spans="1:9">
      <c r="A161" t="s">
        <v>2985</v>
      </c>
      <c r="B161">
        <v>61.783295600737453</v>
      </c>
      <c r="C161">
        <v>62.435259660292552</v>
      </c>
      <c r="D161">
        <v>61.714260945177664</v>
      </c>
      <c r="E161">
        <v>61.767951965332031</v>
      </c>
      <c r="F161">
        <v>3981100</v>
      </c>
      <c r="G161">
        <v>0</v>
      </c>
      <c r="H161">
        <v>0</v>
      </c>
      <c r="I161" t="s">
        <v>301</v>
      </c>
    </row>
    <row r="162" spans="1:9">
      <c r="A162" t="s">
        <v>2986</v>
      </c>
      <c r="B162">
        <v>62.128462433193476</v>
      </c>
      <c r="C162">
        <v>62.511971460558868</v>
      </c>
      <c r="D162">
        <v>61.813982221849848</v>
      </c>
      <c r="E162">
        <v>62.289535522460938</v>
      </c>
      <c r="F162">
        <v>3573100</v>
      </c>
      <c r="G162">
        <v>0</v>
      </c>
      <c r="H162">
        <v>0</v>
      </c>
      <c r="I162" t="s">
        <v>302</v>
      </c>
    </row>
    <row r="163" spans="1:9">
      <c r="A163" t="s">
        <v>2987</v>
      </c>
      <c r="B163">
        <v>62.596339153075178</v>
      </c>
      <c r="C163">
        <v>62.918485307104696</v>
      </c>
      <c r="D163">
        <v>61.591547450414247</v>
      </c>
      <c r="E163">
        <v>62.511966705322266</v>
      </c>
      <c r="F163">
        <v>5694800</v>
      </c>
      <c r="G163">
        <v>0</v>
      </c>
      <c r="H163">
        <v>0</v>
      </c>
      <c r="I163" t="s">
        <v>303</v>
      </c>
    </row>
    <row r="164" spans="1:9">
      <c r="A164" t="s">
        <v>2988</v>
      </c>
      <c r="B164">
        <v>62.81109889243217</v>
      </c>
      <c r="C164">
        <v>63.240627067966606</v>
      </c>
      <c r="D164">
        <v>62.527300146806908</v>
      </c>
      <c r="E164">
        <v>62.795761108398438</v>
      </c>
      <c r="F164">
        <v>4103300</v>
      </c>
      <c r="G164">
        <v>0</v>
      </c>
      <c r="H164">
        <v>0</v>
      </c>
      <c r="I164" t="s">
        <v>304</v>
      </c>
    </row>
    <row r="165" spans="1:9">
      <c r="A165" t="s">
        <v>2989</v>
      </c>
      <c r="B165">
        <v>62.780421834642098</v>
      </c>
      <c r="C165">
        <v>62.972176333741118</v>
      </c>
      <c r="D165">
        <v>62.335549992280477</v>
      </c>
      <c r="E165">
        <v>62.719058990478523</v>
      </c>
      <c r="F165">
        <v>3548800</v>
      </c>
      <c r="G165">
        <v>0</v>
      </c>
      <c r="H165">
        <v>0</v>
      </c>
      <c r="I165" t="s">
        <v>2990</v>
      </c>
    </row>
    <row r="166" spans="1:9">
      <c r="A166" t="s">
        <v>2991</v>
      </c>
      <c r="B166">
        <v>62.404593466356928</v>
      </c>
      <c r="C166">
        <v>62.811112125545321</v>
      </c>
      <c r="D166">
        <v>62.266529973435993</v>
      </c>
      <c r="E166">
        <v>62.627029418945313</v>
      </c>
      <c r="F166">
        <v>3213000</v>
      </c>
      <c r="G166">
        <v>0</v>
      </c>
      <c r="H166">
        <v>0</v>
      </c>
      <c r="I166" t="s">
        <v>306</v>
      </c>
    </row>
    <row r="167" spans="1:9">
      <c r="A167" t="s">
        <v>2992</v>
      </c>
      <c r="B167">
        <v>62.81109781602737</v>
      </c>
      <c r="C167">
        <v>63.240625984200911</v>
      </c>
      <c r="D167">
        <v>62.09777090709207</v>
      </c>
      <c r="E167">
        <v>63.194606781005859</v>
      </c>
      <c r="F167">
        <v>4066000</v>
      </c>
      <c r="G167">
        <v>0</v>
      </c>
      <c r="H167">
        <v>0</v>
      </c>
      <c r="I167" t="s">
        <v>307</v>
      </c>
    </row>
    <row r="168" spans="1:9">
      <c r="A168" t="s">
        <v>2993</v>
      </c>
      <c r="B168">
        <v>63.094907854039668</v>
      </c>
      <c r="C168">
        <v>63.907945132767416</v>
      </c>
      <c r="D168">
        <v>63.094907854039668</v>
      </c>
      <c r="E168">
        <v>63.677837371826172</v>
      </c>
      <c r="F168">
        <v>5689900</v>
      </c>
      <c r="G168">
        <v>0</v>
      </c>
      <c r="H168">
        <v>0</v>
      </c>
      <c r="I168" t="s">
        <v>308</v>
      </c>
    </row>
    <row r="169" spans="1:9">
      <c r="A169" t="s">
        <v>2994</v>
      </c>
      <c r="B169">
        <v>63.946278982859546</v>
      </c>
      <c r="C169">
        <v>64.429498112022316</v>
      </c>
      <c r="D169">
        <v>63.432372586202632</v>
      </c>
      <c r="E169">
        <v>63.440044403076172</v>
      </c>
      <c r="F169">
        <v>7754400</v>
      </c>
      <c r="G169">
        <v>0</v>
      </c>
      <c r="H169">
        <v>0</v>
      </c>
      <c r="I169" t="s">
        <v>309</v>
      </c>
    </row>
    <row r="170" spans="1:9">
      <c r="A170" t="s">
        <v>2995</v>
      </c>
      <c r="B170">
        <v>63.278977801245539</v>
      </c>
      <c r="C170">
        <v>63.585786136718944</v>
      </c>
      <c r="D170">
        <v>62.995179066853247</v>
      </c>
      <c r="E170">
        <v>63.048870086669922</v>
      </c>
      <c r="F170">
        <v>4656000</v>
      </c>
      <c r="G170">
        <v>0</v>
      </c>
      <c r="H170">
        <v>0</v>
      </c>
      <c r="I170" t="s">
        <v>2996</v>
      </c>
    </row>
    <row r="171" spans="1:9">
      <c r="A171" t="s">
        <v>2997</v>
      </c>
      <c r="B171">
        <v>63.194603715671342</v>
      </c>
      <c r="C171">
        <v>63.37102040583239</v>
      </c>
      <c r="D171">
        <v>62.627012113561989</v>
      </c>
      <c r="E171">
        <v>62.665359497070313</v>
      </c>
      <c r="F171">
        <v>5264600</v>
      </c>
      <c r="G171">
        <v>0</v>
      </c>
      <c r="H171">
        <v>0</v>
      </c>
      <c r="I171" t="s">
        <v>311</v>
      </c>
    </row>
    <row r="172" spans="1:9">
      <c r="A172" t="s">
        <v>2998</v>
      </c>
      <c r="B172">
        <v>62.688383419319145</v>
      </c>
      <c r="C172">
        <v>63.163930831872371</v>
      </c>
      <c r="D172">
        <v>62.511966705322273</v>
      </c>
      <c r="E172">
        <v>62.511966705322266</v>
      </c>
      <c r="F172">
        <v>4792700</v>
      </c>
      <c r="G172">
        <v>0</v>
      </c>
      <c r="H172">
        <v>0</v>
      </c>
      <c r="I172" t="s">
        <v>312</v>
      </c>
    </row>
    <row r="173" spans="1:9">
      <c r="A173" t="s">
        <v>2999</v>
      </c>
      <c r="B173">
        <v>62.404590201742153</v>
      </c>
      <c r="C173">
        <v>63.033544780615991</v>
      </c>
      <c r="D173">
        <v>62.26652671604382</v>
      </c>
      <c r="E173">
        <v>62.926162719726563</v>
      </c>
      <c r="F173">
        <v>4304900</v>
      </c>
      <c r="G173">
        <v>0</v>
      </c>
      <c r="H173">
        <v>0</v>
      </c>
      <c r="I173" t="s">
        <v>313</v>
      </c>
    </row>
    <row r="174" spans="1:9">
      <c r="A174" t="s">
        <v>3000</v>
      </c>
      <c r="B174">
        <v>63.186927041865616</v>
      </c>
      <c r="C174">
        <v>63.999969924974422</v>
      </c>
      <c r="D174">
        <v>63.133236027574803</v>
      </c>
      <c r="E174">
        <v>63.509078979492188</v>
      </c>
      <c r="F174">
        <v>5692900</v>
      </c>
      <c r="G174">
        <v>0</v>
      </c>
      <c r="H174">
        <v>0</v>
      </c>
      <c r="I174" t="s">
        <v>3001</v>
      </c>
    </row>
    <row r="175" spans="1:9">
      <c r="A175" t="s">
        <v>3002</v>
      </c>
      <c r="B175">
        <v>63.555111957354725</v>
      </c>
      <c r="C175">
        <v>63.86958629442114</v>
      </c>
      <c r="D175">
        <v>62.987520275799753</v>
      </c>
      <c r="E175">
        <v>63.639484405517578</v>
      </c>
      <c r="F175">
        <v>3576500</v>
      </c>
      <c r="G175">
        <v>0</v>
      </c>
      <c r="H175">
        <v>0</v>
      </c>
      <c r="I175" t="s">
        <v>315</v>
      </c>
    </row>
    <row r="176" spans="1:9">
      <c r="A176" t="s">
        <v>3003</v>
      </c>
      <c r="B176">
        <v>63.984632465369799</v>
      </c>
      <c r="C176">
        <v>64.352803635948575</v>
      </c>
      <c r="D176">
        <v>63.639476747606523</v>
      </c>
      <c r="E176">
        <v>64.122695922851563</v>
      </c>
      <c r="F176">
        <v>3205900</v>
      </c>
      <c r="G176">
        <v>0</v>
      </c>
      <c r="H176">
        <v>0</v>
      </c>
      <c r="I176" t="s">
        <v>316</v>
      </c>
    </row>
    <row r="177" spans="1:9">
      <c r="A177" t="s">
        <v>3004</v>
      </c>
      <c r="B177">
        <v>63.278978185012633</v>
      </c>
      <c r="C177">
        <v>63.777541001695255</v>
      </c>
      <c r="D177">
        <v>62.113113525401829</v>
      </c>
      <c r="E177">
        <v>63.110233306884766</v>
      </c>
      <c r="F177">
        <v>9481500</v>
      </c>
      <c r="G177">
        <v>0</v>
      </c>
      <c r="H177">
        <v>0</v>
      </c>
      <c r="I177" t="s">
        <v>317</v>
      </c>
    </row>
    <row r="178" spans="1:9">
      <c r="A178" t="s">
        <v>3005</v>
      </c>
      <c r="B178">
        <v>62.711398380952978</v>
      </c>
      <c r="C178">
        <v>63.80823444357123</v>
      </c>
      <c r="D178">
        <v>62.711398380952978</v>
      </c>
      <c r="E178">
        <v>63.478416442871087</v>
      </c>
      <c r="F178">
        <v>4288800</v>
      </c>
      <c r="G178">
        <v>0</v>
      </c>
      <c r="H178">
        <v>0</v>
      </c>
      <c r="I178" t="s">
        <v>318</v>
      </c>
    </row>
    <row r="179" spans="1:9">
      <c r="A179" t="s">
        <v>3006</v>
      </c>
      <c r="B179">
        <v>63.578113775029273</v>
      </c>
      <c r="C179">
        <v>63.938613127234575</v>
      </c>
      <c r="D179">
        <v>62.987512562099603</v>
      </c>
      <c r="E179">
        <v>63.125576019287109</v>
      </c>
      <c r="F179">
        <v>3753600</v>
      </c>
      <c r="G179">
        <v>0</v>
      </c>
      <c r="H179">
        <v>0</v>
      </c>
      <c r="I179" t="s">
        <v>3007</v>
      </c>
    </row>
    <row r="180" spans="1:9">
      <c r="A180" t="s">
        <v>3008</v>
      </c>
      <c r="B180">
        <v>63.010532655290092</v>
      </c>
      <c r="C180">
        <v>63.355688429791975</v>
      </c>
      <c r="D180">
        <v>62.749743480784723</v>
      </c>
      <c r="E180">
        <v>62.972179412841797</v>
      </c>
      <c r="F180">
        <v>4397200</v>
      </c>
      <c r="G180">
        <v>0</v>
      </c>
      <c r="H180">
        <v>0</v>
      </c>
      <c r="I180" t="s">
        <v>320</v>
      </c>
    </row>
    <row r="181" spans="1:9">
      <c r="A181" t="s">
        <v>3009</v>
      </c>
      <c r="B181">
        <v>62.933825238519134</v>
      </c>
      <c r="C181">
        <v>63.209952169109663</v>
      </c>
      <c r="D181">
        <v>62.634688705693158</v>
      </c>
      <c r="E181">
        <v>63.025863647460938</v>
      </c>
      <c r="F181">
        <v>3885500</v>
      </c>
      <c r="G181">
        <v>0</v>
      </c>
      <c r="H181">
        <v>0</v>
      </c>
      <c r="I181" t="s">
        <v>321</v>
      </c>
    </row>
    <row r="182" spans="1:9">
      <c r="A182" t="s">
        <v>3010</v>
      </c>
      <c r="B182">
        <v>62.85711180778501</v>
      </c>
      <c r="C182">
        <v>63.140910525017212</v>
      </c>
      <c r="D182">
        <v>62.128447175491878</v>
      </c>
      <c r="E182">
        <v>62.565647125244141</v>
      </c>
      <c r="F182">
        <v>4138800</v>
      </c>
      <c r="G182">
        <v>0</v>
      </c>
      <c r="H182">
        <v>0</v>
      </c>
      <c r="I182" t="s">
        <v>322</v>
      </c>
    </row>
    <row r="183" spans="1:9">
      <c r="A183" t="s">
        <v>3011</v>
      </c>
      <c r="B183">
        <v>62.327874193863884</v>
      </c>
      <c r="C183">
        <v>62.419912593707913</v>
      </c>
      <c r="D183">
        <v>61.783292204552808</v>
      </c>
      <c r="E183">
        <v>62.036403656005859</v>
      </c>
      <c r="F183">
        <v>3958500</v>
      </c>
      <c r="G183">
        <v>0</v>
      </c>
      <c r="H183">
        <v>0</v>
      </c>
      <c r="I183" t="s">
        <v>323</v>
      </c>
    </row>
    <row r="184" spans="1:9">
      <c r="A184" t="s">
        <v>3012</v>
      </c>
      <c r="B184">
        <v>62.082432041928605</v>
      </c>
      <c r="C184">
        <v>62.389234527061397</v>
      </c>
      <c r="D184">
        <v>61.138997429686619</v>
      </c>
      <c r="E184">
        <v>61.185016632080078</v>
      </c>
      <c r="F184">
        <v>4683000</v>
      </c>
      <c r="G184">
        <v>0</v>
      </c>
      <c r="H184">
        <v>0</v>
      </c>
      <c r="I184" t="s">
        <v>3013</v>
      </c>
    </row>
    <row r="185" spans="1:9">
      <c r="A185" t="s">
        <v>3014</v>
      </c>
      <c r="B185">
        <v>61.315424447375065</v>
      </c>
      <c r="C185">
        <v>62.174480913374978</v>
      </c>
      <c r="D185">
        <v>60.870552576406091</v>
      </c>
      <c r="E185">
        <v>61.959716796875</v>
      </c>
      <c r="F185">
        <v>3338900</v>
      </c>
      <c r="G185">
        <v>0</v>
      </c>
      <c r="H185">
        <v>0</v>
      </c>
      <c r="I185" t="s">
        <v>325</v>
      </c>
    </row>
    <row r="186" spans="1:9">
      <c r="A186" t="s">
        <v>3015</v>
      </c>
      <c r="B186">
        <v>62.212820067388442</v>
      </c>
      <c r="C186">
        <v>62.642348203115318</v>
      </c>
      <c r="D186">
        <v>61.737266880060872</v>
      </c>
      <c r="E186">
        <v>62.557975769042969</v>
      </c>
      <c r="F186">
        <v>2497900</v>
      </c>
      <c r="G186">
        <v>0</v>
      </c>
      <c r="H186">
        <v>0</v>
      </c>
      <c r="I186" t="s">
        <v>326</v>
      </c>
    </row>
    <row r="187" spans="1:9">
      <c r="A187" t="s">
        <v>3016</v>
      </c>
      <c r="B187">
        <v>62.396916171224319</v>
      </c>
      <c r="C187">
        <v>62.972179699266128</v>
      </c>
      <c r="D187">
        <v>62.343225142682414</v>
      </c>
      <c r="E187">
        <v>62.726734161376953</v>
      </c>
      <c r="F187">
        <v>2689900</v>
      </c>
      <c r="G187">
        <v>0</v>
      </c>
      <c r="H187">
        <v>0</v>
      </c>
      <c r="I187" t="s">
        <v>327</v>
      </c>
    </row>
    <row r="188" spans="1:9">
      <c r="A188" t="s">
        <v>3017</v>
      </c>
      <c r="B188">
        <v>62.949167580464255</v>
      </c>
      <c r="C188">
        <v>63.708513768626361</v>
      </c>
      <c r="D188">
        <v>62.89547655406659</v>
      </c>
      <c r="E188">
        <v>63.355686187744141</v>
      </c>
      <c r="F188">
        <v>3547000</v>
      </c>
      <c r="G188">
        <v>0</v>
      </c>
      <c r="H188">
        <v>0</v>
      </c>
      <c r="I188" t="s">
        <v>328</v>
      </c>
    </row>
    <row r="189" spans="1:9">
      <c r="A189" t="s">
        <v>3018</v>
      </c>
      <c r="B189">
        <v>63.409382292367432</v>
      </c>
      <c r="C189">
        <v>64.237763210458809</v>
      </c>
      <c r="D189">
        <v>63.401716325041669</v>
      </c>
      <c r="E189">
        <v>63.984645843505859</v>
      </c>
      <c r="F189">
        <v>3716800</v>
      </c>
      <c r="G189">
        <v>0</v>
      </c>
      <c r="H189">
        <v>0</v>
      </c>
      <c r="I189" t="s">
        <v>3019</v>
      </c>
    </row>
    <row r="190" spans="1:9">
      <c r="A190" t="s">
        <v>3020</v>
      </c>
      <c r="B190">
        <v>64.045975367358793</v>
      </c>
      <c r="C190">
        <v>64.536866207413254</v>
      </c>
      <c r="D190">
        <v>63.961602955610637</v>
      </c>
      <c r="E190">
        <v>64.414146423339844</v>
      </c>
      <c r="F190">
        <v>3423700</v>
      </c>
      <c r="G190">
        <v>0</v>
      </c>
      <c r="H190">
        <v>0</v>
      </c>
      <c r="I190" t="s">
        <v>330</v>
      </c>
    </row>
    <row r="191" spans="1:9">
      <c r="A191" t="s">
        <v>3021</v>
      </c>
      <c r="B191">
        <v>64.383483566521136</v>
      </c>
      <c r="C191">
        <v>64.398821349494767</v>
      </c>
      <c r="D191">
        <v>63.294313715166936</v>
      </c>
      <c r="E191">
        <v>63.562774658203125</v>
      </c>
      <c r="F191">
        <v>3737200</v>
      </c>
      <c r="G191">
        <v>0</v>
      </c>
      <c r="H191">
        <v>0</v>
      </c>
      <c r="I191" t="s">
        <v>331</v>
      </c>
    </row>
    <row r="192" spans="1:9">
      <c r="A192" t="s">
        <v>3022</v>
      </c>
      <c r="B192">
        <v>63.723854793581033</v>
      </c>
      <c r="C192">
        <v>64.145711168874371</v>
      </c>
      <c r="D192">
        <v>63.278982963446765</v>
      </c>
      <c r="E192">
        <v>63.470737457275391</v>
      </c>
      <c r="F192">
        <v>3328900</v>
      </c>
      <c r="G192">
        <v>0</v>
      </c>
      <c r="H192">
        <v>0</v>
      </c>
      <c r="I192" t="s">
        <v>332</v>
      </c>
    </row>
    <row r="193" spans="1:9">
      <c r="A193" t="s">
        <v>3023</v>
      </c>
      <c r="B193">
        <v>63.578125954426042</v>
      </c>
      <c r="C193">
        <v>63.762208648645945</v>
      </c>
      <c r="D193">
        <v>63.010534233649402</v>
      </c>
      <c r="E193">
        <v>63.148597717285163</v>
      </c>
      <c r="F193">
        <v>3208300</v>
      </c>
      <c r="G193">
        <v>0</v>
      </c>
      <c r="H193">
        <v>0</v>
      </c>
      <c r="I193" t="s">
        <v>333</v>
      </c>
    </row>
    <row r="194" spans="1:9">
      <c r="A194" t="s">
        <v>3024</v>
      </c>
      <c r="B194">
        <v>63.010530425456729</v>
      </c>
      <c r="C194">
        <v>63.355686187744141</v>
      </c>
      <c r="D194">
        <v>62.588668180987234</v>
      </c>
      <c r="E194">
        <v>63.355686187744141</v>
      </c>
      <c r="F194">
        <v>3163700</v>
      </c>
      <c r="G194">
        <v>0</v>
      </c>
      <c r="H194">
        <v>0</v>
      </c>
      <c r="I194" t="s">
        <v>3025</v>
      </c>
    </row>
    <row r="195" spans="1:9">
      <c r="A195" t="s">
        <v>3026</v>
      </c>
      <c r="B195">
        <v>63.386367610240377</v>
      </c>
      <c r="C195">
        <v>63.746867009717405</v>
      </c>
      <c r="D195">
        <v>63.225294531047382</v>
      </c>
      <c r="E195">
        <v>63.355686187744141</v>
      </c>
      <c r="F195">
        <v>2933800</v>
      </c>
      <c r="G195">
        <v>0</v>
      </c>
      <c r="H195">
        <v>0</v>
      </c>
      <c r="I195" t="s">
        <v>335</v>
      </c>
    </row>
    <row r="196" spans="1:9">
      <c r="A196" t="s">
        <v>3027</v>
      </c>
      <c r="B196">
        <v>63.409365033375934</v>
      </c>
      <c r="C196">
        <v>64.099682277225696</v>
      </c>
      <c r="D196">
        <v>63.048865703149843</v>
      </c>
      <c r="E196">
        <v>63.884918212890632</v>
      </c>
      <c r="F196">
        <v>3580200</v>
      </c>
      <c r="G196">
        <v>0</v>
      </c>
      <c r="H196">
        <v>0</v>
      </c>
      <c r="I196" t="s">
        <v>336</v>
      </c>
    </row>
    <row r="197" spans="1:9">
      <c r="A197" t="s">
        <v>3028</v>
      </c>
      <c r="B197">
        <v>63.524431741426568</v>
      </c>
      <c r="C197">
        <v>63.654823399469628</v>
      </c>
      <c r="D197">
        <v>62.243513061368873</v>
      </c>
      <c r="E197">
        <v>62.381576538085938</v>
      </c>
      <c r="F197">
        <v>3833000</v>
      </c>
      <c r="G197">
        <v>0</v>
      </c>
      <c r="H197">
        <v>0</v>
      </c>
      <c r="I197" t="s">
        <v>337</v>
      </c>
    </row>
    <row r="198" spans="1:9">
      <c r="A198" t="s">
        <v>3029</v>
      </c>
      <c r="B198">
        <v>61.821639017013055</v>
      </c>
      <c r="C198">
        <v>61.883001850931109</v>
      </c>
      <c r="D198">
        <v>60.602083415271849</v>
      </c>
      <c r="E198">
        <v>60.977920532226563</v>
      </c>
      <c r="F198">
        <v>6838700</v>
      </c>
      <c r="G198">
        <v>0</v>
      </c>
      <c r="H198">
        <v>0</v>
      </c>
      <c r="I198" t="s">
        <v>338</v>
      </c>
    </row>
    <row r="199" spans="1:9">
      <c r="A199" t="s">
        <v>3030</v>
      </c>
      <c r="B199">
        <v>60.939569514247893</v>
      </c>
      <c r="C199">
        <v>61.484157370223251</v>
      </c>
      <c r="D199">
        <v>60.625095219774742</v>
      </c>
      <c r="E199">
        <v>61.453475952148438</v>
      </c>
      <c r="F199">
        <v>4891900</v>
      </c>
      <c r="G199">
        <v>0</v>
      </c>
      <c r="H199">
        <v>0</v>
      </c>
      <c r="I199" t="s">
        <v>3031</v>
      </c>
    </row>
    <row r="200" spans="1:9">
      <c r="A200" t="s">
        <v>3032</v>
      </c>
      <c r="B200">
        <v>61.338437237531892</v>
      </c>
      <c r="C200">
        <v>61.622230183978957</v>
      </c>
      <c r="D200">
        <v>61.031628832936185</v>
      </c>
      <c r="E200">
        <v>61.353775024414063</v>
      </c>
      <c r="F200">
        <v>3231300</v>
      </c>
      <c r="G200">
        <v>0</v>
      </c>
      <c r="H200">
        <v>0</v>
      </c>
      <c r="I200" t="s">
        <v>340</v>
      </c>
    </row>
    <row r="201" spans="1:9">
      <c r="A201" t="s">
        <v>3033</v>
      </c>
      <c r="B201">
        <v>61.108318518815871</v>
      </c>
      <c r="C201">
        <v>61.568528117285361</v>
      </c>
      <c r="D201">
        <v>60.924235849804582</v>
      </c>
      <c r="E201">
        <v>61.138999938964851</v>
      </c>
      <c r="F201">
        <v>3214500</v>
      </c>
      <c r="G201">
        <v>0</v>
      </c>
      <c r="H201">
        <v>0</v>
      </c>
      <c r="I201" t="s">
        <v>341</v>
      </c>
    </row>
    <row r="202" spans="1:9">
      <c r="A202" t="s">
        <v>3034</v>
      </c>
      <c r="B202">
        <v>61.023940754114506</v>
      </c>
      <c r="C202">
        <v>61.138994606667978</v>
      </c>
      <c r="D202">
        <v>59.535930043904209</v>
      </c>
      <c r="E202">
        <v>59.927104949951172</v>
      </c>
      <c r="F202">
        <v>5655500</v>
      </c>
      <c r="G202">
        <v>0</v>
      </c>
      <c r="H202">
        <v>0</v>
      </c>
      <c r="I202" t="s">
        <v>342</v>
      </c>
    </row>
    <row r="203" spans="1:9">
      <c r="A203" t="s">
        <v>3035</v>
      </c>
      <c r="B203">
        <v>59.927118972611005</v>
      </c>
      <c r="C203">
        <v>60.487044731720779</v>
      </c>
      <c r="D203">
        <v>59.71235485192782</v>
      </c>
      <c r="E203">
        <v>60.395000457763672</v>
      </c>
      <c r="F203">
        <v>3467700</v>
      </c>
      <c r="G203">
        <v>0</v>
      </c>
      <c r="H203">
        <v>0</v>
      </c>
      <c r="I203" t="s">
        <v>343</v>
      </c>
    </row>
    <row r="204" spans="1:9">
      <c r="A204" t="s">
        <v>3036</v>
      </c>
      <c r="B204">
        <v>60.663437422336287</v>
      </c>
      <c r="C204">
        <v>61.591534147157134</v>
      </c>
      <c r="D204">
        <v>60.417991950582802</v>
      </c>
      <c r="E204">
        <v>61.307735443115234</v>
      </c>
      <c r="F204">
        <v>4391500</v>
      </c>
      <c r="G204">
        <v>0</v>
      </c>
      <c r="H204">
        <v>0</v>
      </c>
      <c r="I204" t="s">
        <v>3037</v>
      </c>
    </row>
    <row r="205" spans="1:9">
      <c r="A205" t="s">
        <v>3038</v>
      </c>
      <c r="B205">
        <v>61.254067845470907</v>
      </c>
      <c r="C205">
        <v>61.752630796404382</v>
      </c>
      <c r="D205">
        <v>60.824539568671049</v>
      </c>
      <c r="E205">
        <v>61.399803161621087</v>
      </c>
      <c r="F205">
        <v>3855000</v>
      </c>
      <c r="G205">
        <v>0</v>
      </c>
      <c r="H205">
        <v>0</v>
      </c>
      <c r="I205" t="s">
        <v>345</v>
      </c>
    </row>
    <row r="206" spans="1:9">
      <c r="A206" t="s">
        <v>3039</v>
      </c>
      <c r="B206">
        <v>59.106396286062953</v>
      </c>
      <c r="C206">
        <v>59.344175809453652</v>
      </c>
      <c r="D206">
        <v>58.047913712504858</v>
      </c>
      <c r="E206">
        <v>58.063251495361328</v>
      </c>
      <c r="F206">
        <v>11492700</v>
      </c>
      <c r="G206">
        <v>0</v>
      </c>
      <c r="H206">
        <v>0</v>
      </c>
      <c r="I206" t="s">
        <v>346</v>
      </c>
    </row>
    <row r="207" spans="1:9">
      <c r="A207" t="s">
        <v>3040</v>
      </c>
      <c r="B207">
        <v>57.779460929957892</v>
      </c>
      <c r="C207">
        <v>58.600169864770052</v>
      </c>
      <c r="D207">
        <v>57.764117294606848</v>
      </c>
      <c r="E207">
        <v>57.986553192138672</v>
      </c>
      <c r="F207">
        <v>9124900</v>
      </c>
      <c r="G207">
        <v>0</v>
      </c>
      <c r="H207">
        <v>0</v>
      </c>
      <c r="I207" t="s">
        <v>347</v>
      </c>
    </row>
    <row r="208" spans="1:9">
      <c r="A208" t="s">
        <v>3041</v>
      </c>
      <c r="B208">
        <v>57.725755040748247</v>
      </c>
      <c r="C208">
        <v>57.825465237317097</v>
      </c>
      <c r="D208">
        <v>56.590566244351642</v>
      </c>
      <c r="E208">
        <v>56.667266845703125</v>
      </c>
      <c r="F208">
        <v>9456800</v>
      </c>
      <c r="G208">
        <v>0</v>
      </c>
      <c r="H208">
        <v>0</v>
      </c>
      <c r="I208" t="s">
        <v>348</v>
      </c>
    </row>
    <row r="209" spans="1:9">
      <c r="A209" t="s">
        <v>3042</v>
      </c>
      <c r="B209">
        <v>57.695225899756203</v>
      </c>
      <c r="C209">
        <v>58.043017929928283</v>
      </c>
      <c r="D209">
        <v>56.466349326428563</v>
      </c>
      <c r="E209">
        <v>56.891433715820313</v>
      </c>
      <c r="F209">
        <v>9292800</v>
      </c>
      <c r="G209">
        <v>0</v>
      </c>
      <c r="H209">
        <v>0</v>
      </c>
      <c r="I209" t="s">
        <v>350</v>
      </c>
    </row>
    <row r="210" spans="1:9">
      <c r="A210" t="s">
        <v>3043</v>
      </c>
      <c r="B210">
        <v>52.153694691877767</v>
      </c>
      <c r="C210">
        <v>53.034773191565527</v>
      </c>
      <c r="D210">
        <v>50.623397041769593</v>
      </c>
      <c r="E210">
        <v>52.555587768554688</v>
      </c>
      <c r="F210">
        <v>36405600</v>
      </c>
      <c r="G210">
        <v>0</v>
      </c>
      <c r="H210">
        <v>0</v>
      </c>
      <c r="I210" t="s">
        <v>351</v>
      </c>
    </row>
    <row r="211" spans="1:9">
      <c r="A211" t="s">
        <v>3044</v>
      </c>
      <c r="B211">
        <v>52.679251131321109</v>
      </c>
      <c r="C211">
        <v>53.104329555896648</v>
      </c>
      <c r="D211">
        <v>51.620408483724326</v>
      </c>
      <c r="E211">
        <v>51.829082489013672</v>
      </c>
      <c r="F211">
        <v>12987700</v>
      </c>
      <c r="G211">
        <v>0</v>
      </c>
      <c r="H211">
        <v>0</v>
      </c>
      <c r="I211" t="s">
        <v>352</v>
      </c>
    </row>
    <row r="212" spans="1:9">
      <c r="A212" t="s">
        <v>3045</v>
      </c>
      <c r="B212">
        <v>52.084117916558263</v>
      </c>
      <c r="C212">
        <v>53.436651039862873</v>
      </c>
      <c r="D212">
        <v>51.78269672080507</v>
      </c>
      <c r="E212">
        <v>53.065673828125</v>
      </c>
      <c r="F212">
        <v>9325800</v>
      </c>
      <c r="G212">
        <v>0</v>
      </c>
      <c r="H212">
        <v>0</v>
      </c>
      <c r="I212" t="s">
        <v>353</v>
      </c>
    </row>
    <row r="213" spans="1:9">
      <c r="A213" t="s">
        <v>3046</v>
      </c>
      <c r="B213">
        <v>53.158431413086952</v>
      </c>
      <c r="C213">
        <v>53.367111317907998</v>
      </c>
      <c r="D213">
        <v>52.447386626346336</v>
      </c>
      <c r="E213">
        <v>52.501487731933601</v>
      </c>
      <c r="F213">
        <v>7890200</v>
      </c>
      <c r="G213">
        <v>0</v>
      </c>
      <c r="H213">
        <v>0</v>
      </c>
      <c r="I213" t="s">
        <v>3047</v>
      </c>
    </row>
    <row r="214" spans="1:9">
      <c r="A214" t="s">
        <v>3048</v>
      </c>
      <c r="B214">
        <v>52.60968560891709</v>
      </c>
      <c r="C214">
        <v>53.498494467408456</v>
      </c>
      <c r="D214">
        <v>52.571039438147899</v>
      </c>
      <c r="E214">
        <v>53.088871002197273</v>
      </c>
      <c r="F214">
        <v>7586700</v>
      </c>
      <c r="G214">
        <v>0</v>
      </c>
      <c r="H214">
        <v>0</v>
      </c>
      <c r="I214" t="s">
        <v>355</v>
      </c>
    </row>
    <row r="215" spans="1:9">
      <c r="A215" t="s">
        <v>3049</v>
      </c>
      <c r="B215">
        <v>53.18934229378339</v>
      </c>
      <c r="C215">
        <v>53.854016328071303</v>
      </c>
      <c r="D215">
        <v>52.802904176014962</v>
      </c>
      <c r="E215">
        <v>53.544864654541016</v>
      </c>
      <c r="F215">
        <v>8697700</v>
      </c>
      <c r="G215">
        <v>0</v>
      </c>
      <c r="H215">
        <v>0</v>
      </c>
      <c r="I215" t="s">
        <v>356</v>
      </c>
    </row>
    <row r="216" spans="1:9">
      <c r="A216" t="s">
        <v>3050</v>
      </c>
      <c r="B216">
        <v>53.815373286934012</v>
      </c>
      <c r="C216">
        <v>54.186356496057932</v>
      </c>
      <c r="D216">
        <v>53.173890455536373</v>
      </c>
      <c r="E216">
        <v>53.258907318115234</v>
      </c>
      <c r="F216">
        <v>7018000</v>
      </c>
      <c r="G216">
        <v>0</v>
      </c>
      <c r="H216">
        <v>0</v>
      </c>
      <c r="I216" t="s">
        <v>357</v>
      </c>
    </row>
    <row r="217" spans="1:9">
      <c r="A217" t="s">
        <v>3051</v>
      </c>
      <c r="B217">
        <v>53.31300644207866</v>
      </c>
      <c r="C217">
        <v>53.738084842609361</v>
      </c>
      <c r="D217">
        <v>53.142972723235246</v>
      </c>
      <c r="E217">
        <v>53.251174926757813</v>
      </c>
      <c r="F217">
        <v>4811900</v>
      </c>
      <c r="G217">
        <v>0</v>
      </c>
      <c r="H217">
        <v>0</v>
      </c>
      <c r="I217" t="s">
        <v>358</v>
      </c>
    </row>
    <row r="218" spans="1:9">
      <c r="A218" t="s">
        <v>3052</v>
      </c>
      <c r="B218">
        <v>53.54486247951246</v>
      </c>
      <c r="C218">
        <v>53.691710845204256</v>
      </c>
      <c r="D218">
        <v>52.918834641062162</v>
      </c>
      <c r="E218">
        <v>53.158424377441406</v>
      </c>
      <c r="F218">
        <v>8560500</v>
      </c>
      <c r="G218">
        <v>0</v>
      </c>
      <c r="H218">
        <v>0</v>
      </c>
      <c r="I218" t="s">
        <v>3053</v>
      </c>
    </row>
    <row r="219" spans="1:9">
      <c r="A219" t="s">
        <v>3054</v>
      </c>
      <c r="B219">
        <v>53.297537749419611</v>
      </c>
      <c r="C219">
        <v>53.297537749419611</v>
      </c>
      <c r="D219">
        <v>52.56330777721864</v>
      </c>
      <c r="E219">
        <v>52.872459411621087</v>
      </c>
      <c r="F219">
        <v>8786700</v>
      </c>
      <c r="G219">
        <v>0</v>
      </c>
      <c r="H219">
        <v>0</v>
      </c>
      <c r="I219" t="s">
        <v>360</v>
      </c>
    </row>
    <row r="220" spans="1:9">
      <c r="A220" t="s">
        <v>3055</v>
      </c>
      <c r="B220">
        <v>52.354632606480962</v>
      </c>
      <c r="C220">
        <v>52.880188663057311</v>
      </c>
      <c r="D220">
        <v>52.354632606480962</v>
      </c>
      <c r="E220">
        <v>52.802902221679688</v>
      </c>
      <c r="F220">
        <v>13664100</v>
      </c>
      <c r="G220">
        <v>0</v>
      </c>
      <c r="H220">
        <v>0</v>
      </c>
      <c r="I220" t="s">
        <v>361</v>
      </c>
    </row>
    <row r="221" spans="1:9">
      <c r="A221" t="s">
        <v>3056</v>
      </c>
      <c r="B221">
        <v>52.849276802221937</v>
      </c>
      <c r="C221">
        <v>53.351647553067849</v>
      </c>
      <c r="D221">
        <v>52.609687047320108</v>
      </c>
      <c r="E221">
        <v>53.057956695556641</v>
      </c>
      <c r="F221">
        <v>7251000</v>
      </c>
      <c r="G221">
        <v>0</v>
      </c>
      <c r="H221">
        <v>0</v>
      </c>
      <c r="I221" t="s">
        <v>362</v>
      </c>
    </row>
    <row r="222" spans="1:9">
      <c r="A222" t="s">
        <v>3057</v>
      </c>
      <c r="B222">
        <v>53.034779049731071</v>
      </c>
      <c r="C222">
        <v>53.4985036960664</v>
      </c>
      <c r="D222">
        <v>52.733357734784171</v>
      </c>
      <c r="E222">
        <v>53.181621551513672</v>
      </c>
      <c r="F222">
        <v>5623900</v>
      </c>
      <c r="G222">
        <v>0</v>
      </c>
      <c r="H222">
        <v>0</v>
      </c>
      <c r="I222" t="s">
        <v>3058</v>
      </c>
    </row>
    <row r="223" spans="1:9">
      <c r="A223" t="s">
        <v>3059</v>
      </c>
      <c r="B223">
        <v>53.49849879679082</v>
      </c>
      <c r="C223">
        <v>53.823105429840908</v>
      </c>
      <c r="D223">
        <v>52.702437145777317</v>
      </c>
      <c r="E223">
        <v>52.741077423095703</v>
      </c>
      <c r="F223">
        <v>5375400</v>
      </c>
      <c r="G223">
        <v>0</v>
      </c>
      <c r="H223">
        <v>0</v>
      </c>
      <c r="I223" t="s">
        <v>364</v>
      </c>
    </row>
    <row r="224" spans="1:9">
      <c r="A224" t="s">
        <v>3060</v>
      </c>
      <c r="B224">
        <v>52.826075875009217</v>
      </c>
      <c r="C224">
        <v>53.25889046478963</v>
      </c>
      <c r="D224">
        <v>52.648317688833018</v>
      </c>
      <c r="E224">
        <v>53.034755706787109</v>
      </c>
      <c r="F224">
        <v>5708900</v>
      </c>
      <c r="G224">
        <v>0</v>
      </c>
      <c r="H224">
        <v>0</v>
      </c>
      <c r="I224" t="s">
        <v>365</v>
      </c>
    </row>
    <row r="225" spans="1:9">
      <c r="A225" t="s">
        <v>3061</v>
      </c>
      <c r="B225">
        <v>53.003857505349202</v>
      </c>
      <c r="C225">
        <v>53.227992337554348</v>
      </c>
      <c r="D225">
        <v>52.06094748592691</v>
      </c>
      <c r="E225">
        <v>52.315998077392578</v>
      </c>
      <c r="F225">
        <v>6122900</v>
      </c>
      <c r="G225">
        <v>0</v>
      </c>
      <c r="H225">
        <v>0</v>
      </c>
      <c r="I225" t="s">
        <v>366</v>
      </c>
    </row>
    <row r="226" spans="1:9">
      <c r="A226" t="s">
        <v>3062</v>
      </c>
      <c r="B226">
        <v>52.13051536122218</v>
      </c>
      <c r="C226">
        <v>52.656071594854083</v>
      </c>
      <c r="D226">
        <v>51.82136949156299</v>
      </c>
      <c r="E226">
        <v>52.462852478027344</v>
      </c>
      <c r="F226">
        <v>4743600</v>
      </c>
      <c r="G226">
        <v>0</v>
      </c>
      <c r="H226">
        <v>0</v>
      </c>
      <c r="I226" t="s">
        <v>367</v>
      </c>
    </row>
    <row r="227" spans="1:9">
      <c r="A227" t="s">
        <v>3063</v>
      </c>
      <c r="B227">
        <v>52.439649508128419</v>
      </c>
      <c r="C227">
        <v>52.625138146917031</v>
      </c>
      <c r="D227">
        <v>51.65904288738416</v>
      </c>
      <c r="E227">
        <v>51.697689056396477</v>
      </c>
      <c r="F227">
        <v>4603700</v>
      </c>
      <c r="G227">
        <v>0</v>
      </c>
      <c r="H227">
        <v>0</v>
      </c>
      <c r="I227" t="s">
        <v>3064</v>
      </c>
    </row>
    <row r="228" spans="1:9">
      <c r="A228" t="s">
        <v>3065</v>
      </c>
      <c r="B228">
        <v>51.527647871580648</v>
      </c>
      <c r="C228">
        <v>51.736327719447658</v>
      </c>
      <c r="D228">
        <v>50.955721211954618</v>
      </c>
      <c r="E228">
        <v>51.581748962402337</v>
      </c>
      <c r="F228">
        <v>5271800</v>
      </c>
      <c r="G228">
        <v>0</v>
      </c>
      <c r="H228">
        <v>0</v>
      </c>
      <c r="I228" t="s">
        <v>369</v>
      </c>
    </row>
    <row r="229" spans="1:9">
      <c r="A229" t="s">
        <v>3066</v>
      </c>
      <c r="B229">
        <v>51.767265070744394</v>
      </c>
      <c r="C229">
        <v>52.4396637805757</v>
      </c>
      <c r="D229">
        <v>51.697703126905125</v>
      </c>
      <c r="E229">
        <v>51.99139404296875</v>
      </c>
      <c r="F229">
        <v>5894700</v>
      </c>
      <c r="G229">
        <v>0</v>
      </c>
      <c r="H229">
        <v>0</v>
      </c>
      <c r="I229" t="s">
        <v>370</v>
      </c>
    </row>
    <row r="230" spans="1:9">
      <c r="A230" t="s">
        <v>3067</v>
      </c>
      <c r="B230">
        <v>51.952746353257943</v>
      </c>
      <c r="C230">
        <v>52.200066535888382</v>
      </c>
      <c r="D230">
        <v>51.574038613481584</v>
      </c>
      <c r="E230">
        <v>51.767257690429688</v>
      </c>
      <c r="F230">
        <v>4967900</v>
      </c>
      <c r="G230">
        <v>0</v>
      </c>
      <c r="H230">
        <v>0</v>
      </c>
      <c r="I230" t="s">
        <v>371</v>
      </c>
    </row>
    <row r="231" spans="1:9">
      <c r="A231" t="s">
        <v>3068</v>
      </c>
      <c r="B231">
        <v>51.790447349532897</v>
      </c>
      <c r="C231">
        <v>52.625149350066629</v>
      </c>
      <c r="D231">
        <v>51.682245129156698</v>
      </c>
      <c r="E231">
        <v>52.169155120849609</v>
      </c>
      <c r="F231">
        <v>7864300</v>
      </c>
      <c r="G231">
        <v>0</v>
      </c>
      <c r="H231">
        <v>0</v>
      </c>
      <c r="I231" t="s">
        <v>372</v>
      </c>
    </row>
    <row r="232" spans="1:9">
      <c r="A232" t="s">
        <v>3069</v>
      </c>
      <c r="B232">
        <v>52.640591187070257</v>
      </c>
      <c r="C232">
        <v>53.243433596399797</v>
      </c>
      <c r="D232">
        <v>52.547843933105469</v>
      </c>
      <c r="E232">
        <v>52.547843933105469</v>
      </c>
      <c r="F232">
        <v>4327200</v>
      </c>
      <c r="G232">
        <v>0</v>
      </c>
      <c r="H232">
        <v>0</v>
      </c>
      <c r="I232" t="s">
        <v>3070</v>
      </c>
    </row>
    <row r="233" spans="1:9">
      <c r="A233" t="s">
        <v>3071</v>
      </c>
      <c r="B233">
        <v>52.764269082088646</v>
      </c>
      <c r="C233">
        <v>53.204808392961283</v>
      </c>
      <c r="D233">
        <v>52.300544422735179</v>
      </c>
      <c r="E233">
        <v>52.787460327148438</v>
      </c>
      <c r="F233">
        <v>4579800</v>
      </c>
      <c r="G233">
        <v>0</v>
      </c>
      <c r="H233">
        <v>0</v>
      </c>
      <c r="I233" t="s">
        <v>374</v>
      </c>
    </row>
    <row r="234" spans="1:9">
      <c r="A234" t="s">
        <v>3072</v>
      </c>
      <c r="B234">
        <v>52.756539817181938</v>
      </c>
      <c r="C234">
        <v>53.483039556060781</v>
      </c>
      <c r="D234">
        <v>52.756539817181938</v>
      </c>
      <c r="E234">
        <v>53.220264434814453</v>
      </c>
      <c r="F234">
        <v>4421800</v>
      </c>
      <c r="G234">
        <v>0</v>
      </c>
      <c r="H234">
        <v>0</v>
      </c>
      <c r="I234" t="s">
        <v>375</v>
      </c>
    </row>
    <row r="235" spans="1:9">
      <c r="A235" t="s">
        <v>3073</v>
      </c>
      <c r="B235">
        <v>53.614421144036051</v>
      </c>
      <c r="C235">
        <v>54.255903873069208</v>
      </c>
      <c r="D235">
        <v>53.552589636285802</v>
      </c>
      <c r="E235">
        <v>53.931297302246094</v>
      </c>
      <c r="F235">
        <v>7511100</v>
      </c>
      <c r="G235">
        <v>0</v>
      </c>
      <c r="H235">
        <v>0</v>
      </c>
      <c r="I235" t="s">
        <v>376</v>
      </c>
    </row>
    <row r="236" spans="1:9">
      <c r="A236" t="s">
        <v>3074</v>
      </c>
      <c r="B236">
        <v>52.733354604534739</v>
      </c>
      <c r="C236">
        <v>53.993140900004313</v>
      </c>
      <c r="D236">
        <v>52.617421975687961</v>
      </c>
      <c r="E236">
        <v>53.598972320556641</v>
      </c>
      <c r="F236">
        <v>6760800</v>
      </c>
      <c r="G236">
        <v>0</v>
      </c>
      <c r="H236">
        <v>0</v>
      </c>
      <c r="I236" t="s">
        <v>377</v>
      </c>
    </row>
    <row r="237" spans="1:9">
      <c r="A237" t="s">
        <v>3075</v>
      </c>
      <c r="B237">
        <v>53.367123654475513</v>
      </c>
      <c r="C237">
        <v>53.884949484310376</v>
      </c>
      <c r="D237">
        <v>52.478314517299765</v>
      </c>
      <c r="E237">
        <v>53.67626953125</v>
      </c>
      <c r="F237">
        <v>5570000</v>
      </c>
      <c r="G237">
        <v>0</v>
      </c>
      <c r="H237">
        <v>0</v>
      </c>
      <c r="I237" t="s">
        <v>3076</v>
      </c>
    </row>
    <row r="238" spans="1:9">
      <c r="A238" t="s">
        <v>3077</v>
      </c>
      <c r="B238">
        <v>53.877190027608144</v>
      </c>
      <c r="C238">
        <v>54.418206813504639</v>
      </c>
      <c r="D238">
        <v>53.374819403767283</v>
      </c>
      <c r="E238">
        <v>53.900375366210938</v>
      </c>
      <c r="F238">
        <v>7325300</v>
      </c>
      <c r="G238">
        <v>0</v>
      </c>
      <c r="H238">
        <v>0</v>
      </c>
      <c r="I238" t="s">
        <v>379</v>
      </c>
    </row>
    <row r="239" spans="1:9">
      <c r="A239" t="s">
        <v>3078</v>
      </c>
      <c r="B239">
        <v>53.915841180896471</v>
      </c>
      <c r="C239">
        <v>54.549599379874003</v>
      </c>
      <c r="D239">
        <v>53.854009674514025</v>
      </c>
      <c r="E239">
        <v>54.101329803466797</v>
      </c>
      <c r="F239">
        <v>6771300</v>
      </c>
      <c r="G239">
        <v>0</v>
      </c>
      <c r="H239">
        <v>0</v>
      </c>
      <c r="I239" t="s">
        <v>380</v>
      </c>
    </row>
    <row r="240" spans="1:9">
      <c r="A240" t="s">
        <v>3079</v>
      </c>
      <c r="B240">
        <v>54.255913924334678</v>
      </c>
      <c r="C240">
        <v>54.333206271629969</v>
      </c>
      <c r="D240">
        <v>53.637616422019889</v>
      </c>
      <c r="E240">
        <v>53.962223052978523</v>
      </c>
      <c r="F240">
        <v>6502300</v>
      </c>
      <c r="G240">
        <v>0</v>
      </c>
      <c r="H240">
        <v>0</v>
      </c>
      <c r="I240" t="s">
        <v>381</v>
      </c>
    </row>
    <row r="241" spans="1:9">
      <c r="A241" t="s">
        <v>3080</v>
      </c>
      <c r="B241">
        <v>53.823102035311223</v>
      </c>
      <c r="C241">
        <v>54.48777608768151</v>
      </c>
      <c r="D241">
        <v>53.792186277459358</v>
      </c>
      <c r="E241">
        <v>54.139984130859375</v>
      </c>
      <c r="F241">
        <v>5005400</v>
      </c>
      <c r="G241">
        <v>0</v>
      </c>
      <c r="H241">
        <v>0</v>
      </c>
      <c r="I241" t="s">
        <v>382</v>
      </c>
    </row>
    <row r="242" spans="1:9">
      <c r="A242" t="s">
        <v>3081</v>
      </c>
      <c r="B242">
        <v>54.101324795062581</v>
      </c>
      <c r="C242">
        <v>54.26362806185859</v>
      </c>
      <c r="D242">
        <v>53.6221395098245</v>
      </c>
      <c r="E242">
        <v>53.900375366210938</v>
      </c>
      <c r="F242">
        <v>3311100</v>
      </c>
      <c r="G242">
        <v>0</v>
      </c>
      <c r="H242">
        <v>0</v>
      </c>
      <c r="I242" t="s">
        <v>3082</v>
      </c>
    </row>
    <row r="243" spans="1:9">
      <c r="A243" t="s">
        <v>3083</v>
      </c>
      <c r="B243">
        <v>53.74581537725583</v>
      </c>
      <c r="C243">
        <v>54.518691630774192</v>
      </c>
      <c r="D243">
        <v>53.668528931219569</v>
      </c>
      <c r="E243">
        <v>54.495506286621087</v>
      </c>
      <c r="F243">
        <v>3907800</v>
      </c>
      <c r="G243">
        <v>0</v>
      </c>
      <c r="H243">
        <v>0</v>
      </c>
      <c r="I243" t="s">
        <v>384</v>
      </c>
    </row>
    <row r="244" spans="1:9">
      <c r="A244" t="s">
        <v>3084</v>
      </c>
      <c r="B244">
        <v>54.456860963828312</v>
      </c>
      <c r="C244">
        <v>54.812383338396963</v>
      </c>
      <c r="D244">
        <v>53.908119522869463</v>
      </c>
      <c r="E244">
        <v>54.170894622802734</v>
      </c>
      <c r="F244">
        <v>5088100</v>
      </c>
      <c r="G244">
        <v>0</v>
      </c>
      <c r="H244">
        <v>0</v>
      </c>
      <c r="I244" t="s">
        <v>385</v>
      </c>
    </row>
    <row r="245" spans="1:9">
      <c r="A245" t="s">
        <v>3085</v>
      </c>
      <c r="B245">
        <v>54.61916731245514</v>
      </c>
      <c r="C245">
        <v>55.314757169496431</v>
      </c>
      <c r="D245">
        <v>54.456863995241882</v>
      </c>
      <c r="E245">
        <v>55.113807678222656</v>
      </c>
      <c r="F245">
        <v>4675400</v>
      </c>
      <c r="G245">
        <v>0</v>
      </c>
      <c r="H245">
        <v>0</v>
      </c>
      <c r="I245" t="s">
        <v>386</v>
      </c>
    </row>
    <row r="246" spans="1:9">
      <c r="A246" t="s">
        <v>3086</v>
      </c>
      <c r="B246">
        <v>55.183351997992219</v>
      </c>
      <c r="C246">
        <v>56.203548163818986</v>
      </c>
      <c r="D246">
        <v>55.144705836267342</v>
      </c>
      <c r="E246">
        <v>56.064430236816406</v>
      </c>
      <c r="F246">
        <v>5264100</v>
      </c>
      <c r="G246">
        <v>0</v>
      </c>
      <c r="H246">
        <v>0</v>
      </c>
      <c r="I246" t="s">
        <v>3087</v>
      </c>
    </row>
    <row r="247" spans="1:9">
      <c r="A247" t="s">
        <v>3088</v>
      </c>
      <c r="B247">
        <v>56.025792123052526</v>
      </c>
      <c r="C247">
        <v>56.883685146706483</v>
      </c>
      <c r="D247">
        <v>55.987151852353477</v>
      </c>
      <c r="E247">
        <v>56.821853637695313</v>
      </c>
      <c r="F247">
        <v>6648500</v>
      </c>
      <c r="G247">
        <v>0</v>
      </c>
      <c r="H247">
        <v>0</v>
      </c>
      <c r="I247" t="s">
        <v>388</v>
      </c>
    </row>
    <row r="248" spans="1:9">
      <c r="A248" t="s">
        <v>3089</v>
      </c>
      <c r="B248">
        <v>56.821870459967883</v>
      </c>
      <c r="C248">
        <v>57.069190672655161</v>
      </c>
      <c r="D248">
        <v>56.489533371365077</v>
      </c>
      <c r="E248">
        <v>56.551364898681641</v>
      </c>
      <c r="F248">
        <v>3606700</v>
      </c>
      <c r="G248">
        <v>0</v>
      </c>
      <c r="H248">
        <v>0</v>
      </c>
      <c r="I248" t="s">
        <v>389</v>
      </c>
    </row>
    <row r="249" spans="1:9">
      <c r="A249" t="s">
        <v>3090</v>
      </c>
      <c r="B249">
        <v>56.87596198493781</v>
      </c>
      <c r="C249">
        <v>57.362877809755147</v>
      </c>
      <c r="D249">
        <v>56.798675537109375</v>
      </c>
      <c r="E249">
        <v>56.798675537109375</v>
      </c>
      <c r="F249">
        <v>4802000</v>
      </c>
      <c r="G249">
        <v>0</v>
      </c>
      <c r="H249">
        <v>0</v>
      </c>
      <c r="I249" t="s">
        <v>390</v>
      </c>
    </row>
    <row r="250" spans="1:9">
      <c r="A250" t="s">
        <v>3091</v>
      </c>
      <c r="B250">
        <v>56.798685426169662</v>
      </c>
      <c r="C250">
        <v>57.030550706602384</v>
      </c>
      <c r="D250">
        <v>56.033539435268132</v>
      </c>
      <c r="E250">
        <v>56.450893402099609</v>
      </c>
      <c r="F250">
        <v>5205300</v>
      </c>
      <c r="G250">
        <v>0</v>
      </c>
      <c r="H250">
        <v>0</v>
      </c>
      <c r="I250" t="s">
        <v>391</v>
      </c>
    </row>
    <row r="251" spans="1:9">
      <c r="A251" t="s">
        <v>3092</v>
      </c>
      <c r="B251">
        <v>56.327214752264695</v>
      </c>
      <c r="C251">
        <v>57.208293139450923</v>
      </c>
      <c r="D251">
        <v>56.327214752264695</v>
      </c>
      <c r="E251">
        <v>57.161922454833984</v>
      </c>
      <c r="F251">
        <v>3852600</v>
      </c>
      <c r="G251">
        <v>0</v>
      </c>
      <c r="H251">
        <v>0</v>
      </c>
      <c r="I251" t="s">
        <v>3093</v>
      </c>
    </row>
    <row r="252" spans="1:9">
      <c r="A252" t="s">
        <v>3094</v>
      </c>
      <c r="B252">
        <v>57.107823192067052</v>
      </c>
      <c r="C252">
        <v>57.208294977490937</v>
      </c>
      <c r="D252">
        <v>56.736845910057646</v>
      </c>
      <c r="E252">
        <v>57.154193878173828</v>
      </c>
      <c r="F252">
        <v>4255700</v>
      </c>
      <c r="G252">
        <v>0</v>
      </c>
      <c r="H252">
        <v>0</v>
      </c>
      <c r="I252" t="s">
        <v>393</v>
      </c>
    </row>
    <row r="253" spans="1:9">
      <c r="A253" t="s">
        <v>3095</v>
      </c>
      <c r="B253">
        <v>57.347421005036189</v>
      </c>
      <c r="C253">
        <v>57.579286261364317</v>
      </c>
      <c r="D253">
        <v>57.161932337920717</v>
      </c>
      <c r="E253">
        <v>57.563831329345703</v>
      </c>
      <c r="F253">
        <v>2802300</v>
      </c>
      <c r="G253">
        <v>0</v>
      </c>
      <c r="H253">
        <v>0</v>
      </c>
      <c r="I253" t="s">
        <v>394</v>
      </c>
    </row>
    <row r="254" spans="1:9">
      <c r="A254" t="s">
        <v>3096</v>
      </c>
      <c r="B254">
        <v>57.509738267183479</v>
      </c>
      <c r="C254">
        <v>57.726142725186399</v>
      </c>
      <c r="D254">
        <v>57.308788743361092</v>
      </c>
      <c r="E254">
        <v>57.455631256103523</v>
      </c>
      <c r="F254">
        <v>3269200</v>
      </c>
      <c r="G254">
        <v>0</v>
      </c>
      <c r="H254">
        <v>0</v>
      </c>
      <c r="I254" t="s">
        <v>395</v>
      </c>
    </row>
    <row r="255" spans="1:9">
      <c r="A255" t="s">
        <v>3097</v>
      </c>
      <c r="B255">
        <v>57.57930863752982</v>
      </c>
      <c r="C255">
        <v>57.965746950533379</v>
      </c>
      <c r="D255">
        <v>57.324257935768109</v>
      </c>
      <c r="E255">
        <v>57.903915405273438</v>
      </c>
      <c r="F255">
        <v>2514400</v>
      </c>
      <c r="G255">
        <v>0</v>
      </c>
      <c r="H255">
        <v>0</v>
      </c>
      <c r="I255" t="s">
        <v>396</v>
      </c>
    </row>
    <row r="256" spans="1:9">
      <c r="A256" t="s">
        <v>3098</v>
      </c>
      <c r="B256">
        <v>57.919361821726532</v>
      </c>
      <c r="C256">
        <v>58.993659592719723</v>
      </c>
      <c r="D256">
        <v>57.865260707236921</v>
      </c>
      <c r="E256">
        <v>58.970474243164063</v>
      </c>
      <c r="F256">
        <v>4208000</v>
      </c>
      <c r="G256">
        <v>0</v>
      </c>
      <c r="H256">
        <v>0</v>
      </c>
      <c r="I256" t="s">
        <v>3099</v>
      </c>
    </row>
    <row r="257" spans="1:9">
      <c r="A257" t="s">
        <v>3100</v>
      </c>
      <c r="B257">
        <v>59.032283685637566</v>
      </c>
      <c r="C257">
        <v>59.805159907271573</v>
      </c>
      <c r="D257">
        <v>58.761778187381189</v>
      </c>
      <c r="E257">
        <v>58.908626556396477</v>
      </c>
      <c r="F257">
        <v>5027200</v>
      </c>
      <c r="G257">
        <v>0</v>
      </c>
      <c r="H257">
        <v>0</v>
      </c>
      <c r="I257" t="s">
        <v>398</v>
      </c>
    </row>
    <row r="258" spans="1:9">
      <c r="A258" t="s">
        <v>3101</v>
      </c>
      <c r="B258">
        <v>59.032256448718393</v>
      </c>
      <c r="C258">
        <v>59.032256448718393</v>
      </c>
      <c r="D258">
        <v>57.996605619925468</v>
      </c>
      <c r="E258">
        <v>58.158908843994141</v>
      </c>
      <c r="F258">
        <v>3161800</v>
      </c>
      <c r="G258">
        <v>0</v>
      </c>
      <c r="H258">
        <v>0</v>
      </c>
      <c r="I258" t="s">
        <v>399</v>
      </c>
    </row>
    <row r="259" spans="1:9">
      <c r="A259" t="s">
        <v>3102</v>
      </c>
      <c r="B259">
        <v>57.996632446747469</v>
      </c>
      <c r="C259">
        <v>58.143480815934296</v>
      </c>
      <c r="D259">
        <v>57.231486637477815</v>
      </c>
      <c r="E259">
        <v>57.803413391113281</v>
      </c>
      <c r="F259">
        <v>4165900</v>
      </c>
      <c r="G259">
        <v>0</v>
      </c>
      <c r="H259">
        <v>0</v>
      </c>
      <c r="I259" t="s">
        <v>400</v>
      </c>
    </row>
    <row r="260" spans="1:9">
      <c r="A260" t="s">
        <v>3103</v>
      </c>
      <c r="B260">
        <v>57.888430959212627</v>
      </c>
      <c r="C260">
        <v>58.26713866187113</v>
      </c>
      <c r="D260">
        <v>57.610195043951521</v>
      </c>
      <c r="E260">
        <v>58.220767974853523</v>
      </c>
      <c r="F260">
        <v>4969000</v>
      </c>
      <c r="G260">
        <v>0</v>
      </c>
      <c r="H260">
        <v>0</v>
      </c>
      <c r="I260" t="s">
        <v>401</v>
      </c>
    </row>
    <row r="261" spans="1:9">
      <c r="A261" t="s">
        <v>3104</v>
      </c>
      <c r="B261">
        <v>57.842050829615189</v>
      </c>
      <c r="C261">
        <v>58.398522626022938</v>
      </c>
      <c r="D261">
        <v>57.71066329340151</v>
      </c>
      <c r="E261">
        <v>58.359882354736328</v>
      </c>
      <c r="F261">
        <v>3818200</v>
      </c>
      <c r="G261">
        <v>0</v>
      </c>
      <c r="H261">
        <v>0</v>
      </c>
      <c r="I261" t="s">
        <v>3105</v>
      </c>
    </row>
    <row r="262" spans="1:9">
      <c r="A262" t="s">
        <v>3106</v>
      </c>
      <c r="B262">
        <v>58.707664164877393</v>
      </c>
      <c r="C262">
        <v>59.0786472640943</v>
      </c>
      <c r="D262">
        <v>56.953238122450237</v>
      </c>
      <c r="E262">
        <v>57.107810974121087</v>
      </c>
      <c r="F262">
        <v>5071800</v>
      </c>
      <c r="G262">
        <v>0</v>
      </c>
      <c r="H262">
        <v>0</v>
      </c>
      <c r="I262" t="s">
        <v>403</v>
      </c>
    </row>
    <row r="263" spans="1:9">
      <c r="A263" t="s">
        <v>3107</v>
      </c>
      <c r="B263">
        <v>56.582251907743697</v>
      </c>
      <c r="C263">
        <v>57.277841495115169</v>
      </c>
      <c r="D263">
        <v>55.770735636290318</v>
      </c>
      <c r="E263">
        <v>57.270111083984375</v>
      </c>
      <c r="F263">
        <v>5490100</v>
      </c>
      <c r="G263">
        <v>0</v>
      </c>
      <c r="H263">
        <v>0</v>
      </c>
      <c r="I263" t="s">
        <v>404</v>
      </c>
    </row>
    <row r="264" spans="1:9">
      <c r="A264" t="s">
        <v>3108</v>
      </c>
      <c r="B264">
        <v>57.192834646301307</v>
      </c>
      <c r="C264">
        <v>57.55608737737203</v>
      </c>
      <c r="D264">
        <v>57.022800951197816</v>
      </c>
      <c r="E264">
        <v>57.301036834716797</v>
      </c>
      <c r="F264">
        <v>3095300</v>
      </c>
      <c r="G264">
        <v>0</v>
      </c>
      <c r="H264">
        <v>0</v>
      </c>
      <c r="I264" t="s">
        <v>405</v>
      </c>
    </row>
    <row r="265" spans="1:9">
      <c r="A265" t="s">
        <v>3109</v>
      </c>
      <c r="B265">
        <v>57.58701643062637</v>
      </c>
      <c r="C265">
        <v>58.050741044731048</v>
      </c>
      <c r="D265">
        <v>57.455622974424358</v>
      </c>
      <c r="E265">
        <v>57.919353485107422</v>
      </c>
      <c r="F265">
        <v>3056600</v>
      </c>
      <c r="G265">
        <v>0</v>
      </c>
      <c r="H265">
        <v>0</v>
      </c>
      <c r="I265" t="s">
        <v>406</v>
      </c>
    </row>
    <row r="266" spans="1:9">
      <c r="A266" t="s">
        <v>3110</v>
      </c>
      <c r="B266">
        <v>57.965702056884766</v>
      </c>
      <c r="C266">
        <v>58.367594996652329</v>
      </c>
      <c r="D266">
        <v>57.617910203173913</v>
      </c>
      <c r="E266">
        <v>57.965702056884766</v>
      </c>
      <c r="F266">
        <v>3022200</v>
      </c>
      <c r="G266">
        <v>0</v>
      </c>
      <c r="H266">
        <v>0</v>
      </c>
      <c r="I266" t="s">
        <v>3111</v>
      </c>
    </row>
    <row r="267" spans="1:9">
      <c r="A267" t="s">
        <v>3112</v>
      </c>
      <c r="B267">
        <v>56.89914446787192</v>
      </c>
      <c r="C267">
        <v>56.89914446787192</v>
      </c>
      <c r="D267">
        <v>55.446133527412272</v>
      </c>
      <c r="E267">
        <v>56.118537902832031</v>
      </c>
      <c r="F267">
        <v>7492600</v>
      </c>
      <c r="G267">
        <v>0</v>
      </c>
      <c r="H267">
        <v>0</v>
      </c>
      <c r="I267" t="s">
        <v>408</v>
      </c>
    </row>
    <row r="268" spans="1:9">
      <c r="A268" t="s">
        <v>3113</v>
      </c>
      <c r="B268">
        <v>56.327217095159092</v>
      </c>
      <c r="C268">
        <v>56.713655207246951</v>
      </c>
      <c r="D268">
        <v>56.164913795671502</v>
      </c>
      <c r="E268">
        <v>56.458610534667969</v>
      </c>
      <c r="F268">
        <v>4037400</v>
      </c>
      <c r="G268">
        <v>0</v>
      </c>
      <c r="H268">
        <v>0</v>
      </c>
      <c r="I268" t="s">
        <v>409</v>
      </c>
    </row>
    <row r="269" spans="1:9">
      <c r="A269" t="s">
        <v>3114</v>
      </c>
      <c r="B269">
        <v>58.081639801265908</v>
      </c>
      <c r="C269">
        <v>58.104825140696654</v>
      </c>
      <c r="D269">
        <v>56.829578402815542</v>
      </c>
      <c r="E269">
        <v>57.2005615234375</v>
      </c>
      <c r="F269">
        <v>6311400</v>
      </c>
      <c r="G269">
        <v>0</v>
      </c>
      <c r="H269">
        <v>0</v>
      </c>
      <c r="I269" t="s">
        <v>410</v>
      </c>
    </row>
    <row r="270" spans="1:9">
      <c r="A270" t="s">
        <v>3115</v>
      </c>
      <c r="B270">
        <v>57.471094034413191</v>
      </c>
      <c r="C270">
        <v>58.707695191034624</v>
      </c>
      <c r="D270">
        <v>57.393807567732999</v>
      </c>
      <c r="E270">
        <v>58.591762542724609</v>
      </c>
      <c r="F270">
        <v>6670900</v>
      </c>
      <c r="G270">
        <v>0</v>
      </c>
      <c r="H270">
        <v>0</v>
      </c>
      <c r="I270" t="s">
        <v>411</v>
      </c>
    </row>
    <row r="271" spans="1:9">
      <c r="A271" t="s">
        <v>3116</v>
      </c>
      <c r="B271">
        <v>58.802101135253913</v>
      </c>
      <c r="C271">
        <v>59.269525212985158</v>
      </c>
      <c r="D271">
        <v>58.521645499891228</v>
      </c>
      <c r="E271">
        <v>58.802101135253913</v>
      </c>
      <c r="F271">
        <v>6924200</v>
      </c>
      <c r="G271">
        <v>0</v>
      </c>
      <c r="H271">
        <v>0</v>
      </c>
      <c r="I271" t="s">
        <v>413</v>
      </c>
    </row>
    <row r="272" spans="1:9">
      <c r="A272" t="s">
        <v>3117</v>
      </c>
      <c r="B272">
        <v>54.906883499739777</v>
      </c>
      <c r="C272">
        <v>55.818361225299071</v>
      </c>
      <c r="D272">
        <v>54.455037707308747</v>
      </c>
      <c r="E272">
        <v>55.023735046386719</v>
      </c>
      <c r="F272">
        <v>19611500</v>
      </c>
      <c r="G272">
        <v>0</v>
      </c>
      <c r="H272">
        <v>0</v>
      </c>
      <c r="I272" t="s">
        <v>414</v>
      </c>
    </row>
    <row r="273" spans="1:9">
      <c r="A273" t="s">
        <v>3118</v>
      </c>
      <c r="B273">
        <v>54.867928288541975</v>
      </c>
      <c r="C273">
        <v>55.086059097526388</v>
      </c>
      <c r="D273">
        <v>53.94086640673946</v>
      </c>
      <c r="E273">
        <v>54.766654968261719</v>
      </c>
      <c r="F273">
        <v>11650900</v>
      </c>
      <c r="G273">
        <v>0</v>
      </c>
      <c r="H273">
        <v>0</v>
      </c>
      <c r="I273" t="s">
        <v>415</v>
      </c>
    </row>
    <row r="274" spans="1:9">
      <c r="A274" t="s">
        <v>3119</v>
      </c>
      <c r="B274">
        <v>54.618626984326717</v>
      </c>
      <c r="C274">
        <v>55.093843009244061</v>
      </c>
      <c r="D274">
        <v>54.525139818507313</v>
      </c>
      <c r="E274">
        <v>54.626419067382813</v>
      </c>
      <c r="F274">
        <v>5930800</v>
      </c>
      <c r="G274">
        <v>0</v>
      </c>
      <c r="H274">
        <v>0</v>
      </c>
      <c r="I274" t="s">
        <v>416</v>
      </c>
    </row>
    <row r="275" spans="1:9">
      <c r="A275" t="s">
        <v>3120</v>
      </c>
      <c r="B275">
        <v>54.766661982670257</v>
      </c>
      <c r="C275">
        <v>54.984792819592457</v>
      </c>
      <c r="D275">
        <v>54.392719159646852</v>
      </c>
      <c r="E275">
        <v>54.836772918701172</v>
      </c>
      <c r="F275">
        <v>4548900</v>
      </c>
      <c r="G275">
        <v>0</v>
      </c>
      <c r="H275">
        <v>0</v>
      </c>
      <c r="I275" t="s">
        <v>3121</v>
      </c>
    </row>
    <row r="276" spans="1:9">
      <c r="A276" t="s">
        <v>3122</v>
      </c>
      <c r="B276">
        <v>54.992568546595805</v>
      </c>
      <c r="C276">
        <v>55.701499575953868</v>
      </c>
      <c r="D276">
        <v>54.992568546595805</v>
      </c>
      <c r="E276">
        <v>55.350933074951172</v>
      </c>
      <c r="F276">
        <v>5622700</v>
      </c>
      <c r="G276">
        <v>0</v>
      </c>
      <c r="H276">
        <v>0</v>
      </c>
      <c r="I276" t="s">
        <v>418</v>
      </c>
    </row>
    <row r="277" spans="1:9">
      <c r="A277" t="s">
        <v>3123</v>
      </c>
      <c r="B277">
        <v>55.491159120412568</v>
      </c>
      <c r="C277">
        <v>56.044278175797032</v>
      </c>
      <c r="D277">
        <v>55.459996730073101</v>
      </c>
      <c r="E277">
        <v>55.880680084228523</v>
      </c>
      <c r="F277">
        <v>5780500</v>
      </c>
      <c r="G277">
        <v>0</v>
      </c>
      <c r="H277">
        <v>0</v>
      </c>
      <c r="I277" t="s">
        <v>419</v>
      </c>
    </row>
    <row r="278" spans="1:9">
      <c r="A278" t="s">
        <v>3124</v>
      </c>
      <c r="B278">
        <v>55.631408671016722</v>
      </c>
      <c r="C278">
        <v>56.168943769733886</v>
      </c>
      <c r="D278">
        <v>54.992588334545488</v>
      </c>
      <c r="E278">
        <v>55.163978576660163</v>
      </c>
      <c r="F278">
        <v>5068000</v>
      </c>
      <c r="G278">
        <v>0</v>
      </c>
      <c r="H278">
        <v>0</v>
      </c>
      <c r="I278" t="s">
        <v>420</v>
      </c>
    </row>
    <row r="279" spans="1:9">
      <c r="A279" t="s">
        <v>3125</v>
      </c>
      <c r="B279">
        <v>55.140591322130561</v>
      </c>
      <c r="C279">
        <v>55.701502508156729</v>
      </c>
      <c r="D279">
        <v>54.595264304393297</v>
      </c>
      <c r="E279">
        <v>54.80560302734375</v>
      </c>
      <c r="F279">
        <v>5023100</v>
      </c>
      <c r="G279">
        <v>0</v>
      </c>
      <c r="H279">
        <v>0</v>
      </c>
      <c r="I279" t="s">
        <v>421</v>
      </c>
    </row>
    <row r="280" spans="1:9">
      <c r="A280" t="s">
        <v>3126</v>
      </c>
      <c r="B280">
        <v>54.86792492493958</v>
      </c>
      <c r="C280">
        <v>55.421043997704352</v>
      </c>
      <c r="D280">
        <v>54.76665161086774</v>
      </c>
      <c r="E280">
        <v>55.350933074951172</v>
      </c>
      <c r="F280">
        <v>3992200</v>
      </c>
      <c r="G280">
        <v>0</v>
      </c>
      <c r="H280">
        <v>0</v>
      </c>
      <c r="I280" t="s">
        <v>3127</v>
      </c>
    </row>
    <row r="281" spans="1:9">
      <c r="A281" t="s">
        <v>3128</v>
      </c>
      <c r="B281">
        <v>55.350943557405927</v>
      </c>
      <c r="C281">
        <v>55.421054493436827</v>
      </c>
      <c r="D281">
        <v>54.61864208177898</v>
      </c>
      <c r="E281">
        <v>54.836772918701172</v>
      </c>
      <c r="F281">
        <v>4031800</v>
      </c>
      <c r="G281">
        <v>0</v>
      </c>
      <c r="H281">
        <v>0</v>
      </c>
      <c r="I281" t="s">
        <v>423</v>
      </c>
    </row>
    <row r="282" spans="1:9">
      <c r="A282" t="s">
        <v>3129</v>
      </c>
      <c r="B282">
        <v>54.665369812747883</v>
      </c>
      <c r="C282">
        <v>55.195118553309584</v>
      </c>
      <c r="D282">
        <v>54.47840141714321</v>
      </c>
      <c r="E282">
        <v>54.680953979492188</v>
      </c>
      <c r="F282">
        <v>5025100</v>
      </c>
      <c r="G282">
        <v>0</v>
      </c>
      <c r="H282">
        <v>0</v>
      </c>
      <c r="I282" t="s">
        <v>424</v>
      </c>
    </row>
    <row r="283" spans="1:9">
      <c r="A283" t="s">
        <v>3130</v>
      </c>
      <c r="B283">
        <v>54.797805020364784</v>
      </c>
      <c r="C283">
        <v>55.078260583064761</v>
      </c>
      <c r="D283">
        <v>54.610836626437496</v>
      </c>
      <c r="E283">
        <v>54.984779357910163</v>
      </c>
      <c r="F283">
        <v>5199900</v>
      </c>
      <c r="G283">
        <v>0</v>
      </c>
      <c r="H283">
        <v>0</v>
      </c>
      <c r="I283" t="s">
        <v>425</v>
      </c>
    </row>
    <row r="284" spans="1:9">
      <c r="A284" t="s">
        <v>3131</v>
      </c>
      <c r="B284">
        <v>55.273044013711207</v>
      </c>
      <c r="C284">
        <v>55.646986900472342</v>
      </c>
      <c r="D284">
        <v>54.891314984032526</v>
      </c>
      <c r="E284">
        <v>55.163978576660163</v>
      </c>
      <c r="F284">
        <v>7857000</v>
      </c>
      <c r="G284">
        <v>0</v>
      </c>
      <c r="H284">
        <v>0</v>
      </c>
      <c r="I284" t="s">
        <v>426</v>
      </c>
    </row>
    <row r="285" spans="1:9">
      <c r="A285" t="s">
        <v>3132</v>
      </c>
      <c r="B285">
        <v>55.218495474669297</v>
      </c>
      <c r="C285">
        <v>55.280820261876393</v>
      </c>
      <c r="D285">
        <v>54.197952344533263</v>
      </c>
      <c r="E285">
        <v>54.610843658447273</v>
      </c>
      <c r="F285">
        <v>8235200</v>
      </c>
      <c r="G285">
        <v>0</v>
      </c>
      <c r="H285">
        <v>0</v>
      </c>
      <c r="I285" t="s">
        <v>3133</v>
      </c>
    </row>
    <row r="286" spans="1:9">
      <c r="A286" t="s">
        <v>3134</v>
      </c>
      <c r="B286">
        <v>54.486199372819257</v>
      </c>
      <c r="C286">
        <v>54.860136204330026</v>
      </c>
      <c r="D286">
        <v>54.384920108920227</v>
      </c>
      <c r="E286">
        <v>54.766654968261719</v>
      </c>
      <c r="F286">
        <v>5131500</v>
      </c>
      <c r="G286">
        <v>0</v>
      </c>
      <c r="H286">
        <v>0</v>
      </c>
      <c r="I286" t="s">
        <v>428</v>
      </c>
    </row>
    <row r="287" spans="1:9">
      <c r="A287" t="s">
        <v>3135</v>
      </c>
      <c r="B287">
        <v>54.766641866363173</v>
      </c>
      <c r="C287">
        <v>54.766641866363173</v>
      </c>
      <c r="D287">
        <v>54.081081266569747</v>
      </c>
      <c r="E287">
        <v>54.11224365234375</v>
      </c>
      <c r="F287">
        <v>9141200</v>
      </c>
      <c r="G287">
        <v>0</v>
      </c>
      <c r="H287">
        <v>0</v>
      </c>
      <c r="I287" t="s">
        <v>429</v>
      </c>
    </row>
    <row r="288" spans="1:9">
      <c r="A288" t="s">
        <v>3136</v>
      </c>
      <c r="B288">
        <v>53.785064831108237</v>
      </c>
      <c r="C288">
        <v>54.081098675831605</v>
      </c>
      <c r="D288">
        <v>53.559141919232793</v>
      </c>
      <c r="E288">
        <v>53.753902435302734</v>
      </c>
      <c r="F288">
        <v>6177800</v>
      </c>
      <c r="G288">
        <v>0</v>
      </c>
      <c r="H288">
        <v>0</v>
      </c>
      <c r="I288" t="s">
        <v>430</v>
      </c>
    </row>
    <row r="289" spans="1:9">
      <c r="A289" t="s">
        <v>3137</v>
      </c>
      <c r="B289">
        <v>53.32542321449106</v>
      </c>
      <c r="C289">
        <v>54.158997927562581</v>
      </c>
      <c r="D289">
        <v>53.138454796278253</v>
      </c>
      <c r="E289">
        <v>53.987613677978523</v>
      </c>
      <c r="F289">
        <v>8167900</v>
      </c>
      <c r="G289">
        <v>0</v>
      </c>
      <c r="H289">
        <v>0</v>
      </c>
      <c r="I289" t="s">
        <v>3138</v>
      </c>
    </row>
    <row r="290" spans="1:9">
      <c r="A290" t="s">
        <v>3139</v>
      </c>
      <c r="B290">
        <v>53.83179694020447</v>
      </c>
      <c r="C290">
        <v>54.104460430860321</v>
      </c>
      <c r="D290">
        <v>53.61366614767978</v>
      </c>
      <c r="E290">
        <v>53.7071533203125</v>
      </c>
      <c r="F290">
        <v>9374900</v>
      </c>
      <c r="G290">
        <v>0</v>
      </c>
      <c r="H290">
        <v>0</v>
      </c>
      <c r="I290" t="s">
        <v>432</v>
      </c>
    </row>
    <row r="291" spans="1:9">
      <c r="A291" t="s">
        <v>3140</v>
      </c>
      <c r="B291">
        <v>53.979815989587209</v>
      </c>
      <c r="C291">
        <v>54.112251691087948</v>
      </c>
      <c r="D291">
        <v>53.044962108340158</v>
      </c>
      <c r="E291">
        <v>53.130657196044922</v>
      </c>
      <c r="F291">
        <v>6638000</v>
      </c>
      <c r="G291">
        <v>0</v>
      </c>
      <c r="H291">
        <v>0</v>
      </c>
      <c r="I291" t="s">
        <v>433</v>
      </c>
    </row>
    <row r="292" spans="1:9">
      <c r="A292" t="s">
        <v>3141</v>
      </c>
      <c r="B292">
        <v>53.021603747740187</v>
      </c>
      <c r="C292">
        <v>54.003198463946326</v>
      </c>
      <c r="D292">
        <v>52.912538328563912</v>
      </c>
      <c r="E292">
        <v>53.917503356933601</v>
      </c>
      <c r="F292">
        <v>5370900</v>
      </c>
      <c r="G292">
        <v>0</v>
      </c>
      <c r="H292">
        <v>0</v>
      </c>
      <c r="I292" t="s">
        <v>434</v>
      </c>
    </row>
    <row r="293" spans="1:9">
      <c r="A293" t="s">
        <v>3142</v>
      </c>
      <c r="B293">
        <v>53.691575508582403</v>
      </c>
      <c r="C293">
        <v>54.01098559517262</v>
      </c>
      <c r="D293">
        <v>53.566931873936262</v>
      </c>
      <c r="E293">
        <v>53.933082580566406</v>
      </c>
      <c r="F293">
        <v>7138000</v>
      </c>
      <c r="G293">
        <v>0</v>
      </c>
      <c r="H293">
        <v>0</v>
      </c>
      <c r="I293" t="s">
        <v>435</v>
      </c>
    </row>
    <row r="294" spans="1:9">
      <c r="A294" t="s">
        <v>3143</v>
      </c>
      <c r="B294">
        <v>54.049953402931401</v>
      </c>
      <c r="C294">
        <v>54.353779428762373</v>
      </c>
      <c r="D294">
        <v>53.652646103688532</v>
      </c>
      <c r="E294">
        <v>53.668224334716797</v>
      </c>
      <c r="F294">
        <v>4504600</v>
      </c>
      <c r="G294">
        <v>0</v>
      </c>
      <c r="H294">
        <v>0</v>
      </c>
      <c r="I294" t="s">
        <v>3144</v>
      </c>
    </row>
    <row r="295" spans="1:9">
      <c r="A295" t="s">
        <v>3145</v>
      </c>
      <c r="B295">
        <v>53.901905006093671</v>
      </c>
      <c r="C295">
        <v>53.979807998760769</v>
      </c>
      <c r="D295">
        <v>53.340993949102781</v>
      </c>
      <c r="E295">
        <v>53.457851409912109</v>
      </c>
      <c r="F295">
        <v>2988200</v>
      </c>
      <c r="G295">
        <v>0</v>
      </c>
      <c r="H295">
        <v>0</v>
      </c>
      <c r="I295" t="s">
        <v>437</v>
      </c>
    </row>
    <row r="296" spans="1:9">
      <c r="A296" t="s">
        <v>3146</v>
      </c>
      <c r="B296">
        <v>53.870762915719212</v>
      </c>
      <c r="C296">
        <v>54.252491884133747</v>
      </c>
      <c r="D296">
        <v>53.535774571790654</v>
      </c>
      <c r="E296">
        <v>54.12005615234375</v>
      </c>
      <c r="F296">
        <v>4311000</v>
      </c>
      <c r="G296">
        <v>0</v>
      </c>
      <c r="H296">
        <v>0</v>
      </c>
      <c r="I296" t="s">
        <v>438</v>
      </c>
    </row>
    <row r="297" spans="1:9">
      <c r="A297" t="s">
        <v>3147</v>
      </c>
      <c r="B297">
        <v>54.268064631671891</v>
      </c>
      <c r="C297">
        <v>54.579676654145779</v>
      </c>
      <c r="D297">
        <v>53.006014543626613</v>
      </c>
      <c r="E297">
        <v>53.411113739013672</v>
      </c>
      <c r="F297">
        <v>7619200</v>
      </c>
      <c r="G297">
        <v>0</v>
      </c>
      <c r="H297">
        <v>0</v>
      </c>
      <c r="I297" t="s">
        <v>439</v>
      </c>
    </row>
    <row r="298" spans="1:9">
      <c r="A298" t="s">
        <v>3148</v>
      </c>
      <c r="B298">
        <v>53.26311020674806</v>
      </c>
      <c r="C298">
        <v>53.738326360472193</v>
      </c>
      <c r="D298">
        <v>53.20857749781019</v>
      </c>
      <c r="E298">
        <v>53.574722290039063</v>
      </c>
      <c r="F298">
        <v>3541900</v>
      </c>
      <c r="G298">
        <v>0</v>
      </c>
      <c r="H298">
        <v>0</v>
      </c>
      <c r="I298" t="s">
        <v>440</v>
      </c>
    </row>
    <row r="299" spans="1:9">
      <c r="A299" t="s">
        <v>3149</v>
      </c>
      <c r="B299">
        <v>53.325424948655083</v>
      </c>
      <c r="C299">
        <v>53.325424948655083</v>
      </c>
      <c r="D299">
        <v>52.289303558665793</v>
      </c>
      <c r="E299">
        <v>52.367206573486328</v>
      </c>
      <c r="F299">
        <v>6902800</v>
      </c>
      <c r="G299">
        <v>0</v>
      </c>
      <c r="H299">
        <v>0</v>
      </c>
      <c r="I299" t="s">
        <v>3150</v>
      </c>
    </row>
    <row r="300" spans="1:9">
      <c r="A300" t="s">
        <v>3151</v>
      </c>
      <c r="B300">
        <v>53.013810545156105</v>
      </c>
      <c r="C300">
        <v>53.364377068156337</v>
      </c>
      <c r="D300">
        <v>52.764517342582472</v>
      </c>
      <c r="E300">
        <v>53.200778961181641</v>
      </c>
      <c r="F300">
        <v>5778400</v>
      </c>
      <c r="G300">
        <v>0</v>
      </c>
      <c r="H300">
        <v>0</v>
      </c>
      <c r="I300" t="s">
        <v>442</v>
      </c>
    </row>
    <row r="301" spans="1:9">
      <c r="A301" t="s">
        <v>3152</v>
      </c>
      <c r="B301">
        <v>53.146254727006365</v>
      </c>
      <c r="C301">
        <v>53.255320149034283</v>
      </c>
      <c r="D301">
        <v>52.764525749908643</v>
      </c>
      <c r="E301">
        <v>52.834636688232422</v>
      </c>
      <c r="F301">
        <v>3376000</v>
      </c>
      <c r="G301">
        <v>0</v>
      </c>
      <c r="H301">
        <v>0</v>
      </c>
      <c r="I301" t="s">
        <v>443</v>
      </c>
    </row>
    <row r="302" spans="1:9">
      <c r="A302" t="s">
        <v>3153</v>
      </c>
      <c r="B302">
        <v>52.858002453827531</v>
      </c>
      <c r="C302">
        <v>53.185198691763809</v>
      </c>
      <c r="D302">
        <v>52.717774645623528</v>
      </c>
      <c r="E302">
        <v>52.756729125976563</v>
      </c>
      <c r="F302">
        <v>2887300</v>
      </c>
      <c r="G302">
        <v>0</v>
      </c>
      <c r="H302">
        <v>0</v>
      </c>
      <c r="I302" t="s">
        <v>444</v>
      </c>
    </row>
    <row r="303" spans="1:9">
      <c r="A303" t="s">
        <v>3154</v>
      </c>
      <c r="B303">
        <v>52.795680801038742</v>
      </c>
      <c r="C303">
        <v>53.676002182944657</v>
      </c>
      <c r="D303">
        <v>52.795680801038742</v>
      </c>
      <c r="E303">
        <v>53.504611968994141</v>
      </c>
      <c r="F303">
        <v>4900500</v>
      </c>
      <c r="G303">
        <v>0</v>
      </c>
      <c r="H303">
        <v>0</v>
      </c>
      <c r="I303" t="s">
        <v>445</v>
      </c>
    </row>
    <row r="304" spans="1:9">
      <c r="A304" t="s">
        <v>3155</v>
      </c>
      <c r="B304">
        <v>53.364384152454591</v>
      </c>
      <c r="C304">
        <v>53.777275516815614</v>
      </c>
      <c r="D304">
        <v>53.270896960221698</v>
      </c>
      <c r="E304">
        <v>53.504611968994141</v>
      </c>
      <c r="F304">
        <v>3295900</v>
      </c>
      <c r="G304">
        <v>0</v>
      </c>
      <c r="H304">
        <v>0</v>
      </c>
      <c r="I304" t="s">
        <v>3156</v>
      </c>
    </row>
    <row r="305" spans="1:9">
      <c r="A305" t="s">
        <v>3157</v>
      </c>
      <c r="B305">
        <v>53.582501182528731</v>
      </c>
      <c r="C305">
        <v>54.19015291640207</v>
      </c>
      <c r="D305">
        <v>53.364370400483743</v>
      </c>
      <c r="E305">
        <v>53.481227874755859</v>
      </c>
      <c r="F305">
        <v>4376500</v>
      </c>
      <c r="G305">
        <v>0</v>
      </c>
      <c r="H305">
        <v>0</v>
      </c>
      <c r="I305" t="s">
        <v>447</v>
      </c>
    </row>
    <row r="306" spans="1:9">
      <c r="A306" t="s">
        <v>3158</v>
      </c>
      <c r="B306">
        <v>53.457865313366597</v>
      </c>
      <c r="C306">
        <v>53.535768326294907</v>
      </c>
      <c r="D306">
        <v>52.686609437605298</v>
      </c>
      <c r="E306">
        <v>52.772304534912109</v>
      </c>
      <c r="F306">
        <v>4762300</v>
      </c>
      <c r="G306">
        <v>0</v>
      </c>
      <c r="H306">
        <v>0</v>
      </c>
      <c r="I306" t="s">
        <v>448</v>
      </c>
    </row>
    <row r="307" spans="1:9">
      <c r="A307" t="s">
        <v>3159</v>
      </c>
      <c r="B307">
        <v>52.61648200677601</v>
      </c>
      <c r="C307">
        <v>53.42668616308503</v>
      </c>
      <c r="D307">
        <v>52.359396795486056</v>
      </c>
      <c r="E307">
        <v>53.29425048828125</v>
      </c>
      <c r="F307">
        <v>5032300</v>
      </c>
      <c r="G307">
        <v>0</v>
      </c>
      <c r="H307">
        <v>0</v>
      </c>
      <c r="I307" t="s">
        <v>449</v>
      </c>
    </row>
    <row r="308" spans="1:9">
      <c r="A308" t="s">
        <v>3160</v>
      </c>
      <c r="B308">
        <v>53.450072581775899</v>
      </c>
      <c r="C308">
        <v>53.917496597304748</v>
      </c>
      <c r="D308">
        <v>53.348799260557279</v>
      </c>
      <c r="E308">
        <v>53.785060882568359</v>
      </c>
      <c r="F308">
        <v>3863100</v>
      </c>
      <c r="G308">
        <v>0</v>
      </c>
      <c r="H308">
        <v>0</v>
      </c>
      <c r="I308" t="s">
        <v>450</v>
      </c>
    </row>
    <row r="309" spans="1:9">
      <c r="A309" t="s">
        <v>3161</v>
      </c>
      <c r="B309">
        <v>54.073300398323525</v>
      </c>
      <c r="C309">
        <v>54.073300398323525</v>
      </c>
      <c r="D309">
        <v>53.51238928695453</v>
      </c>
      <c r="E309">
        <v>53.644824981689453</v>
      </c>
      <c r="F309">
        <v>2724100</v>
      </c>
      <c r="G309">
        <v>0</v>
      </c>
      <c r="H309">
        <v>0</v>
      </c>
      <c r="I309" t="s">
        <v>3162</v>
      </c>
    </row>
    <row r="310" spans="1:9">
      <c r="A310" t="s">
        <v>3163</v>
      </c>
      <c r="B310">
        <v>53.590293028150228</v>
      </c>
      <c r="C310">
        <v>53.769469336770669</v>
      </c>
      <c r="D310">
        <v>53.192979994834012</v>
      </c>
      <c r="E310">
        <v>53.278675079345703</v>
      </c>
      <c r="F310">
        <v>3029900</v>
      </c>
      <c r="G310">
        <v>0</v>
      </c>
      <c r="H310">
        <v>0</v>
      </c>
      <c r="I310" t="s">
        <v>452</v>
      </c>
    </row>
    <row r="311" spans="1:9">
      <c r="A311" t="s">
        <v>3164</v>
      </c>
      <c r="B311">
        <v>53.333207641638587</v>
      </c>
      <c r="C311">
        <v>53.411110642740979</v>
      </c>
      <c r="D311">
        <v>52.826829219046047</v>
      </c>
      <c r="E311">
        <v>52.86578369140625</v>
      </c>
      <c r="F311">
        <v>4279600</v>
      </c>
      <c r="G311">
        <v>0</v>
      </c>
      <c r="H311">
        <v>0</v>
      </c>
      <c r="I311" t="s">
        <v>453</v>
      </c>
    </row>
    <row r="312" spans="1:9">
      <c r="A312" t="s">
        <v>3165</v>
      </c>
      <c r="B312">
        <v>52.717769967695773</v>
      </c>
      <c r="C312">
        <v>53.115083046287957</v>
      </c>
      <c r="D312">
        <v>52.437314376174079</v>
      </c>
      <c r="E312">
        <v>52.88916015625</v>
      </c>
      <c r="F312">
        <v>3292100</v>
      </c>
      <c r="G312">
        <v>0</v>
      </c>
      <c r="H312">
        <v>0</v>
      </c>
      <c r="I312" t="s">
        <v>454</v>
      </c>
    </row>
    <row r="313" spans="1:9">
      <c r="A313" t="s">
        <v>3166</v>
      </c>
      <c r="B313">
        <v>52.896952584182671</v>
      </c>
      <c r="C313">
        <v>53.403331069033783</v>
      </c>
      <c r="D313">
        <v>52.748932703356679</v>
      </c>
      <c r="E313">
        <v>53.060550689697273</v>
      </c>
      <c r="F313">
        <v>3818700</v>
      </c>
      <c r="G313">
        <v>0</v>
      </c>
      <c r="H313">
        <v>0</v>
      </c>
      <c r="I313" t="s">
        <v>455</v>
      </c>
    </row>
    <row r="314" spans="1:9">
      <c r="A314" t="s">
        <v>3167</v>
      </c>
      <c r="B314">
        <v>52.959281193737695</v>
      </c>
      <c r="C314">
        <v>52.974859419551017</v>
      </c>
      <c r="D314">
        <v>52.265928300852181</v>
      </c>
      <c r="E314">
        <v>52.382785797119141</v>
      </c>
      <c r="F314">
        <v>4059500</v>
      </c>
      <c r="G314">
        <v>0</v>
      </c>
      <c r="H314">
        <v>0</v>
      </c>
      <c r="I314" t="s">
        <v>3168</v>
      </c>
    </row>
    <row r="315" spans="1:9">
      <c r="A315" t="s">
        <v>3169</v>
      </c>
      <c r="B315">
        <v>52.62428864793533</v>
      </c>
      <c r="C315">
        <v>52.756724359379255</v>
      </c>
      <c r="D315">
        <v>52.203605261332278</v>
      </c>
      <c r="E315">
        <v>52.476268768310547</v>
      </c>
      <c r="F315">
        <v>3011600</v>
      </c>
      <c r="G315">
        <v>0</v>
      </c>
      <c r="H315">
        <v>0</v>
      </c>
      <c r="I315" t="s">
        <v>457</v>
      </c>
    </row>
    <row r="316" spans="1:9">
      <c r="A316" t="s">
        <v>3170</v>
      </c>
      <c r="B316">
        <v>52.686606622046448</v>
      </c>
      <c r="C316">
        <v>52.741139322543937</v>
      </c>
      <c r="D316">
        <v>52.289299494258387</v>
      </c>
      <c r="E316">
        <v>52.60870361328125</v>
      </c>
      <c r="F316">
        <v>2619600</v>
      </c>
      <c r="G316">
        <v>0</v>
      </c>
      <c r="H316">
        <v>0</v>
      </c>
      <c r="I316" t="s">
        <v>458</v>
      </c>
    </row>
    <row r="317" spans="1:9">
      <c r="A317" t="s">
        <v>3171</v>
      </c>
      <c r="B317">
        <v>52.678824768953838</v>
      </c>
      <c r="C317">
        <v>52.889163504100082</v>
      </c>
      <c r="D317">
        <v>52.546383105293842</v>
      </c>
      <c r="E317">
        <v>52.748935699462891</v>
      </c>
      <c r="F317">
        <v>3961200</v>
      </c>
      <c r="G317">
        <v>0</v>
      </c>
      <c r="H317">
        <v>0</v>
      </c>
      <c r="I317" t="s">
        <v>459</v>
      </c>
    </row>
    <row r="318" spans="1:9">
      <c r="A318" t="s">
        <v>3172</v>
      </c>
      <c r="B318">
        <v>52.530790197605121</v>
      </c>
      <c r="C318">
        <v>53.325410239377085</v>
      </c>
      <c r="D318">
        <v>52.390562432160948</v>
      </c>
      <c r="E318">
        <v>53.154026031494141</v>
      </c>
      <c r="F318">
        <v>3121800</v>
      </c>
      <c r="G318">
        <v>0</v>
      </c>
      <c r="H318">
        <v>0</v>
      </c>
      <c r="I318" t="s">
        <v>460</v>
      </c>
    </row>
    <row r="319" spans="1:9">
      <c r="A319" t="s">
        <v>3173</v>
      </c>
      <c r="B319">
        <v>53.231942829568482</v>
      </c>
      <c r="C319">
        <v>53.520184574008077</v>
      </c>
      <c r="D319">
        <v>52.974857535647523</v>
      </c>
      <c r="E319">
        <v>53.177410125732422</v>
      </c>
      <c r="F319">
        <v>2545800</v>
      </c>
      <c r="G319">
        <v>0</v>
      </c>
      <c r="H319">
        <v>0</v>
      </c>
      <c r="I319" t="s">
        <v>3174</v>
      </c>
    </row>
    <row r="320" spans="1:9">
      <c r="A320" t="s">
        <v>3175</v>
      </c>
      <c r="B320">
        <v>52.974856119381002</v>
      </c>
      <c r="C320">
        <v>53.231941406428852</v>
      </c>
      <c r="D320">
        <v>52.81905009647739</v>
      </c>
      <c r="E320">
        <v>52.935901641845703</v>
      </c>
      <c r="F320">
        <v>2553100</v>
      </c>
      <c r="G320">
        <v>0</v>
      </c>
      <c r="H320">
        <v>0</v>
      </c>
      <c r="I320" t="s">
        <v>462</v>
      </c>
    </row>
    <row r="321" spans="1:9">
      <c r="A321" t="s">
        <v>3176</v>
      </c>
      <c r="B321">
        <v>52.881371073523773</v>
      </c>
      <c r="C321">
        <v>53.722737895842151</v>
      </c>
      <c r="D321">
        <v>52.811260143473433</v>
      </c>
      <c r="E321">
        <v>53.434490203857422</v>
      </c>
      <c r="F321">
        <v>2846500</v>
      </c>
      <c r="G321">
        <v>0</v>
      </c>
      <c r="H321">
        <v>0</v>
      </c>
      <c r="I321" t="s">
        <v>463</v>
      </c>
    </row>
    <row r="322" spans="1:9">
      <c r="A322" t="s">
        <v>3177</v>
      </c>
      <c r="B322">
        <v>53.434491171663041</v>
      </c>
      <c r="C322">
        <v>53.58251106260898</v>
      </c>
      <c r="D322">
        <v>52.577546108352166</v>
      </c>
      <c r="E322">
        <v>52.678825378417969</v>
      </c>
      <c r="F322">
        <v>3731200</v>
      </c>
      <c r="G322">
        <v>0</v>
      </c>
      <c r="H322">
        <v>0</v>
      </c>
      <c r="I322" t="s">
        <v>464</v>
      </c>
    </row>
    <row r="323" spans="1:9">
      <c r="A323" t="s">
        <v>3178</v>
      </c>
      <c r="B323">
        <v>52.756719149772337</v>
      </c>
      <c r="C323">
        <v>53.948652322304277</v>
      </c>
      <c r="D323">
        <v>52.756719149772337</v>
      </c>
      <c r="E323">
        <v>53.621456146240241</v>
      </c>
      <c r="F323">
        <v>4114500</v>
      </c>
      <c r="G323">
        <v>0</v>
      </c>
      <c r="H323">
        <v>0</v>
      </c>
      <c r="I323" t="s">
        <v>465</v>
      </c>
    </row>
    <row r="324" spans="1:9">
      <c r="A324" t="s">
        <v>3179</v>
      </c>
      <c r="B324">
        <v>53.582520014868997</v>
      </c>
      <c r="C324">
        <v>53.948670789255438</v>
      </c>
      <c r="D324">
        <v>53.372181242147057</v>
      </c>
      <c r="E324">
        <v>53.543571472167969</v>
      </c>
      <c r="F324">
        <v>3349500</v>
      </c>
      <c r="G324">
        <v>0</v>
      </c>
      <c r="H324">
        <v>0</v>
      </c>
      <c r="I324" t="s">
        <v>3180</v>
      </c>
    </row>
    <row r="325" spans="1:9">
      <c r="A325" t="s">
        <v>3181</v>
      </c>
      <c r="B325">
        <v>53.489035302065467</v>
      </c>
      <c r="C325">
        <v>53.621471037209773</v>
      </c>
      <c r="D325">
        <v>52.507440557661127</v>
      </c>
      <c r="E325">
        <v>52.803474426269531</v>
      </c>
      <c r="F325">
        <v>4019500</v>
      </c>
      <c r="G325">
        <v>0</v>
      </c>
      <c r="H325">
        <v>0</v>
      </c>
      <c r="I325" t="s">
        <v>467</v>
      </c>
    </row>
    <row r="326" spans="1:9">
      <c r="A326" t="s">
        <v>3182</v>
      </c>
      <c r="B326">
        <v>52.756726720303298</v>
      </c>
      <c r="C326">
        <v>53.356586462499912</v>
      </c>
      <c r="D326">
        <v>52.468479032244751</v>
      </c>
      <c r="E326">
        <v>53.177410125732422</v>
      </c>
      <c r="F326">
        <v>3970600</v>
      </c>
      <c r="G326">
        <v>0</v>
      </c>
      <c r="H326">
        <v>0</v>
      </c>
      <c r="I326" t="s">
        <v>468</v>
      </c>
    </row>
    <row r="327" spans="1:9">
      <c r="A327" t="s">
        <v>3183</v>
      </c>
      <c r="B327">
        <v>53.395542923229762</v>
      </c>
      <c r="C327">
        <v>53.434491459633392</v>
      </c>
      <c r="D327">
        <v>51.845250904952735</v>
      </c>
      <c r="E327">
        <v>51.938732147216797</v>
      </c>
      <c r="F327">
        <v>5068400</v>
      </c>
      <c r="G327">
        <v>0</v>
      </c>
      <c r="H327">
        <v>0</v>
      </c>
      <c r="I327" t="s">
        <v>469</v>
      </c>
    </row>
    <row r="328" spans="1:9">
      <c r="A328" t="s">
        <v>3184</v>
      </c>
      <c r="B328">
        <v>51.977674550956827</v>
      </c>
      <c r="C328">
        <v>52.437306401617221</v>
      </c>
      <c r="D328">
        <v>51.8218626106855</v>
      </c>
      <c r="E328">
        <v>51.829654693603523</v>
      </c>
      <c r="F328">
        <v>3937300</v>
      </c>
      <c r="G328">
        <v>0</v>
      </c>
      <c r="H328">
        <v>0</v>
      </c>
      <c r="I328" t="s">
        <v>470</v>
      </c>
    </row>
    <row r="329" spans="1:9">
      <c r="A329" t="s">
        <v>3185</v>
      </c>
      <c r="B329">
        <v>52.367202503023577</v>
      </c>
      <c r="C329">
        <v>52.639866005511045</v>
      </c>
      <c r="D329">
        <v>52.219182625836709</v>
      </c>
      <c r="E329">
        <v>52.60870361328125</v>
      </c>
      <c r="F329">
        <v>4777700</v>
      </c>
      <c r="G329">
        <v>0</v>
      </c>
      <c r="H329">
        <v>0</v>
      </c>
      <c r="I329" t="s">
        <v>3186</v>
      </c>
    </row>
    <row r="330" spans="1:9">
      <c r="A330" t="s">
        <v>3187</v>
      </c>
      <c r="B330">
        <v>52.476276693922593</v>
      </c>
      <c r="C330">
        <v>52.772310554264152</v>
      </c>
      <c r="D330">
        <v>51.923157512336758</v>
      </c>
      <c r="E330">
        <v>52.234775543212891</v>
      </c>
      <c r="F330">
        <v>5097500</v>
      </c>
      <c r="G330">
        <v>0</v>
      </c>
      <c r="H330">
        <v>0</v>
      </c>
      <c r="I330" t="s">
        <v>472</v>
      </c>
    </row>
    <row r="331" spans="1:9">
      <c r="A331" t="s">
        <v>3188</v>
      </c>
      <c r="B331">
        <v>51.642708441553033</v>
      </c>
      <c r="C331">
        <v>53.948672653281982</v>
      </c>
      <c r="D331">
        <v>51.424577575306017</v>
      </c>
      <c r="E331">
        <v>53.605892181396477</v>
      </c>
      <c r="F331">
        <v>9570700</v>
      </c>
      <c r="G331">
        <v>0</v>
      </c>
      <c r="H331">
        <v>0</v>
      </c>
      <c r="I331" t="s">
        <v>473</v>
      </c>
    </row>
    <row r="332" spans="1:9">
      <c r="A332" t="s">
        <v>3189</v>
      </c>
      <c r="B332">
        <v>54.275848493911887</v>
      </c>
      <c r="C332">
        <v>56.246823577073393</v>
      </c>
      <c r="D332">
        <v>54.0577177098871</v>
      </c>
      <c r="E332">
        <v>54.953617095947273</v>
      </c>
      <c r="F332">
        <v>9639100</v>
      </c>
      <c r="G332">
        <v>0</v>
      </c>
      <c r="H332">
        <v>0</v>
      </c>
      <c r="I332" t="s">
        <v>474</v>
      </c>
    </row>
    <row r="333" spans="1:9">
      <c r="A333" t="s">
        <v>3190</v>
      </c>
      <c r="B333">
        <v>54.867930884996518</v>
      </c>
      <c r="C333">
        <v>55.732668021261979</v>
      </c>
      <c r="D333">
        <v>54.688748601355066</v>
      </c>
      <c r="E333">
        <v>55.584648132324219</v>
      </c>
      <c r="F333">
        <v>5330600</v>
      </c>
      <c r="G333">
        <v>0</v>
      </c>
      <c r="H333">
        <v>0</v>
      </c>
      <c r="I333" t="s">
        <v>475</v>
      </c>
    </row>
    <row r="334" spans="1:9">
      <c r="A334" t="s">
        <v>3191</v>
      </c>
      <c r="B334">
        <v>56.810253828414041</v>
      </c>
      <c r="C334">
        <v>56.85739682489767</v>
      </c>
      <c r="D334">
        <v>55.914614817533341</v>
      </c>
      <c r="E334">
        <v>56.126743316650391</v>
      </c>
      <c r="F334">
        <v>7693800</v>
      </c>
      <c r="G334">
        <v>0</v>
      </c>
      <c r="H334">
        <v>0</v>
      </c>
      <c r="I334" t="s">
        <v>477</v>
      </c>
    </row>
    <row r="335" spans="1:9">
      <c r="A335" t="s">
        <v>3192</v>
      </c>
      <c r="B335">
        <v>60.887780490384536</v>
      </c>
      <c r="C335">
        <v>61.516301912411208</v>
      </c>
      <c r="D335">
        <v>59.363619938085776</v>
      </c>
      <c r="E335">
        <v>59.732875823974609</v>
      </c>
      <c r="F335">
        <v>22059200</v>
      </c>
      <c r="G335">
        <v>0</v>
      </c>
      <c r="H335">
        <v>0</v>
      </c>
      <c r="I335" t="s">
        <v>478</v>
      </c>
    </row>
    <row r="336" spans="1:9">
      <c r="A336" t="s">
        <v>3193</v>
      </c>
      <c r="B336">
        <v>59.850716716397592</v>
      </c>
      <c r="C336">
        <v>60.047128886509945</v>
      </c>
      <c r="D336">
        <v>59.237911704690845</v>
      </c>
      <c r="E336">
        <v>59.811431884765625</v>
      </c>
      <c r="F336">
        <v>8065000</v>
      </c>
      <c r="G336">
        <v>0</v>
      </c>
      <c r="H336">
        <v>0</v>
      </c>
      <c r="I336" t="s">
        <v>479</v>
      </c>
    </row>
    <row r="337" spans="1:9">
      <c r="A337" t="s">
        <v>3194</v>
      </c>
      <c r="B337">
        <v>59.630742681000228</v>
      </c>
      <c r="C337">
        <v>60.015708898935259</v>
      </c>
      <c r="D337">
        <v>59.465757159028072</v>
      </c>
      <c r="E337">
        <v>59.85858154296875</v>
      </c>
      <c r="F337">
        <v>6057500</v>
      </c>
      <c r="G337">
        <v>0</v>
      </c>
      <c r="H337">
        <v>0</v>
      </c>
      <c r="I337" t="s">
        <v>480</v>
      </c>
    </row>
    <row r="338" spans="1:9">
      <c r="A338" t="s">
        <v>3195</v>
      </c>
      <c r="B338">
        <v>59.803571443986833</v>
      </c>
      <c r="C338">
        <v>60.345664882599799</v>
      </c>
      <c r="D338">
        <v>59.709291457521445</v>
      </c>
      <c r="E338">
        <v>60.109973907470703</v>
      </c>
      <c r="F338">
        <v>4477000</v>
      </c>
      <c r="G338">
        <v>0</v>
      </c>
      <c r="H338">
        <v>0</v>
      </c>
      <c r="I338" t="s">
        <v>3196</v>
      </c>
    </row>
    <row r="339" spans="1:9">
      <c r="A339" t="s">
        <v>3197</v>
      </c>
      <c r="B339">
        <v>60.408520895469977</v>
      </c>
      <c r="C339">
        <v>61.382723489545491</v>
      </c>
      <c r="D339">
        <v>60.38495239631041</v>
      </c>
      <c r="E339">
        <v>61.178459167480469</v>
      </c>
      <c r="F339">
        <v>5853300</v>
      </c>
      <c r="G339">
        <v>0</v>
      </c>
      <c r="H339">
        <v>0</v>
      </c>
      <c r="I339" t="s">
        <v>482</v>
      </c>
    </row>
    <row r="340" spans="1:9">
      <c r="A340" t="s">
        <v>3198</v>
      </c>
      <c r="B340">
        <v>61.225605645509511</v>
      </c>
      <c r="C340">
        <v>62.034822876737962</v>
      </c>
      <c r="D340">
        <v>60.950629789367433</v>
      </c>
      <c r="E340">
        <v>61.65771484375</v>
      </c>
      <c r="F340">
        <v>6768400</v>
      </c>
      <c r="G340">
        <v>0</v>
      </c>
      <c r="H340">
        <v>0</v>
      </c>
      <c r="I340" t="s">
        <v>483</v>
      </c>
    </row>
    <row r="341" spans="1:9">
      <c r="A341" t="s">
        <v>3199</v>
      </c>
      <c r="B341">
        <v>61.948418877925519</v>
      </c>
      <c r="C341">
        <v>62.325533013544579</v>
      </c>
      <c r="D341">
        <v>61.610589587650928</v>
      </c>
      <c r="E341">
        <v>61.759864807128906</v>
      </c>
      <c r="F341">
        <v>2543800</v>
      </c>
      <c r="G341">
        <v>0</v>
      </c>
      <c r="H341">
        <v>0</v>
      </c>
      <c r="I341" t="s">
        <v>3200</v>
      </c>
    </row>
    <row r="342" spans="1:9">
      <c r="A342" t="s">
        <v>3201</v>
      </c>
      <c r="B342">
        <v>61.571296066623532</v>
      </c>
      <c r="C342">
        <v>62.019115624336095</v>
      </c>
      <c r="D342">
        <v>60.887779481051965</v>
      </c>
      <c r="E342">
        <v>61.060623168945313</v>
      </c>
      <c r="F342">
        <v>5405500</v>
      </c>
      <c r="G342">
        <v>0</v>
      </c>
      <c r="H342">
        <v>0</v>
      </c>
      <c r="I342" t="s">
        <v>3202</v>
      </c>
    </row>
    <row r="343" spans="1:9">
      <c r="A343" t="s">
        <v>3203</v>
      </c>
      <c r="B343">
        <v>61.280610888637121</v>
      </c>
      <c r="C343">
        <v>61.822710518432316</v>
      </c>
      <c r="D343">
        <v>61.084198674250459</v>
      </c>
      <c r="E343">
        <v>61.602729797363281</v>
      </c>
      <c r="F343">
        <v>4694000</v>
      </c>
      <c r="G343">
        <v>0</v>
      </c>
      <c r="H343">
        <v>0</v>
      </c>
      <c r="I343" t="s">
        <v>486</v>
      </c>
    </row>
    <row r="344" spans="1:9">
      <c r="A344" t="s">
        <v>3204</v>
      </c>
      <c r="B344">
        <v>61.068466687304522</v>
      </c>
      <c r="C344">
        <v>61.312015828724178</v>
      </c>
      <c r="D344">
        <v>60.5420775838803</v>
      </c>
      <c r="E344">
        <v>60.683494567871087</v>
      </c>
      <c r="F344">
        <v>5819100</v>
      </c>
      <c r="G344">
        <v>0</v>
      </c>
      <c r="H344">
        <v>0</v>
      </c>
      <c r="I344" t="s">
        <v>487</v>
      </c>
    </row>
    <row r="345" spans="1:9">
      <c r="A345" t="s">
        <v>3205</v>
      </c>
      <c r="B345">
        <v>60.38495722618805</v>
      </c>
      <c r="C345">
        <v>61.736273896970921</v>
      </c>
      <c r="D345">
        <v>60.172828728738551</v>
      </c>
      <c r="E345">
        <v>61.139179229736328</v>
      </c>
      <c r="F345">
        <v>6685300</v>
      </c>
      <c r="G345">
        <v>0</v>
      </c>
      <c r="H345">
        <v>0</v>
      </c>
      <c r="I345" t="s">
        <v>488</v>
      </c>
    </row>
    <row r="346" spans="1:9">
      <c r="A346" t="s">
        <v>3206</v>
      </c>
      <c r="B346">
        <v>60.683505585749373</v>
      </c>
      <c r="C346">
        <v>61.594860980052438</v>
      </c>
      <c r="D346">
        <v>60.361392726745052</v>
      </c>
      <c r="E346">
        <v>61.233463287353523</v>
      </c>
      <c r="F346">
        <v>7523700</v>
      </c>
      <c r="G346">
        <v>0</v>
      </c>
      <c r="H346">
        <v>0</v>
      </c>
      <c r="I346" t="s">
        <v>489</v>
      </c>
    </row>
    <row r="347" spans="1:9">
      <c r="A347" t="s">
        <v>3207</v>
      </c>
      <c r="B347">
        <v>61.288465362341171</v>
      </c>
      <c r="C347">
        <v>61.343460539294455</v>
      </c>
      <c r="D347">
        <v>60.337831021277289</v>
      </c>
      <c r="E347">
        <v>60.479248046875</v>
      </c>
      <c r="F347">
        <v>7173300</v>
      </c>
      <c r="G347">
        <v>0</v>
      </c>
      <c r="H347">
        <v>0</v>
      </c>
      <c r="I347" t="s">
        <v>3208</v>
      </c>
    </row>
    <row r="348" spans="1:9">
      <c r="A348" t="s">
        <v>3209</v>
      </c>
      <c r="B348">
        <v>60.424243462153065</v>
      </c>
      <c r="C348">
        <v>60.557802300527328</v>
      </c>
      <c r="D348">
        <v>59.748585111052449</v>
      </c>
      <c r="E348">
        <v>60.314247131347656</v>
      </c>
      <c r="F348">
        <v>7704200</v>
      </c>
      <c r="G348">
        <v>0</v>
      </c>
      <c r="H348">
        <v>0</v>
      </c>
      <c r="I348" t="s">
        <v>491</v>
      </c>
    </row>
    <row r="349" spans="1:9">
      <c r="A349" t="s">
        <v>3210</v>
      </c>
      <c r="B349">
        <v>60.329965133614607</v>
      </c>
      <c r="C349">
        <v>60.63636765085775</v>
      </c>
      <c r="D349">
        <v>59.787865605865662</v>
      </c>
      <c r="E349">
        <v>60.471382141113281</v>
      </c>
      <c r="F349">
        <v>6791000</v>
      </c>
      <c r="G349">
        <v>0</v>
      </c>
      <c r="H349">
        <v>0</v>
      </c>
      <c r="I349" t="s">
        <v>492</v>
      </c>
    </row>
    <row r="350" spans="1:9">
      <c r="A350" t="s">
        <v>3211</v>
      </c>
      <c r="B350">
        <v>60.769937154919781</v>
      </c>
      <c r="C350">
        <v>61.61058118197824</v>
      </c>
      <c r="D350">
        <v>60.620667949832779</v>
      </c>
      <c r="E350">
        <v>61.154903411865234</v>
      </c>
      <c r="F350">
        <v>5090500</v>
      </c>
      <c r="G350">
        <v>0</v>
      </c>
      <c r="H350">
        <v>0</v>
      </c>
      <c r="I350" t="s">
        <v>493</v>
      </c>
    </row>
    <row r="351" spans="1:9">
      <c r="A351" t="s">
        <v>3212</v>
      </c>
      <c r="B351">
        <v>60.840638287872082</v>
      </c>
      <c r="C351">
        <v>61.037050466235279</v>
      </c>
      <c r="D351">
        <v>60.400670932402193</v>
      </c>
      <c r="E351">
        <v>60.801353454589837</v>
      </c>
      <c r="F351">
        <v>4047700</v>
      </c>
      <c r="G351">
        <v>0</v>
      </c>
      <c r="H351">
        <v>0</v>
      </c>
      <c r="I351" t="s">
        <v>494</v>
      </c>
    </row>
    <row r="352" spans="1:9">
      <c r="A352" t="s">
        <v>3213</v>
      </c>
      <c r="B352">
        <v>60.479239936501159</v>
      </c>
      <c r="C352">
        <v>60.832779456072792</v>
      </c>
      <c r="D352">
        <v>59.984277416272157</v>
      </c>
      <c r="E352">
        <v>60.290679931640632</v>
      </c>
      <c r="F352">
        <v>4489300</v>
      </c>
      <c r="G352">
        <v>0</v>
      </c>
      <c r="H352">
        <v>0</v>
      </c>
      <c r="I352" t="s">
        <v>3214</v>
      </c>
    </row>
    <row r="353" spans="1:9">
      <c r="A353" t="s">
        <v>3215</v>
      </c>
      <c r="B353">
        <v>60.494963735081328</v>
      </c>
      <c r="C353">
        <v>61.327749629450203</v>
      </c>
      <c r="D353">
        <v>60.094281128119299</v>
      </c>
      <c r="E353">
        <v>61.021347045898438</v>
      </c>
      <c r="F353">
        <v>4925600</v>
      </c>
      <c r="G353">
        <v>0</v>
      </c>
      <c r="H353">
        <v>0</v>
      </c>
      <c r="I353" t="s">
        <v>496</v>
      </c>
    </row>
    <row r="354" spans="1:9">
      <c r="A354" t="s">
        <v>3216</v>
      </c>
      <c r="B354">
        <v>60.848486596354249</v>
      </c>
      <c r="C354">
        <v>61.162747260589377</v>
      </c>
      <c r="D354">
        <v>60.377098597013358</v>
      </c>
      <c r="E354">
        <v>60.644222259521491</v>
      </c>
      <c r="F354">
        <v>6045400</v>
      </c>
      <c r="G354">
        <v>0</v>
      </c>
      <c r="H354">
        <v>0</v>
      </c>
      <c r="I354" t="s">
        <v>497</v>
      </c>
    </row>
    <row r="355" spans="1:9">
      <c r="A355" t="s">
        <v>3217</v>
      </c>
      <c r="B355">
        <v>60.604948739614777</v>
      </c>
      <c r="C355">
        <v>61.037057982836878</v>
      </c>
      <c r="D355">
        <v>60.329972854848329</v>
      </c>
      <c r="E355">
        <v>60.479248046875</v>
      </c>
      <c r="F355">
        <v>4089400</v>
      </c>
      <c r="G355">
        <v>0</v>
      </c>
      <c r="H355">
        <v>0</v>
      </c>
      <c r="I355" t="s">
        <v>498</v>
      </c>
    </row>
    <row r="356" spans="1:9">
      <c r="A356" t="s">
        <v>3218</v>
      </c>
      <c r="B356">
        <v>60.526373223004583</v>
      </c>
      <c r="C356">
        <v>61.571287374835421</v>
      </c>
      <c r="D356">
        <v>60.078553728509007</v>
      </c>
      <c r="E356">
        <v>60.298534393310547</v>
      </c>
      <c r="F356">
        <v>8217400</v>
      </c>
      <c r="G356">
        <v>0</v>
      </c>
      <c r="H356">
        <v>0</v>
      </c>
      <c r="I356" t="s">
        <v>499</v>
      </c>
    </row>
    <row r="357" spans="1:9">
      <c r="A357" t="s">
        <v>3219</v>
      </c>
      <c r="B357">
        <v>60.164977144628814</v>
      </c>
      <c r="C357">
        <v>60.997762824457482</v>
      </c>
      <c r="D357">
        <v>60.117834148055913</v>
      </c>
      <c r="E357">
        <v>60.526374816894531</v>
      </c>
      <c r="F357">
        <v>2856600</v>
      </c>
      <c r="G357">
        <v>0</v>
      </c>
      <c r="H357">
        <v>0</v>
      </c>
      <c r="I357" t="s">
        <v>3220</v>
      </c>
    </row>
    <row r="358" spans="1:9">
      <c r="A358" t="s">
        <v>3221</v>
      </c>
      <c r="B358">
        <v>60.76992205577605</v>
      </c>
      <c r="C358">
        <v>61.280594878568834</v>
      </c>
      <c r="D358">
        <v>60.699216554201307</v>
      </c>
      <c r="E358">
        <v>61.005619049072266</v>
      </c>
      <c r="F358">
        <v>3504600</v>
      </c>
      <c r="G358">
        <v>0</v>
      </c>
      <c r="H358">
        <v>0</v>
      </c>
      <c r="I358" t="s">
        <v>501</v>
      </c>
    </row>
    <row r="359" spans="1:9">
      <c r="A359" t="s">
        <v>3222</v>
      </c>
      <c r="B359">
        <v>60.785651708379369</v>
      </c>
      <c r="C359">
        <v>61.178476120622683</v>
      </c>
      <c r="D359">
        <v>60.589239502257712</v>
      </c>
      <c r="E359">
        <v>60.597091674804688</v>
      </c>
      <c r="F359">
        <v>2152400</v>
      </c>
      <c r="G359">
        <v>0</v>
      </c>
      <c r="H359">
        <v>0</v>
      </c>
      <c r="I359" t="s">
        <v>502</v>
      </c>
    </row>
    <row r="360" spans="1:9">
      <c r="A360" t="s">
        <v>3223</v>
      </c>
      <c r="B360">
        <v>60.377122768720106</v>
      </c>
      <c r="C360">
        <v>60.494971314241369</v>
      </c>
      <c r="D360">
        <v>57.674494359969614</v>
      </c>
      <c r="E360">
        <v>57.933753967285163</v>
      </c>
      <c r="F360">
        <v>8438800</v>
      </c>
      <c r="G360">
        <v>0</v>
      </c>
      <c r="H360">
        <v>0</v>
      </c>
      <c r="I360" t="s">
        <v>503</v>
      </c>
    </row>
    <row r="361" spans="1:9">
      <c r="A361" t="s">
        <v>3224</v>
      </c>
      <c r="B361">
        <v>58.12227686957241</v>
      </c>
      <c r="C361">
        <v>58.515101107421842</v>
      </c>
      <c r="D361">
        <v>57.58017750325309</v>
      </c>
      <c r="E361">
        <v>57.745162963867188</v>
      </c>
      <c r="F361">
        <v>3333700</v>
      </c>
      <c r="G361">
        <v>0</v>
      </c>
      <c r="H361">
        <v>0</v>
      </c>
      <c r="I361" t="s">
        <v>504</v>
      </c>
    </row>
    <row r="362" spans="1:9">
      <c r="A362" t="s">
        <v>3225</v>
      </c>
      <c r="B362">
        <v>58.004462875236094</v>
      </c>
      <c r="C362">
        <v>58.318723651105685</v>
      </c>
      <c r="D362">
        <v>57.792334304063175</v>
      </c>
      <c r="E362">
        <v>57.902324676513672</v>
      </c>
      <c r="F362">
        <v>2200300</v>
      </c>
      <c r="G362">
        <v>0</v>
      </c>
      <c r="H362">
        <v>0</v>
      </c>
      <c r="I362" t="s">
        <v>3226</v>
      </c>
    </row>
    <row r="363" spans="1:9">
      <c r="A363" t="s">
        <v>3227</v>
      </c>
      <c r="B363">
        <v>57.941606587237722</v>
      </c>
      <c r="C363">
        <v>58.122308472270802</v>
      </c>
      <c r="D363">
        <v>57.155957684359919</v>
      </c>
      <c r="E363">
        <v>57.21881103515625</v>
      </c>
      <c r="F363">
        <v>2648500</v>
      </c>
      <c r="G363">
        <v>0</v>
      </c>
      <c r="H363">
        <v>0</v>
      </c>
      <c r="I363" t="s">
        <v>506</v>
      </c>
    </row>
    <row r="364" spans="1:9">
      <c r="A364" t="s">
        <v>3228</v>
      </c>
      <c r="B364">
        <v>57.179506970241789</v>
      </c>
      <c r="C364">
        <v>57.485909459838098</v>
      </c>
      <c r="D364">
        <v>56.90453114547887</v>
      </c>
      <c r="E364">
        <v>57.053806304931641</v>
      </c>
      <c r="F364">
        <v>2795300</v>
      </c>
      <c r="G364">
        <v>0</v>
      </c>
      <c r="H364">
        <v>0</v>
      </c>
      <c r="I364" t="s">
        <v>507</v>
      </c>
    </row>
    <row r="365" spans="1:9">
      <c r="A365" t="s">
        <v>3229</v>
      </c>
      <c r="B365">
        <v>57.124514010370113</v>
      </c>
      <c r="C365">
        <v>57.297357676614055</v>
      </c>
      <c r="D365">
        <v>56.472424176458375</v>
      </c>
      <c r="E365">
        <v>56.747406005859375</v>
      </c>
      <c r="F365">
        <v>3069200</v>
      </c>
      <c r="G365">
        <v>0</v>
      </c>
      <c r="H365">
        <v>0</v>
      </c>
      <c r="I365" t="s">
        <v>508</v>
      </c>
    </row>
    <row r="366" spans="1:9">
      <c r="A366" t="s">
        <v>3230</v>
      </c>
      <c r="B366">
        <v>57.085235506022521</v>
      </c>
      <c r="C366">
        <v>57.265931344313437</v>
      </c>
      <c r="D366">
        <v>56.558846339205353</v>
      </c>
      <c r="E366">
        <v>57.155941009521491</v>
      </c>
      <c r="F366">
        <v>3907100</v>
      </c>
      <c r="G366">
        <v>0</v>
      </c>
      <c r="H366">
        <v>0</v>
      </c>
      <c r="I366" t="s">
        <v>3231</v>
      </c>
    </row>
    <row r="367" spans="1:9">
      <c r="A367" t="s">
        <v>3232</v>
      </c>
      <c r="B367">
        <v>57.430910166047717</v>
      </c>
      <c r="C367">
        <v>58.32654907032795</v>
      </c>
      <c r="D367">
        <v>57.430910166047717</v>
      </c>
      <c r="E367">
        <v>57.988719940185547</v>
      </c>
      <c r="F367">
        <v>5316200</v>
      </c>
      <c r="G367">
        <v>0</v>
      </c>
      <c r="H367">
        <v>0</v>
      </c>
      <c r="I367" t="s">
        <v>510</v>
      </c>
    </row>
    <row r="368" spans="1:9">
      <c r="A368" t="s">
        <v>3233</v>
      </c>
      <c r="B368">
        <v>56.825976048011491</v>
      </c>
      <c r="C368">
        <v>57.132378583803849</v>
      </c>
      <c r="D368">
        <v>55.663213249960847</v>
      </c>
      <c r="E368">
        <v>57.006671905517578</v>
      </c>
      <c r="F368">
        <v>7096300</v>
      </c>
      <c r="G368">
        <v>0</v>
      </c>
      <c r="H368">
        <v>0</v>
      </c>
      <c r="I368" t="s">
        <v>511</v>
      </c>
    </row>
    <row r="369" spans="1:9">
      <c r="A369" t="s">
        <v>3234</v>
      </c>
      <c r="B369">
        <v>56.550994320860781</v>
      </c>
      <c r="C369">
        <v>56.747406489808718</v>
      </c>
      <c r="D369">
        <v>55.922472982617897</v>
      </c>
      <c r="E369">
        <v>56.126743316650391</v>
      </c>
      <c r="F369">
        <v>5235100</v>
      </c>
      <c r="G369">
        <v>0</v>
      </c>
      <c r="H369">
        <v>0</v>
      </c>
      <c r="I369" t="s">
        <v>512</v>
      </c>
    </row>
    <row r="370" spans="1:9">
      <c r="A370" t="s">
        <v>3235</v>
      </c>
      <c r="B370">
        <v>56.213176502357726</v>
      </c>
      <c r="C370">
        <v>56.464583889620059</v>
      </c>
      <c r="D370">
        <v>56.063901305724649</v>
      </c>
      <c r="E370">
        <v>56.118896484375</v>
      </c>
      <c r="F370">
        <v>3814300</v>
      </c>
      <c r="G370">
        <v>0</v>
      </c>
      <c r="H370">
        <v>0</v>
      </c>
      <c r="I370" t="s">
        <v>3236</v>
      </c>
    </row>
    <row r="371" spans="1:9">
      <c r="A371" t="s">
        <v>3237</v>
      </c>
      <c r="B371">
        <v>56.07961164504264</v>
      </c>
      <c r="C371">
        <v>56.574574246920768</v>
      </c>
      <c r="D371">
        <v>55.788925412472864</v>
      </c>
      <c r="E371">
        <v>56.118896484375</v>
      </c>
      <c r="F371">
        <v>4681800</v>
      </c>
      <c r="G371">
        <v>0</v>
      </c>
      <c r="H371">
        <v>0</v>
      </c>
      <c r="I371" t="s">
        <v>514</v>
      </c>
    </row>
    <row r="372" spans="1:9">
      <c r="A372" t="s">
        <v>3238</v>
      </c>
      <c r="B372">
        <v>56.315317758303948</v>
      </c>
      <c r="C372">
        <v>56.511729998533241</v>
      </c>
      <c r="D372">
        <v>56.040341820788122</v>
      </c>
      <c r="E372">
        <v>56.260322570800781</v>
      </c>
      <c r="F372">
        <v>3479900</v>
      </c>
      <c r="G372">
        <v>0</v>
      </c>
      <c r="H372">
        <v>0</v>
      </c>
      <c r="I372" t="s">
        <v>515</v>
      </c>
    </row>
    <row r="373" spans="1:9">
      <c r="A373" t="s">
        <v>3239</v>
      </c>
      <c r="B373">
        <v>56.118906526703377</v>
      </c>
      <c r="C373">
        <v>56.338887280669766</v>
      </c>
      <c r="D373">
        <v>55.616091662201335</v>
      </c>
      <c r="E373">
        <v>55.977489471435547</v>
      </c>
      <c r="F373">
        <v>4163200</v>
      </c>
      <c r="G373">
        <v>0</v>
      </c>
      <c r="H373">
        <v>0</v>
      </c>
      <c r="I373" t="s">
        <v>516</v>
      </c>
    </row>
    <row r="374" spans="1:9">
      <c r="A374" t="s">
        <v>3240</v>
      </c>
      <c r="B374">
        <v>55.836044806817625</v>
      </c>
      <c r="C374">
        <v>56.079593950562803</v>
      </c>
      <c r="D374">
        <v>55.01896955751598</v>
      </c>
      <c r="E374">
        <v>55.144676208496094</v>
      </c>
      <c r="F374">
        <v>5332300</v>
      </c>
      <c r="G374">
        <v>0</v>
      </c>
      <c r="H374">
        <v>0</v>
      </c>
      <c r="I374" t="s">
        <v>517</v>
      </c>
    </row>
    <row r="375" spans="1:9">
      <c r="A375" t="s">
        <v>3241</v>
      </c>
      <c r="B375">
        <v>55.592515459417847</v>
      </c>
      <c r="C375">
        <v>56.629571723204606</v>
      </c>
      <c r="D375">
        <v>55.490377270619618</v>
      </c>
      <c r="E375">
        <v>55.733932495117188</v>
      </c>
      <c r="F375">
        <v>5426700</v>
      </c>
      <c r="G375">
        <v>0</v>
      </c>
      <c r="H375">
        <v>0</v>
      </c>
      <c r="I375" t="s">
        <v>3242</v>
      </c>
    </row>
    <row r="376" spans="1:9">
      <c r="A376" t="s">
        <v>3243</v>
      </c>
      <c r="B376">
        <v>53.42410407110664</v>
      </c>
      <c r="C376">
        <v>53.42410407110664</v>
      </c>
      <c r="D376">
        <v>52.127782699988416</v>
      </c>
      <c r="E376">
        <v>52.520606994628906</v>
      </c>
      <c r="F376">
        <v>19063200</v>
      </c>
      <c r="G376">
        <v>0</v>
      </c>
      <c r="H376">
        <v>0</v>
      </c>
      <c r="I376" t="s">
        <v>519</v>
      </c>
    </row>
    <row r="377" spans="1:9">
      <c r="A377" t="s">
        <v>3244</v>
      </c>
      <c r="B377">
        <v>52.112081205817319</v>
      </c>
      <c r="C377">
        <v>52.544184406809606</v>
      </c>
      <c r="D377">
        <v>51.114303971515575</v>
      </c>
      <c r="E377">
        <v>51.373569488525391</v>
      </c>
      <c r="F377">
        <v>12274900</v>
      </c>
      <c r="G377">
        <v>0</v>
      </c>
      <c r="H377">
        <v>0</v>
      </c>
      <c r="I377" t="s">
        <v>520</v>
      </c>
    </row>
    <row r="378" spans="1:9">
      <c r="A378" t="s">
        <v>3245</v>
      </c>
      <c r="B378">
        <v>51.373572157731282</v>
      </c>
      <c r="C378">
        <v>51.389288489652479</v>
      </c>
      <c r="D378">
        <v>50.108677169171592</v>
      </c>
      <c r="E378">
        <v>50.360084533691406</v>
      </c>
      <c r="F378">
        <v>12983500</v>
      </c>
      <c r="G378">
        <v>0</v>
      </c>
      <c r="H378">
        <v>0</v>
      </c>
      <c r="I378" t="s">
        <v>521</v>
      </c>
    </row>
    <row r="379" spans="1:9">
      <c r="A379" t="s">
        <v>3246</v>
      </c>
      <c r="B379">
        <v>50.336524747193735</v>
      </c>
      <c r="C379">
        <v>50.713638856294878</v>
      </c>
      <c r="D379">
        <v>49.927986959844759</v>
      </c>
      <c r="E379">
        <v>50.163681030273438</v>
      </c>
      <c r="F379">
        <v>7909000</v>
      </c>
      <c r="G379">
        <v>0</v>
      </c>
      <c r="H379">
        <v>0</v>
      </c>
      <c r="I379" t="s">
        <v>3247</v>
      </c>
    </row>
    <row r="380" spans="1:9">
      <c r="A380" t="s">
        <v>3248</v>
      </c>
      <c r="B380">
        <v>50.163666548011669</v>
      </c>
      <c r="C380">
        <v>50.611486051644384</v>
      </c>
      <c r="D380">
        <v>49.975112544909393</v>
      </c>
      <c r="E380">
        <v>50.603633880615234</v>
      </c>
      <c r="F380">
        <v>6084400</v>
      </c>
      <c r="G380">
        <v>0</v>
      </c>
      <c r="H380">
        <v>0</v>
      </c>
      <c r="I380" t="s">
        <v>523</v>
      </c>
    </row>
    <row r="381" spans="1:9">
      <c r="A381" t="s">
        <v>3249</v>
      </c>
      <c r="B381">
        <v>50.85504666249841</v>
      </c>
      <c r="C381">
        <v>51.200728039536628</v>
      </c>
      <c r="D381">
        <v>50.800051489286126</v>
      </c>
      <c r="E381">
        <v>51.067169189453125</v>
      </c>
      <c r="F381">
        <v>5702500</v>
      </c>
      <c r="G381">
        <v>0</v>
      </c>
      <c r="H381">
        <v>0</v>
      </c>
      <c r="I381" t="s">
        <v>524</v>
      </c>
    </row>
    <row r="382" spans="1:9">
      <c r="A382" t="s">
        <v>3250</v>
      </c>
      <c r="B382">
        <v>50.949318581860489</v>
      </c>
      <c r="C382">
        <v>50.996461581263937</v>
      </c>
      <c r="D382">
        <v>50.375798369664544</v>
      </c>
      <c r="E382">
        <v>50.415077209472656</v>
      </c>
      <c r="F382">
        <v>4393100</v>
      </c>
      <c r="G382">
        <v>0</v>
      </c>
      <c r="H382">
        <v>0</v>
      </c>
      <c r="I382" t="s">
        <v>525</v>
      </c>
    </row>
    <row r="383" spans="1:9">
      <c r="A383" t="s">
        <v>3251</v>
      </c>
      <c r="B383">
        <v>50.713636924943643</v>
      </c>
      <c r="C383">
        <v>50.886474641256257</v>
      </c>
      <c r="D383">
        <v>49.448738768486379</v>
      </c>
      <c r="E383">
        <v>50.045833587646477</v>
      </c>
      <c r="F383">
        <v>7472000</v>
      </c>
      <c r="G383">
        <v>0</v>
      </c>
      <c r="H383">
        <v>0</v>
      </c>
      <c r="I383" t="s">
        <v>526</v>
      </c>
    </row>
    <row r="384" spans="1:9">
      <c r="A384" t="s">
        <v>3252</v>
      </c>
      <c r="B384">
        <v>50.045827045914521</v>
      </c>
      <c r="C384">
        <v>50.391511424391467</v>
      </c>
      <c r="D384">
        <v>49.880841524164993</v>
      </c>
      <c r="E384">
        <v>50.375801086425781</v>
      </c>
      <c r="F384">
        <v>5220500</v>
      </c>
      <c r="G384">
        <v>0</v>
      </c>
      <c r="H384">
        <v>0</v>
      </c>
      <c r="I384" t="s">
        <v>3253</v>
      </c>
    </row>
    <row r="385" spans="1:9">
      <c r="A385" t="s">
        <v>3254</v>
      </c>
      <c r="B385">
        <v>50.124386022985085</v>
      </c>
      <c r="C385">
        <v>50.674340707586083</v>
      </c>
      <c r="D385">
        <v>49.849410179190549</v>
      </c>
      <c r="E385">
        <v>50.65863037109375</v>
      </c>
      <c r="F385">
        <v>5735100</v>
      </c>
      <c r="G385">
        <v>0</v>
      </c>
      <c r="H385">
        <v>0</v>
      </c>
      <c r="I385" t="s">
        <v>528</v>
      </c>
    </row>
    <row r="386" spans="1:9">
      <c r="A386" t="s">
        <v>3255</v>
      </c>
      <c r="B386">
        <v>50.265795637748312</v>
      </c>
      <c r="C386">
        <v>50.407215618495862</v>
      </c>
      <c r="D386">
        <v>49.857258017734274</v>
      </c>
      <c r="E386">
        <v>50.022243499755859</v>
      </c>
      <c r="F386">
        <v>5307400</v>
      </c>
      <c r="G386">
        <v>0</v>
      </c>
      <c r="H386">
        <v>0</v>
      </c>
      <c r="I386" t="s">
        <v>529</v>
      </c>
    </row>
    <row r="387" spans="1:9">
      <c r="A387" t="s">
        <v>3256</v>
      </c>
      <c r="B387">
        <v>50.210812075169869</v>
      </c>
      <c r="C387">
        <v>50.415079433854459</v>
      </c>
      <c r="D387">
        <v>50.014399885391079</v>
      </c>
      <c r="E387">
        <v>50.030113220214851</v>
      </c>
      <c r="F387">
        <v>5518400</v>
      </c>
      <c r="G387">
        <v>0</v>
      </c>
      <c r="H387">
        <v>0</v>
      </c>
      <c r="I387" t="s">
        <v>530</v>
      </c>
    </row>
    <row r="388" spans="1:9">
      <c r="A388" t="s">
        <v>3257</v>
      </c>
      <c r="B388">
        <v>50.171531555990633</v>
      </c>
      <c r="C388">
        <v>50.556497779753812</v>
      </c>
      <c r="D388">
        <v>49.904410850986451</v>
      </c>
      <c r="E388">
        <v>50.085109710693359</v>
      </c>
      <c r="F388">
        <v>4965300</v>
      </c>
      <c r="G388">
        <v>0</v>
      </c>
      <c r="H388">
        <v>0</v>
      </c>
      <c r="I388" t="s">
        <v>531</v>
      </c>
    </row>
    <row r="389" spans="1:9">
      <c r="A389" t="s">
        <v>3258</v>
      </c>
      <c r="B389">
        <v>50.100822680156405</v>
      </c>
      <c r="C389">
        <v>50.242239699244543</v>
      </c>
      <c r="D389">
        <v>49.778706802680603</v>
      </c>
      <c r="E389">
        <v>49.825843811035163</v>
      </c>
      <c r="F389">
        <v>6003300</v>
      </c>
      <c r="G389">
        <v>0</v>
      </c>
      <c r="H389">
        <v>0</v>
      </c>
      <c r="I389" t="s">
        <v>3259</v>
      </c>
    </row>
    <row r="390" spans="1:9">
      <c r="A390" t="s">
        <v>3260</v>
      </c>
      <c r="B390">
        <v>50.187247280609583</v>
      </c>
      <c r="C390">
        <v>50.407230987388353</v>
      </c>
      <c r="D390">
        <v>49.849418049461271</v>
      </c>
      <c r="E390">
        <v>49.943695068359375</v>
      </c>
      <c r="F390">
        <v>4256000</v>
      </c>
      <c r="G390">
        <v>0</v>
      </c>
      <c r="H390">
        <v>0</v>
      </c>
      <c r="I390" t="s">
        <v>533</v>
      </c>
    </row>
    <row r="391" spans="1:9">
      <c r="A391" t="s">
        <v>3261</v>
      </c>
      <c r="B391">
        <v>49.896539650647419</v>
      </c>
      <c r="C391">
        <v>50.996451850826027</v>
      </c>
      <c r="D391">
        <v>49.794407493804869</v>
      </c>
      <c r="E391">
        <v>50.886455535888672</v>
      </c>
      <c r="F391">
        <v>4511000</v>
      </c>
      <c r="G391">
        <v>0</v>
      </c>
      <c r="H391">
        <v>0</v>
      </c>
      <c r="I391" t="s">
        <v>534</v>
      </c>
    </row>
    <row r="392" spans="1:9">
      <c r="A392" t="s">
        <v>3262</v>
      </c>
      <c r="B392">
        <v>50.886472412522814</v>
      </c>
      <c r="C392">
        <v>52.277074207316531</v>
      </c>
      <c r="D392">
        <v>50.760771715798619</v>
      </c>
      <c r="E392">
        <v>52.174942016601563</v>
      </c>
      <c r="F392">
        <v>7754800</v>
      </c>
      <c r="G392">
        <v>0</v>
      </c>
      <c r="H392">
        <v>0</v>
      </c>
      <c r="I392" t="s">
        <v>535</v>
      </c>
    </row>
    <row r="393" spans="1:9">
      <c r="A393" t="s">
        <v>3263</v>
      </c>
      <c r="B393">
        <v>52.253498714957722</v>
      </c>
      <c r="C393">
        <v>52.607038245877362</v>
      </c>
      <c r="D393">
        <v>51.240011133890818</v>
      </c>
      <c r="E393">
        <v>51.640693664550781</v>
      </c>
      <c r="F393">
        <v>5520800</v>
      </c>
      <c r="G393">
        <v>0</v>
      </c>
      <c r="H393">
        <v>0</v>
      </c>
      <c r="I393" t="s">
        <v>536</v>
      </c>
    </row>
    <row r="394" spans="1:9">
      <c r="A394" t="s">
        <v>3264</v>
      </c>
      <c r="B394">
        <v>51.157035762007922</v>
      </c>
      <c r="C394">
        <v>52.060931962820696</v>
      </c>
      <c r="D394">
        <v>51.157035762007922</v>
      </c>
      <c r="E394">
        <v>52.053001403808594</v>
      </c>
      <c r="F394">
        <v>5117100</v>
      </c>
      <c r="G394">
        <v>0</v>
      </c>
      <c r="H394">
        <v>0</v>
      </c>
      <c r="I394" t="s">
        <v>538</v>
      </c>
    </row>
    <row r="395" spans="1:9">
      <c r="A395" t="s">
        <v>3265</v>
      </c>
      <c r="B395">
        <v>51.934053051154422</v>
      </c>
      <c r="C395">
        <v>52.290849469213462</v>
      </c>
      <c r="D395">
        <v>51.727900917774157</v>
      </c>
      <c r="E395">
        <v>52.132274627685547</v>
      </c>
      <c r="F395">
        <v>3974000</v>
      </c>
      <c r="G395">
        <v>0</v>
      </c>
      <c r="H395">
        <v>0</v>
      </c>
      <c r="I395" t="s">
        <v>539</v>
      </c>
    </row>
    <row r="396" spans="1:9">
      <c r="A396" t="s">
        <v>3266</v>
      </c>
      <c r="B396">
        <v>52.148123333694691</v>
      </c>
      <c r="C396">
        <v>52.211555682268497</v>
      </c>
      <c r="D396">
        <v>51.56138923249123</v>
      </c>
      <c r="E396">
        <v>51.696178436279297</v>
      </c>
      <c r="F396">
        <v>3325000</v>
      </c>
      <c r="G396">
        <v>0</v>
      </c>
      <c r="H396">
        <v>0</v>
      </c>
      <c r="I396" t="s">
        <v>540</v>
      </c>
    </row>
    <row r="397" spans="1:9">
      <c r="A397" t="s">
        <v>3267</v>
      </c>
      <c r="B397">
        <v>51.727892573636872</v>
      </c>
      <c r="C397">
        <v>52.251200354901528</v>
      </c>
      <c r="D397">
        <v>51.474169238574397</v>
      </c>
      <c r="E397">
        <v>52.163982391357422</v>
      </c>
      <c r="F397">
        <v>4235400</v>
      </c>
      <c r="G397">
        <v>0</v>
      </c>
      <c r="H397">
        <v>0</v>
      </c>
      <c r="I397" t="s">
        <v>541</v>
      </c>
    </row>
    <row r="398" spans="1:9">
      <c r="A398" t="s">
        <v>3268</v>
      </c>
      <c r="B398">
        <v>52.536648382986677</v>
      </c>
      <c r="C398">
        <v>52.639721425144629</v>
      </c>
      <c r="D398">
        <v>52.16399085090741</v>
      </c>
      <c r="E398">
        <v>52.497001647949219</v>
      </c>
      <c r="F398">
        <v>4838600</v>
      </c>
      <c r="G398">
        <v>0</v>
      </c>
      <c r="H398">
        <v>0</v>
      </c>
      <c r="I398" t="s">
        <v>3269</v>
      </c>
    </row>
    <row r="399" spans="1:9">
      <c r="A399" t="s">
        <v>3270</v>
      </c>
      <c r="B399">
        <v>52.378078601673472</v>
      </c>
      <c r="C399">
        <v>52.552514594048908</v>
      </c>
      <c r="D399">
        <v>52.01335154909016</v>
      </c>
      <c r="E399">
        <v>52.282936096191406</v>
      </c>
      <c r="F399">
        <v>3029400</v>
      </c>
      <c r="G399">
        <v>0</v>
      </c>
      <c r="H399">
        <v>0</v>
      </c>
      <c r="I399" t="s">
        <v>543</v>
      </c>
    </row>
    <row r="400" spans="1:9">
      <c r="A400" t="s">
        <v>3271</v>
      </c>
      <c r="B400">
        <v>52.362212773518493</v>
      </c>
      <c r="C400">
        <v>52.449430751783112</v>
      </c>
      <c r="D400">
        <v>51.434537240241248</v>
      </c>
      <c r="E400">
        <v>51.521755218505859</v>
      </c>
      <c r="F400">
        <v>4867900</v>
      </c>
      <c r="G400">
        <v>0</v>
      </c>
      <c r="H400">
        <v>0</v>
      </c>
      <c r="I400" t="s">
        <v>544</v>
      </c>
    </row>
    <row r="401" spans="1:9">
      <c r="A401" t="s">
        <v>3272</v>
      </c>
      <c r="B401">
        <v>51.743785467279487</v>
      </c>
      <c r="C401">
        <v>52.837966887580912</v>
      </c>
      <c r="D401">
        <v>51.482131415931811</v>
      </c>
      <c r="E401">
        <v>52.734893798828125</v>
      </c>
      <c r="F401">
        <v>6909000</v>
      </c>
      <c r="G401">
        <v>0</v>
      </c>
      <c r="H401">
        <v>0</v>
      </c>
      <c r="I401" t="s">
        <v>545</v>
      </c>
    </row>
    <row r="402" spans="1:9">
      <c r="A402" t="s">
        <v>3273</v>
      </c>
      <c r="B402">
        <v>52.639728150906407</v>
      </c>
      <c r="C402">
        <v>53.186821708264532</v>
      </c>
      <c r="D402">
        <v>52.512869471214266</v>
      </c>
      <c r="E402">
        <v>53.052032470703125</v>
      </c>
      <c r="F402">
        <v>6839200</v>
      </c>
      <c r="G402">
        <v>0</v>
      </c>
      <c r="H402">
        <v>0</v>
      </c>
      <c r="I402" t="s">
        <v>3274</v>
      </c>
    </row>
    <row r="403" spans="1:9">
      <c r="A403" t="s">
        <v>3275</v>
      </c>
      <c r="B403">
        <v>53.052032647110863</v>
      </c>
      <c r="C403">
        <v>53.052032647110863</v>
      </c>
      <c r="D403">
        <v>45.43239073121476</v>
      </c>
      <c r="E403">
        <v>46.597934722900391</v>
      </c>
      <c r="F403">
        <v>45305400</v>
      </c>
      <c r="G403">
        <v>0</v>
      </c>
      <c r="H403">
        <v>0</v>
      </c>
      <c r="I403" t="s">
        <v>547</v>
      </c>
    </row>
    <row r="404" spans="1:9">
      <c r="A404" t="s">
        <v>3276</v>
      </c>
      <c r="B404">
        <v>46.605858785568891</v>
      </c>
      <c r="C404">
        <v>47.041948698705887</v>
      </c>
      <c r="D404">
        <v>45.472031060655489</v>
      </c>
      <c r="E404">
        <v>45.852619171142578</v>
      </c>
      <c r="F404">
        <v>22808000</v>
      </c>
      <c r="G404">
        <v>0</v>
      </c>
      <c r="H404">
        <v>0</v>
      </c>
      <c r="I404" t="s">
        <v>548</v>
      </c>
    </row>
    <row r="405" spans="1:9">
      <c r="A405" t="s">
        <v>3277</v>
      </c>
      <c r="B405">
        <v>45.987409063575768</v>
      </c>
      <c r="C405">
        <v>46.399710335376191</v>
      </c>
      <c r="D405">
        <v>45.789187472784491</v>
      </c>
      <c r="E405">
        <v>45.947765350341797</v>
      </c>
      <c r="F405">
        <v>10976600</v>
      </c>
      <c r="G405">
        <v>0</v>
      </c>
      <c r="H405">
        <v>0</v>
      </c>
      <c r="I405" t="s">
        <v>549</v>
      </c>
    </row>
    <row r="406" spans="1:9">
      <c r="A406" t="s">
        <v>3278</v>
      </c>
      <c r="B406">
        <v>46.177713648508167</v>
      </c>
      <c r="C406">
        <v>46.209426811551992</v>
      </c>
      <c r="D406">
        <v>45.265892913155781</v>
      </c>
      <c r="E406">
        <v>45.472042083740241</v>
      </c>
      <c r="F406">
        <v>9057200</v>
      </c>
      <c r="G406">
        <v>0</v>
      </c>
      <c r="H406">
        <v>0</v>
      </c>
      <c r="I406" t="s">
        <v>550</v>
      </c>
    </row>
    <row r="407" spans="1:9">
      <c r="A407" t="s">
        <v>3279</v>
      </c>
      <c r="B407">
        <v>45.432383020626723</v>
      </c>
      <c r="C407">
        <v>45.472026729511882</v>
      </c>
      <c r="D407">
        <v>44.401631466507027</v>
      </c>
      <c r="E407">
        <v>44.480918884277344</v>
      </c>
      <c r="F407">
        <v>11313400</v>
      </c>
      <c r="G407">
        <v>0</v>
      </c>
      <c r="H407">
        <v>0</v>
      </c>
      <c r="I407" t="s">
        <v>3280</v>
      </c>
    </row>
    <row r="408" spans="1:9">
      <c r="A408" t="s">
        <v>3281</v>
      </c>
      <c r="B408">
        <v>44.480927323727443</v>
      </c>
      <c r="C408">
        <v>44.742581296331593</v>
      </c>
      <c r="D408">
        <v>43.648397180697145</v>
      </c>
      <c r="E408">
        <v>43.719757080078125</v>
      </c>
      <c r="F408">
        <v>13236500</v>
      </c>
      <c r="G408">
        <v>0</v>
      </c>
      <c r="H408">
        <v>0</v>
      </c>
      <c r="I408" t="s">
        <v>552</v>
      </c>
    </row>
    <row r="409" spans="1:9">
      <c r="A409" t="s">
        <v>3282</v>
      </c>
      <c r="B409">
        <v>43.957633274694047</v>
      </c>
      <c r="C409">
        <v>44.044851287132758</v>
      </c>
      <c r="D409">
        <v>43.608764249561631</v>
      </c>
      <c r="E409">
        <v>43.624622344970703</v>
      </c>
      <c r="F409">
        <v>9417300</v>
      </c>
      <c r="G409">
        <v>0</v>
      </c>
      <c r="H409">
        <v>0</v>
      </c>
      <c r="I409" t="s">
        <v>553</v>
      </c>
    </row>
    <row r="410" spans="1:9">
      <c r="A410" t="s">
        <v>3283</v>
      </c>
      <c r="B410">
        <v>43.608752283721699</v>
      </c>
      <c r="C410">
        <v>43.88626131567856</v>
      </c>
      <c r="D410">
        <v>43.140949183693273</v>
      </c>
      <c r="E410">
        <v>43.767330169677727</v>
      </c>
      <c r="F410">
        <v>10878100</v>
      </c>
      <c r="G410">
        <v>0</v>
      </c>
      <c r="H410">
        <v>0</v>
      </c>
      <c r="I410" t="s">
        <v>554</v>
      </c>
    </row>
    <row r="411" spans="1:9">
      <c r="A411" t="s">
        <v>3284</v>
      </c>
      <c r="B411">
        <v>43.886268812143541</v>
      </c>
      <c r="C411">
        <v>44.306500735402501</v>
      </c>
      <c r="D411">
        <v>43.648403454889142</v>
      </c>
      <c r="E411">
        <v>43.894199371337891</v>
      </c>
      <c r="F411">
        <v>7591300</v>
      </c>
      <c r="G411">
        <v>0</v>
      </c>
      <c r="H411">
        <v>0</v>
      </c>
      <c r="I411" t="s">
        <v>555</v>
      </c>
    </row>
    <row r="412" spans="1:9">
      <c r="A412" t="s">
        <v>3285</v>
      </c>
      <c r="B412">
        <v>43.910053593949677</v>
      </c>
      <c r="C412">
        <v>44.092417119254769</v>
      </c>
      <c r="D412">
        <v>43.481894173865463</v>
      </c>
      <c r="E412">
        <v>43.759403228759766</v>
      </c>
      <c r="F412">
        <v>7522200</v>
      </c>
      <c r="G412">
        <v>0</v>
      </c>
      <c r="H412">
        <v>0</v>
      </c>
      <c r="I412" t="s">
        <v>3286</v>
      </c>
    </row>
    <row r="413" spans="1:9">
      <c r="A413" t="s">
        <v>3287</v>
      </c>
      <c r="B413">
        <v>43.767325726660133</v>
      </c>
      <c r="C413">
        <v>43.90211495003566</v>
      </c>
      <c r="D413">
        <v>43.355024474877631</v>
      </c>
      <c r="E413">
        <v>43.410526275634766</v>
      </c>
      <c r="F413">
        <v>6000100</v>
      </c>
      <c r="G413">
        <v>0</v>
      </c>
      <c r="H413">
        <v>0</v>
      </c>
      <c r="I413" t="s">
        <v>557</v>
      </c>
    </row>
    <row r="414" spans="1:9">
      <c r="A414" t="s">
        <v>3288</v>
      </c>
      <c r="B414">
        <v>43.291596445772761</v>
      </c>
      <c r="C414">
        <v>43.378814434146619</v>
      </c>
      <c r="D414">
        <v>42.911011334831777</v>
      </c>
      <c r="E414">
        <v>43.267810821533203</v>
      </c>
      <c r="F414">
        <v>8525500</v>
      </c>
      <c r="G414">
        <v>0</v>
      </c>
      <c r="H414">
        <v>0</v>
      </c>
      <c r="I414" t="s">
        <v>558</v>
      </c>
    </row>
    <row r="415" spans="1:9">
      <c r="A415" t="s">
        <v>3289</v>
      </c>
      <c r="B415">
        <v>43.133017390132558</v>
      </c>
      <c r="C415">
        <v>43.569104264972196</v>
      </c>
      <c r="D415">
        <v>43.014083231257523</v>
      </c>
      <c r="E415">
        <v>43.283664703369141</v>
      </c>
      <c r="F415">
        <v>6354100</v>
      </c>
      <c r="G415">
        <v>0</v>
      </c>
      <c r="H415">
        <v>0</v>
      </c>
      <c r="I415" t="s">
        <v>559</v>
      </c>
    </row>
    <row r="416" spans="1:9">
      <c r="A416" t="s">
        <v>3290</v>
      </c>
      <c r="B416">
        <v>43.370886370728464</v>
      </c>
      <c r="C416">
        <v>43.434315709465736</v>
      </c>
      <c r="D416">
        <v>43.045803070068359</v>
      </c>
      <c r="E416">
        <v>43.045803070068359</v>
      </c>
      <c r="F416">
        <v>14193800</v>
      </c>
      <c r="G416">
        <v>0</v>
      </c>
      <c r="H416">
        <v>0</v>
      </c>
      <c r="I416" t="s">
        <v>560</v>
      </c>
    </row>
    <row r="417" spans="1:9">
      <c r="A417" t="s">
        <v>3291</v>
      </c>
      <c r="B417">
        <v>43.251949826602399</v>
      </c>
      <c r="C417">
        <v>43.323309719151645</v>
      </c>
      <c r="D417">
        <v>42.768288668726562</v>
      </c>
      <c r="E417">
        <v>43.109230041503913</v>
      </c>
      <c r="F417">
        <v>9164000</v>
      </c>
      <c r="G417">
        <v>0</v>
      </c>
      <c r="H417">
        <v>0</v>
      </c>
      <c r="I417" t="s">
        <v>3292</v>
      </c>
    </row>
    <row r="418" spans="1:9">
      <c r="A418" t="s">
        <v>3293</v>
      </c>
      <c r="B418">
        <v>43.140947373661419</v>
      </c>
      <c r="C418">
        <v>43.180591087331727</v>
      </c>
      <c r="D418">
        <v>42.205341212859089</v>
      </c>
      <c r="E418">
        <v>42.332202911376953</v>
      </c>
      <c r="F418">
        <v>9146700</v>
      </c>
      <c r="G418">
        <v>0</v>
      </c>
      <c r="H418">
        <v>0</v>
      </c>
      <c r="I418" t="s">
        <v>562</v>
      </c>
    </row>
    <row r="419" spans="1:9">
      <c r="A419" t="s">
        <v>3294</v>
      </c>
      <c r="B419">
        <v>42.300482611649336</v>
      </c>
      <c r="C419">
        <v>42.554205983979159</v>
      </c>
      <c r="D419">
        <v>41.840610133534469</v>
      </c>
      <c r="E419">
        <v>42.48284912109375</v>
      </c>
      <c r="F419">
        <v>5869000</v>
      </c>
      <c r="G419">
        <v>0</v>
      </c>
      <c r="H419">
        <v>0</v>
      </c>
      <c r="I419" t="s">
        <v>563</v>
      </c>
    </row>
    <row r="420" spans="1:9">
      <c r="A420" t="s">
        <v>3295</v>
      </c>
      <c r="B420">
        <v>42.403561275059523</v>
      </c>
      <c r="C420">
        <v>42.530422968997669</v>
      </c>
      <c r="D420">
        <v>42.06261990548424</v>
      </c>
      <c r="E420">
        <v>42.133979797363281</v>
      </c>
      <c r="F420">
        <v>5722400</v>
      </c>
      <c r="G420">
        <v>0</v>
      </c>
      <c r="H420">
        <v>0</v>
      </c>
      <c r="I420" t="s">
        <v>564</v>
      </c>
    </row>
    <row r="421" spans="1:9">
      <c r="A421" t="s">
        <v>3296</v>
      </c>
      <c r="B421">
        <v>42.221201997344501</v>
      </c>
      <c r="C421">
        <v>42.300489429744367</v>
      </c>
      <c r="D421">
        <v>41.951620492714618</v>
      </c>
      <c r="E421">
        <v>42.118125915527344</v>
      </c>
      <c r="F421">
        <v>4351800</v>
      </c>
      <c r="G421">
        <v>0</v>
      </c>
      <c r="H421">
        <v>0</v>
      </c>
      <c r="I421" t="s">
        <v>565</v>
      </c>
    </row>
    <row r="422" spans="1:9">
      <c r="A422" t="s">
        <v>3297</v>
      </c>
      <c r="B422">
        <v>42.022987251915929</v>
      </c>
      <c r="C422">
        <v>42.617652165858139</v>
      </c>
      <c r="D422">
        <v>41.904053059278624</v>
      </c>
      <c r="E422">
        <v>42.284641265869141</v>
      </c>
      <c r="F422">
        <v>7644400</v>
      </c>
      <c r="G422">
        <v>0</v>
      </c>
      <c r="H422">
        <v>0</v>
      </c>
      <c r="I422" t="s">
        <v>3298</v>
      </c>
    </row>
    <row r="423" spans="1:9">
      <c r="A423" t="s">
        <v>3299</v>
      </c>
      <c r="B423">
        <v>42.173627323173058</v>
      </c>
      <c r="C423">
        <v>42.562142997339883</v>
      </c>
      <c r="D423">
        <v>42.165699789856923</v>
      </c>
      <c r="E423">
        <v>42.498710632324219</v>
      </c>
      <c r="F423">
        <v>4395800</v>
      </c>
      <c r="G423">
        <v>0</v>
      </c>
      <c r="H423">
        <v>0</v>
      </c>
      <c r="I423" t="s">
        <v>567</v>
      </c>
    </row>
    <row r="424" spans="1:9">
      <c r="A424" t="s">
        <v>3300</v>
      </c>
      <c r="B424">
        <v>42.538350768498731</v>
      </c>
      <c r="C424">
        <v>44.068621553771216</v>
      </c>
      <c r="D424">
        <v>42.459060324539351</v>
      </c>
      <c r="E424">
        <v>43.727680206298828</v>
      </c>
      <c r="F424">
        <v>9848600</v>
      </c>
      <c r="G424">
        <v>0</v>
      </c>
      <c r="H424">
        <v>0</v>
      </c>
      <c r="I424" t="s">
        <v>568</v>
      </c>
    </row>
    <row r="425" spans="1:9">
      <c r="A425" t="s">
        <v>3301</v>
      </c>
      <c r="B425">
        <v>43.656321378717116</v>
      </c>
      <c r="C425">
        <v>43.933830377757992</v>
      </c>
      <c r="D425">
        <v>43.505671043848153</v>
      </c>
      <c r="E425">
        <v>43.806968688964851</v>
      </c>
      <c r="F425">
        <v>4870200</v>
      </c>
      <c r="G425">
        <v>0</v>
      </c>
      <c r="H425">
        <v>0</v>
      </c>
      <c r="I425" t="s">
        <v>569</v>
      </c>
    </row>
    <row r="426" spans="1:9">
      <c r="A426" t="s">
        <v>3302</v>
      </c>
      <c r="B426">
        <v>43.767333787254941</v>
      </c>
      <c r="C426">
        <v>44.219278833581001</v>
      </c>
      <c r="D426">
        <v>43.711831976276081</v>
      </c>
      <c r="E426">
        <v>43.759403228759766</v>
      </c>
      <c r="F426">
        <v>7457800</v>
      </c>
      <c r="G426">
        <v>0</v>
      </c>
      <c r="H426">
        <v>0</v>
      </c>
      <c r="I426" t="s">
        <v>570</v>
      </c>
    </row>
    <row r="427" spans="1:9">
      <c r="A427" t="s">
        <v>3303</v>
      </c>
      <c r="B427">
        <v>43.783189806341376</v>
      </c>
      <c r="C427">
        <v>43.79111733983931</v>
      </c>
      <c r="D427">
        <v>42.696933215200247</v>
      </c>
      <c r="E427">
        <v>42.839653015136719</v>
      </c>
      <c r="F427">
        <v>6970900</v>
      </c>
      <c r="G427">
        <v>0</v>
      </c>
      <c r="H427">
        <v>0</v>
      </c>
      <c r="I427" t="s">
        <v>3304</v>
      </c>
    </row>
    <row r="428" spans="1:9">
      <c r="A428" t="s">
        <v>3305</v>
      </c>
      <c r="B428">
        <v>42.673139657250331</v>
      </c>
      <c r="C428">
        <v>42.807931898631317</v>
      </c>
      <c r="D428">
        <v>42.007115056233069</v>
      </c>
      <c r="E428">
        <v>42.363914489746094</v>
      </c>
      <c r="F428">
        <v>6578300</v>
      </c>
      <c r="G428">
        <v>0</v>
      </c>
      <c r="H428">
        <v>0</v>
      </c>
      <c r="I428" t="s">
        <v>572</v>
      </c>
    </row>
    <row r="429" spans="1:9">
      <c r="A429" t="s">
        <v>3306</v>
      </c>
      <c r="B429">
        <v>42.459072867663572</v>
      </c>
      <c r="C429">
        <v>42.689010686141508</v>
      </c>
      <c r="D429">
        <v>41.800978623805086</v>
      </c>
      <c r="E429">
        <v>41.824764251708977</v>
      </c>
      <c r="F429">
        <v>6810800</v>
      </c>
      <c r="G429">
        <v>0</v>
      </c>
      <c r="H429">
        <v>0</v>
      </c>
      <c r="I429" t="s">
        <v>573</v>
      </c>
    </row>
    <row r="430" spans="1:9">
      <c r="A430" t="s">
        <v>3307</v>
      </c>
      <c r="B430">
        <v>42.149835107164243</v>
      </c>
      <c r="C430">
        <v>42.918935777287281</v>
      </c>
      <c r="D430">
        <v>42.078475219991788</v>
      </c>
      <c r="E430">
        <v>42.474918365478523</v>
      </c>
      <c r="F430">
        <v>8672400</v>
      </c>
      <c r="G430">
        <v>0</v>
      </c>
      <c r="H430">
        <v>0</v>
      </c>
      <c r="I430" t="s">
        <v>574</v>
      </c>
    </row>
    <row r="431" spans="1:9">
      <c r="A431" t="s">
        <v>3308</v>
      </c>
      <c r="B431">
        <v>42.395631767531455</v>
      </c>
      <c r="C431">
        <v>42.64935514358848</v>
      </c>
      <c r="D431">
        <v>41.999188614364712</v>
      </c>
      <c r="E431">
        <v>42.213268280029297</v>
      </c>
      <c r="F431">
        <v>5782100</v>
      </c>
      <c r="G431">
        <v>0</v>
      </c>
      <c r="H431">
        <v>0</v>
      </c>
      <c r="I431" t="s">
        <v>575</v>
      </c>
    </row>
    <row r="432" spans="1:9">
      <c r="A432" t="s">
        <v>3309</v>
      </c>
      <c r="B432">
        <v>42.403564781137987</v>
      </c>
      <c r="C432">
        <v>43.085447576669061</v>
      </c>
      <c r="D432">
        <v>42.340135441235041</v>
      </c>
      <c r="E432">
        <v>42.649360656738281</v>
      </c>
      <c r="F432">
        <v>4978100</v>
      </c>
      <c r="G432">
        <v>0</v>
      </c>
      <c r="H432">
        <v>0</v>
      </c>
      <c r="I432" t="s">
        <v>3310</v>
      </c>
    </row>
    <row r="433" spans="1:9">
      <c r="A433" t="s">
        <v>3311</v>
      </c>
      <c r="B433">
        <v>42.665208863800501</v>
      </c>
      <c r="C433">
        <v>42.736568745048203</v>
      </c>
      <c r="D433">
        <v>42.133973520151919</v>
      </c>
      <c r="E433">
        <v>42.585918426513672</v>
      </c>
      <c r="F433">
        <v>4917500</v>
      </c>
      <c r="G433">
        <v>0</v>
      </c>
      <c r="H433">
        <v>0</v>
      </c>
      <c r="I433" t="s">
        <v>577</v>
      </c>
    </row>
    <row r="434" spans="1:9">
      <c r="A434" t="s">
        <v>3312</v>
      </c>
      <c r="B434">
        <v>42.308413674219203</v>
      </c>
      <c r="C434">
        <v>42.443202894109184</v>
      </c>
      <c r="D434">
        <v>42.173621429708014</v>
      </c>
      <c r="E434">
        <v>42.340129852294922</v>
      </c>
      <c r="F434">
        <v>4534800</v>
      </c>
      <c r="G434">
        <v>0</v>
      </c>
      <c r="H434">
        <v>0</v>
      </c>
      <c r="I434" t="s">
        <v>578</v>
      </c>
    </row>
    <row r="435" spans="1:9">
      <c r="A435" t="s">
        <v>3313</v>
      </c>
      <c r="B435">
        <v>42.411493363339048</v>
      </c>
      <c r="C435">
        <v>42.530424504349966</v>
      </c>
      <c r="D435">
        <v>42.252915484036343</v>
      </c>
      <c r="E435">
        <v>42.332202911376953</v>
      </c>
      <c r="F435">
        <v>5087400</v>
      </c>
      <c r="G435">
        <v>0</v>
      </c>
      <c r="H435">
        <v>0</v>
      </c>
      <c r="I435" t="s">
        <v>579</v>
      </c>
    </row>
    <row r="436" spans="1:9">
      <c r="A436" t="s">
        <v>3314</v>
      </c>
      <c r="B436">
        <v>42.308418017049782</v>
      </c>
      <c r="C436">
        <v>42.562141418457031</v>
      </c>
      <c r="D436">
        <v>42.102265863017934</v>
      </c>
      <c r="E436">
        <v>42.562141418457031</v>
      </c>
      <c r="F436">
        <v>4702400</v>
      </c>
      <c r="G436">
        <v>0</v>
      </c>
      <c r="H436">
        <v>0</v>
      </c>
      <c r="I436" t="s">
        <v>3315</v>
      </c>
    </row>
    <row r="437" spans="1:9">
      <c r="A437" t="s">
        <v>3316</v>
      </c>
      <c r="B437">
        <v>42.498710632324219</v>
      </c>
      <c r="C437">
        <v>42.673146611495646</v>
      </c>
      <c r="D437">
        <v>42.363921393598403</v>
      </c>
      <c r="E437">
        <v>42.498710632324219</v>
      </c>
      <c r="F437">
        <v>4371000</v>
      </c>
      <c r="G437">
        <v>0</v>
      </c>
      <c r="H437">
        <v>0</v>
      </c>
      <c r="I437" t="s">
        <v>581</v>
      </c>
    </row>
    <row r="438" spans="1:9">
      <c r="A438" t="s">
        <v>3317</v>
      </c>
      <c r="B438">
        <v>42.649361706418787</v>
      </c>
      <c r="C438">
        <v>43.11716482012536</v>
      </c>
      <c r="D438">
        <v>42.585929340333024</v>
      </c>
      <c r="E438">
        <v>42.728649139404297</v>
      </c>
      <c r="F438">
        <v>5419600</v>
      </c>
      <c r="G438">
        <v>0</v>
      </c>
      <c r="H438">
        <v>0</v>
      </c>
      <c r="I438" t="s">
        <v>582</v>
      </c>
    </row>
    <row r="439" spans="1:9">
      <c r="A439" t="s">
        <v>3318</v>
      </c>
      <c r="B439">
        <v>42.982380824388109</v>
      </c>
      <c r="C439">
        <v>43.513616406391087</v>
      </c>
      <c r="D439">
        <v>42.903093376147559</v>
      </c>
      <c r="E439">
        <v>43.323322296142578</v>
      </c>
      <c r="F439">
        <v>5843200</v>
      </c>
      <c r="G439">
        <v>0</v>
      </c>
      <c r="H439">
        <v>0</v>
      </c>
      <c r="I439" t="s">
        <v>583</v>
      </c>
    </row>
    <row r="440" spans="1:9">
      <c r="A440" t="s">
        <v>3319</v>
      </c>
      <c r="B440">
        <v>43.244008499312258</v>
      </c>
      <c r="C440">
        <v>43.711811417992493</v>
      </c>
      <c r="D440">
        <v>43.244008499312258</v>
      </c>
      <c r="E440">
        <v>43.434299468994141</v>
      </c>
      <c r="F440">
        <v>5948300</v>
      </c>
      <c r="G440">
        <v>0</v>
      </c>
      <c r="H440">
        <v>0</v>
      </c>
      <c r="I440" t="s">
        <v>584</v>
      </c>
    </row>
    <row r="441" spans="1:9">
      <c r="A441" t="s">
        <v>3320</v>
      </c>
      <c r="B441">
        <v>43.735615443258403</v>
      </c>
      <c r="C441">
        <v>43.838691526253854</v>
      </c>
      <c r="D441">
        <v>43.148878153078591</v>
      </c>
      <c r="E441">
        <v>43.466033935546882</v>
      </c>
      <c r="F441">
        <v>5717900</v>
      </c>
      <c r="G441">
        <v>0</v>
      </c>
      <c r="H441">
        <v>0</v>
      </c>
      <c r="I441" t="s">
        <v>3321</v>
      </c>
    </row>
    <row r="442" spans="1:9">
      <c r="A442" t="s">
        <v>3322</v>
      </c>
      <c r="B442">
        <v>43.529458633332148</v>
      </c>
      <c r="C442">
        <v>43.735607738384182</v>
      </c>
      <c r="D442">
        <v>43.450168189372768</v>
      </c>
      <c r="E442">
        <v>43.727680206298828</v>
      </c>
      <c r="F442">
        <v>4096700</v>
      </c>
      <c r="G442">
        <v>0</v>
      </c>
      <c r="H442">
        <v>0</v>
      </c>
      <c r="I442" t="s">
        <v>586</v>
      </c>
    </row>
    <row r="443" spans="1:9">
      <c r="A443" t="s">
        <v>3323</v>
      </c>
      <c r="B443">
        <v>43.902115373126712</v>
      </c>
      <c r="C443">
        <v>44.63157237165526</v>
      </c>
      <c r="D443">
        <v>43.775253680941908</v>
      </c>
      <c r="E443">
        <v>44.385776519775391</v>
      </c>
      <c r="F443">
        <v>6273500</v>
      </c>
      <c r="G443">
        <v>0</v>
      </c>
      <c r="H443">
        <v>0</v>
      </c>
      <c r="I443" t="s">
        <v>587</v>
      </c>
    </row>
    <row r="444" spans="1:9">
      <c r="A444" t="s">
        <v>3324</v>
      </c>
      <c r="B444">
        <v>44.385773967880297</v>
      </c>
      <c r="C444">
        <v>44.536421273494334</v>
      </c>
      <c r="D444">
        <v>44.147908686787197</v>
      </c>
      <c r="E444">
        <v>44.472991943359375</v>
      </c>
      <c r="F444">
        <v>3881200</v>
      </c>
      <c r="G444">
        <v>0</v>
      </c>
      <c r="H444">
        <v>0</v>
      </c>
      <c r="I444" t="s">
        <v>588</v>
      </c>
    </row>
    <row r="445" spans="1:9">
      <c r="A445" t="s">
        <v>3325</v>
      </c>
      <c r="B445">
        <v>44.465073760312109</v>
      </c>
      <c r="C445">
        <v>44.465073760312109</v>
      </c>
      <c r="D445">
        <v>43.894194545961753</v>
      </c>
      <c r="E445">
        <v>44.282707214355469</v>
      </c>
      <c r="F445">
        <v>8428000</v>
      </c>
      <c r="G445">
        <v>0</v>
      </c>
      <c r="H445">
        <v>0</v>
      </c>
      <c r="I445" t="s">
        <v>589</v>
      </c>
    </row>
    <row r="446" spans="1:9">
      <c r="A446" t="s">
        <v>3326</v>
      </c>
      <c r="B446">
        <v>44.250984976367739</v>
      </c>
      <c r="C446">
        <v>44.401632282749162</v>
      </c>
      <c r="D446">
        <v>44.021047226137277</v>
      </c>
      <c r="E446">
        <v>44.219268798828125</v>
      </c>
      <c r="F446">
        <v>5164200</v>
      </c>
      <c r="G446">
        <v>0</v>
      </c>
      <c r="H446">
        <v>0</v>
      </c>
      <c r="I446" t="s">
        <v>3327</v>
      </c>
    </row>
    <row r="447" spans="1:9">
      <c r="A447" t="s">
        <v>3328</v>
      </c>
      <c r="B447">
        <v>44.19550012933324</v>
      </c>
      <c r="C447">
        <v>44.671230876411101</v>
      </c>
      <c r="D447">
        <v>44.108282119957089</v>
      </c>
      <c r="E447">
        <v>44.528511047363281</v>
      </c>
      <c r="F447">
        <v>4017100</v>
      </c>
      <c r="G447">
        <v>0</v>
      </c>
      <c r="H447">
        <v>0</v>
      </c>
      <c r="I447" t="s">
        <v>591</v>
      </c>
    </row>
    <row r="448" spans="1:9">
      <c r="A448" t="s">
        <v>3329</v>
      </c>
      <c r="B448">
        <v>44.512643203045933</v>
      </c>
      <c r="C448">
        <v>45.622685402594982</v>
      </c>
      <c r="D448">
        <v>44.338207222499797</v>
      </c>
      <c r="E448">
        <v>45.464107513427727</v>
      </c>
      <c r="F448">
        <v>7542800</v>
      </c>
      <c r="G448">
        <v>0</v>
      </c>
      <c r="H448">
        <v>0</v>
      </c>
      <c r="I448" t="s">
        <v>592</v>
      </c>
    </row>
    <row r="449" spans="1:9">
      <c r="A449" t="s">
        <v>3330</v>
      </c>
      <c r="B449">
        <v>45.590962949695133</v>
      </c>
      <c r="C449">
        <v>45.733682727855182</v>
      </c>
      <c r="D449">
        <v>44.917010794200323</v>
      </c>
      <c r="E449">
        <v>45.424457550048828</v>
      </c>
      <c r="F449">
        <v>5508800</v>
      </c>
      <c r="G449">
        <v>0</v>
      </c>
      <c r="H449">
        <v>0</v>
      </c>
      <c r="I449" t="s">
        <v>593</v>
      </c>
    </row>
    <row r="450" spans="1:9">
      <c r="A450" t="s">
        <v>3331</v>
      </c>
      <c r="B450">
        <v>45.456172744237882</v>
      </c>
      <c r="C450">
        <v>45.654394317988178</v>
      </c>
      <c r="D450">
        <v>45.059729596737263</v>
      </c>
      <c r="E450">
        <v>45.4482421875</v>
      </c>
      <c r="F450">
        <v>4845500</v>
      </c>
      <c r="G450">
        <v>0</v>
      </c>
      <c r="H450">
        <v>0</v>
      </c>
      <c r="I450" t="s">
        <v>594</v>
      </c>
    </row>
    <row r="451" spans="1:9">
      <c r="A451" t="s">
        <v>3332</v>
      </c>
      <c r="B451">
        <v>45.598897545801329</v>
      </c>
      <c r="C451">
        <v>45.630613729110401</v>
      </c>
      <c r="D451">
        <v>45.218312419957734</v>
      </c>
      <c r="E451">
        <v>45.432392120361328</v>
      </c>
      <c r="F451">
        <v>4553800</v>
      </c>
      <c r="G451">
        <v>0</v>
      </c>
      <c r="H451">
        <v>0</v>
      </c>
      <c r="I451" t="s">
        <v>3333</v>
      </c>
    </row>
    <row r="452" spans="1:9">
      <c r="A452" t="s">
        <v>3334</v>
      </c>
      <c r="B452">
        <v>45.519610609794981</v>
      </c>
      <c r="C452">
        <v>46.50279113077255</v>
      </c>
      <c r="D452">
        <v>45.472036334311277</v>
      </c>
      <c r="E452">
        <v>46.050846099853523</v>
      </c>
      <c r="F452">
        <v>8020700</v>
      </c>
      <c r="G452">
        <v>0</v>
      </c>
      <c r="H452">
        <v>0</v>
      </c>
      <c r="I452" t="s">
        <v>596</v>
      </c>
    </row>
    <row r="453" spans="1:9">
      <c r="A453" t="s">
        <v>3335</v>
      </c>
      <c r="B453">
        <v>45.892263565833368</v>
      </c>
      <c r="C453">
        <v>46.375924731503154</v>
      </c>
      <c r="D453">
        <v>45.741613221012088</v>
      </c>
      <c r="E453">
        <v>46.312492370605469</v>
      </c>
      <c r="F453">
        <v>6954300</v>
      </c>
      <c r="G453">
        <v>0</v>
      </c>
      <c r="H453">
        <v>0</v>
      </c>
      <c r="I453" t="s">
        <v>597</v>
      </c>
    </row>
    <row r="454" spans="1:9">
      <c r="A454" t="s">
        <v>3336</v>
      </c>
      <c r="B454">
        <v>45.789191930643007</v>
      </c>
      <c r="C454">
        <v>45.884337456591815</v>
      </c>
      <c r="D454">
        <v>44.354066384732192</v>
      </c>
      <c r="E454">
        <v>44.449214935302734</v>
      </c>
      <c r="F454">
        <v>13327000</v>
      </c>
      <c r="G454">
        <v>0</v>
      </c>
      <c r="H454">
        <v>0</v>
      </c>
      <c r="I454" t="s">
        <v>598</v>
      </c>
    </row>
    <row r="455" spans="1:9">
      <c r="A455" t="s">
        <v>3337</v>
      </c>
      <c r="B455">
        <v>44.322351521433532</v>
      </c>
      <c r="C455">
        <v>44.409566485836784</v>
      </c>
      <c r="D455">
        <v>43.608752542704273</v>
      </c>
      <c r="E455">
        <v>44.243061065673828</v>
      </c>
      <c r="F455">
        <v>8957000</v>
      </c>
      <c r="G455">
        <v>0</v>
      </c>
      <c r="H455">
        <v>0</v>
      </c>
      <c r="I455" t="s">
        <v>599</v>
      </c>
    </row>
    <row r="456" spans="1:9">
      <c r="A456" t="s">
        <v>3338</v>
      </c>
      <c r="B456">
        <v>44.491532888478922</v>
      </c>
      <c r="C456">
        <v>44.531610576986864</v>
      </c>
      <c r="D456">
        <v>43.441563491535312</v>
      </c>
      <c r="E456">
        <v>43.706058502197273</v>
      </c>
      <c r="F456">
        <v>11944900</v>
      </c>
      <c r="G456">
        <v>0</v>
      </c>
      <c r="H456">
        <v>0</v>
      </c>
      <c r="I456" t="s">
        <v>601</v>
      </c>
    </row>
    <row r="457" spans="1:9">
      <c r="A457" t="s">
        <v>3339</v>
      </c>
      <c r="B457">
        <v>45.653706099789787</v>
      </c>
      <c r="C457">
        <v>45.661722858834295</v>
      </c>
      <c r="D457">
        <v>44.114818572998047</v>
      </c>
      <c r="E457">
        <v>44.114818572998047</v>
      </c>
      <c r="F457">
        <v>23241100</v>
      </c>
      <c r="G457">
        <v>0</v>
      </c>
      <c r="H457">
        <v>0</v>
      </c>
      <c r="I457" t="s">
        <v>602</v>
      </c>
    </row>
    <row r="458" spans="1:9">
      <c r="A458" t="s">
        <v>3340</v>
      </c>
      <c r="B458">
        <v>44.283142086023723</v>
      </c>
      <c r="C458">
        <v>44.972436732580562</v>
      </c>
      <c r="D458">
        <v>44.211006528651517</v>
      </c>
      <c r="E458">
        <v>44.748016357421882</v>
      </c>
      <c r="F458">
        <v>11919700</v>
      </c>
      <c r="G458">
        <v>0</v>
      </c>
      <c r="H458">
        <v>0</v>
      </c>
      <c r="I458" t="s">
        <v>603</v>
      </c>
    </row>
    <row r="459" spans="1:9">
      <c r="A459" t="s">
        <v>3341</v>
      </c>
      <c r="B459">
        <v>44.988457569574571</v>
      </c>
      <c r="C459">
        <v>45.236922058191681</v>
      </c>
      <c r="D459">
        <v>44.64381032004345</v>
      </c>
      <c r="E459">
        <v>44.876247406005859</v>
      </c>
      <c r="F459">
        <v>9949500</v>
      </c>
      <c r="G459">
        <v>0</v>
      </c>
      <c r="H459">
        <v>0</v>
      </c>
      <c r="I459" t="s">
        <v>604</v>
      </c>
    </row>
    <row r="460" spans="1:9">
      <c r="A460" t="s">
        <v>3342</v>
      </c>
      <c r="B460">
        <v>44.940364852061442</v>
      </c>
      <c r="C460">
        <v>44.940364852061442</v>
      </c>
      <c r="D460">
        <v>44.387327751999074</v>
      </c>
      <c r="E460">
        <v>44.451446533203125</v>
      </c>
      <c r="F460">
        <v>9528900</v>
      </c>
      <c r="G460">
        <v>0</v>
      </c>
      <c r="H460">
        <v>0</v>
      </c>
      <c r="I460" t="s">
        <v>3343</v>
      </c>
    </row>
    <row r="461" spans="1:9">
      <c r="A461" t="s">
        <v>3344</v>
      </c>
      <c r="B461">
        <v>44.403372942029087</v>
      </c>
      <c r="C461">
        <v>44.427417110769824</v>
      </c>
      <c r="D461">
        <v>43.633925909841579</v>
      </c>
      <c r="E461">
        <v>43.674003601074219</v>
      </c>
      <c r="F461">
        <v>7136800</v>
      </c>
      <c r="G461">
        <v>0</v>
      </c>
      <c r="H461">
        <v>0</v>
      </c>
      <c r="I461" t="s">
        <v>606</v>
      </c>
    </row>
    <row r="462" spans="1:9">
      <c r="A462" t="s">
        <v>3345</v>
      </c>
      <c r="B462">
        <v>43.690018027696738</v>
      </c>
      <c r="C462">
        <v>43.714065246791293</v>
      </c>
      <c r="D462">
        <v>43.088889527793107</v>
      </c>
      <c r="E462">
        <v>43.385448455810547</v>
      </c>
      <c r="F462">
        <v>6780700</v>
      </c>
      <c r="G462">
        <v>0</v>
      </c>
      <c r="H462">
        <v>0</v>
      </c>
      <c r="I462" t="s">
        <v>607</v>
      </c>
    </row>
    <row r="463" spans="1:9">
      <c r="A463" t="s">
        <v>3346</v>
      </c>
      <c r="B463">
        <v>43.553776664797752</v>
      </c>
      <c r="C463">
        <v>43.730108722316722</v>
      </c>
      <c r="D463">
        <v>43.289278578519294</v>
      </c>
      <c r="E463">
        <v>43.441566467285163</v>
      </c>
      <c r="F463">
        <v>7360400</v>
      </c>
      <c r="G463">
        <v>0</v>
      </c>
      <c r="H463">
        <v>0</v>
      </c>
      <c r="I463" t="s">
        <v>608</v>
      </c>
    </row>
    <row r="464" spans="1:9">
      <c r="A464" t="s">
        <v>3347</v>
      </c>
      <c r="B464">
        <v>43.56178998488096</v>
      </c>
      <c r="C464">
        <v>43.722091575986482</v>
      </c>
      <c r="D464">
        <v>43.225159395308047</v>
      </c>
      <c r="E464">
        <v>43.60186767578125</v>
      </c>
      <c r="F464">
        <v>3738300</v>
      </c>
      <c r="G464">
        <v>0</v>
      </c>
      <c r="H464">
        <v>0</v>
      </c>
      <c r="I464" t="s">
        <v>609</v>
      </c>
    </row>
    <row r="465" spans="1:9">
      <c r="A465" t="s">
        <v>3348</v>
      </c>
      <c r="B465">
        <v>43.690028266167474</v>
      </c>
      <c r="C465">
        <v>44.170933013285833</v>
      </c>
      <c r="D465">
        <v>43.569804372511662</v>
      </c>
      <c r="E465">
        <v>44.034675598144531</v>
      </c>
      <c r="F465">
        <v>5763600</v>
      </c>
      <c r="G465">
        <v>0</v>
      </c>
      <c r="H465">
        <v>0</v>
      </c>
      <c r="I465" t="s">
        <v>3349</v>
      </c>
    </row>
    <row r="466" spans="1:9">
      <c r="A466" t="s">
        <v>3350</v>
      </c>
      <c r="B466">
        <v>44.283125457123845</v>
      </c>
      <c r="C466">
        <v>44.323200072282447</v>
      </c>
      <c r="D466">
        <v>43.481620923963227</v>
      </c>
      <c r="E466">
        <v>44.202976226806641</v>
      </c>
      <c r="F466">
        <v>8401700</v>
      </c>
      <c r="G466">
        <v>0</v>
      </c>
      <c r="H466">
        <v>0</v>
      </c>
      <c r="I466" t="s">
        <v>611</v>
      </c>
    </row>
    <row r="467" spans="1:9">
      <c r="A467" t="s">
        <v>3351</v>
      </c>
      <c r="B467">
        <v>44.283134751131442</v>
      </c>
      <c r="C467">
        <v>44.796097270813682</v>
      </c>
      <c r="D467">
        <v>44.138863660283583</v>
      </c>
      <c r="E467">
        <v>44.611751556396477</v>
      </c>
      <c r="F467">
        <v>5165300</v>
      </c>
      <c r="G467">
        <v>0</v>
      </c>
      <c r="H467">
        <v>0</v>
      </c>
      <c r="I467" t="s">
        <v>612</v>
      </c>
    </row>
    <row r="468" spans="1:9">
      <c r="A468" t="s">
        <v>3352</v>
      </c>
      <c r="B468">
        <v>44.531606976240013</v>
      </c>
      <c r="C468">
        <v>44.715952709976925</v>
      </c>
      <c r="D468">
        <v>44.259095226911938</v>
      </c>
      <c r="E468">
        <v>44.499546051025391</v>
      </c>
      <c r="F468">
        <v>4485200</v>
      </c>
      <c r="G468">
        <v>0</v>
      </c>
      <c r="H468">
        <v>0</v>
      </c>
      <c r="I468" t="s">
        <v>613</v>
      </c>
    </row>
    <row r="469" spans="1:9">
      <c r="A469" t="s">
        <v>3353</v>
      </c>
      <c r="B469">
        <v>44.539623757779331</v>
      </c>
      <c r="C469">
        <v>44.627789779465331</v>
      </c>
      <c r="D469">
        <v>44.02666114887716</v>
      </c>
      <c r="E469">
        <v>44.587715148925781</v>
      </c>
      <c r="F469">
        <v>4236800</v>
      </c>
      <c r="G469">
        <v>0</v>
      </c>
      <c r="H469">
        <v>0</v>
      </c>
      <c r="I469" t="s">
        <v>3354</v>
      </c>
    </row>
    <row r="470" spans="1:9">
      <c r="A470" t="s">
        <v>3355</v>
      </c>
      <c r="B470">
        <v>44.291156190929172</v>
      </c>
      <c r="C470">
        <v>44.299172951542317</v>
      </c>
      <c r="D470">
        <v>43.537742740704672</v>
      </c>
      <c r="E470">
        <v>43.746135711669922</v>
      </c>
      <c r="F470">
        <v>6395100</v>
      </c>
      <c r="G470">
        <v>0</v>
      </c>
      <c r="H470">
        <v>0</v>
      </c>
      <c r="I470" t="s">
        <v>615</v>
      </c>
    </row>
    <row r="471" spans="1:9">
      <c r="A471" t="s">
        <v>3356</v>
      </c>
      <c r="B471">
        <v>43.842304685794993</v>
      </c>
      <c r="C471">
        <v>43.946501145727197</v>
      </c>
      <c r="D471">
        <v>43.497657443901822</v>
      </c>
      <c r="E471">
        <v>43.657958984375</v>
      </c>
      <c r="F471">
        <v>5728200</v>
      </c>
      <c r="G471">
        <v>0</v>
      </c>
      <c r="H471">
        <v>0</v>
      </c>
      <c r="I471" t="s">
        <v>616</v>
      </c>
    </row>
    <row r="472" spans="1:9">
      <c r="A472" t="s">
        <v>3357</v>
      </c>
      <c r="B472">
        <v>43.657960850689655</v>
      </c>
      <c r="C472">
        <v>44.227028439073536</v>
      </c>
      <c r="D472">
        <v>43.657960850689655</v>
      </c>
      <c r="E472">
        <v>43.786201477050781</v>
      </c>
      <c r="F472">
        <v>5767100</v>
      </c>
      <c r="G472">
        <v>0</v>
      </c>
      <c r="H472">
        <v>0</v>
      </c>
      <c r="I472" t="s">
        <v>617</v>
      </c>
    </row>
    <row r="473" spans="1:9">
      <c r="A473" t="s">
        <v>3358</v>
      </c>
      <c r="B473">
        <v>44.050703856186182</v>
      </c>
      <c r="C473">
        <v>45.741879503407553</v>
      </c>
      <c r="D473">
        <v>43.866358115813469</v>
      </c>
      <c r="E473">
        <v>45.605625152587891</v>
      </c>
      <c r="F473">
        <v>7889200</v>
      </c>
      <c r="G473">
        <v>0</v>
      </c>
      <c r="H473">
        <v>0</v>
      </c>
      <c r="I473" t="s">
        <v>618</v>
      </c>
    </row>
    <row r="474" spans="1:9">
      <c r="A474" t="s">
        <v>3359</v>
      </c>
      <c r="B474">
        <v>45.765924261664019</v>
      </c>
      <c r="C474">
        <v>46.751777886520557</v>
      </c>
      <c r="D474">
        <v>45.765924261664019</v>
      </c>
      <c r="E474">
        <v>46.383083343505859</v>
      </c>
      <c r="F474">
        <v>11661500</v>
      </c>
      <c r="G474">
        <v>0</v>
      </c>
      <c r="H474">
        <v>0</v>
      </c>
      <c r="I474" t="s">
        <v>3360</v>
      </c>
    </row>
    <row r="475" spans="1:9">
      <c r="A475" t="s">
        <v>3361</v>
      </c>
      <c r="B475">
        <v>46.24681861354621</v>
      </c>
      <c r="C475">
        <v>46.359028774611531</v>
      </c>
      <c r="D475">
        <v>45.485388589534658</v>
      </c>
      <c r="E475">
        <v>45.990337371826172</v>
      </c>
      <c r="F475">
        <v>5947600</v>
      </c>
      <c r="G475">
        <v>0</v>
      </c>
      <c r="H475">
        <v>0</v>
      </c>
      <c r="I475" t="s">
        <v>620</v>
      </c>
    </row>
    <row r="476" spans="1:9">
      <c r="A476" t="s">
        <v>3362</v>
      </c>
      <c r="B476">
        <v>46.086515071680182</v>
      </c>
      <c r="C476">
        <v>46.455206458454242</v>
      </c>
      <c r="D476">
        <v>45.541491692319646</v>
      </c>
      <c r="E476">
        <v>46.375057220458977</v>
      </c>
      <c r="F476">
        <v>4337100</v>
      </c>
      <c r="G476">
        <v>0</v>
      </c>
      <c r="H476">
        <v>0</v>
      </c>
      <c r="I476" t="s">
        <v>621</v>
      </c>
    </row>
    <row r="477" spans="1:9">
      <c r="A477" t="s">
        <v>3363</v>
      </c>
      <c r="B477">
        <v>45.669733951055655</v>
      </c>
      <c r="C477">
        <v>46.286892889819626</v>
      </c>
      <c r="D477">
        <v>44.347253131559341</v>
      </c>
      <c r="E477">
        <v>44.451446533203125</v>
      </c>
      <c r="F477">
        <v>10528000</v>
      </c>
      <c r="G477">
        <v>0</v>
      </c>
      <c r="H477">
        <v>0</v>
      </c>
      <c r="I477" t="s">
        <v>622</v>
      </c>
    </row>
    <row r="478" spans="1:9">
      <c r="A478" t="s">
        <v>3364</v>
      </c>
      <c r="B478">
        <v>41.221391762905903</v>
      </c>
      <c r="C478">
        <v>42.167167663574219</v>
      </c>
      <c r="D478">
        <v>38.921073862296488</v>
      </c>
      <c r="E478">
        <v>42.167167663574219</v>
      </c>
      <c r="F478">
        <v>49491700</v>
      </c>
      <c r="G478">
        <v>0</v>
      </c>
      <c r="H478">
        <v>0</v>
      </c>
      <c r="I478" t="s">
        <v>623</v>
      </c>
    </row>
    <row r="479" spans="1:9">
      <c r="A479" t="s">
        <v>3365</v>
      </c>
      <c r="B479">
        <v>42.375565466002456</v>
      </c>
      <c r="C479">
        <v>42.407626397511322</v>
      </c>
      <c r="D479">
        <v>40.588209810615794</v>
      </c>
      <c r="E479">
        <v>41.445819854736328</v>
      </c>
      <c r="F479">
        <v>14747200</v>
      </c>
      <c r="G479">
        <v>0</v>
      </c>
      <c r="H479">
        <v>0</v>
      </c>
      <c r="I479" t="s">
        <v>3366</v>
      </c>
    </row>
    <row r="480" spans="1:9">
      <c r="A480" t="s">
        <v>3367</v>
      </c>
      <c r="B480">
        <v>41.525970665844241</v>
      </c>
      <c r="C480">
        <v>41.574059003851325</v>
      </c>
      <c r="D480">
        <v>40.804615020751953</v>
      </c>
      <c r="E480">
        <v>40.804615020751953</v>
      </c>
      <c r="F480">
        <v>8795400</v>
      </c>
      <c r="G480">
        <v>0</v>
      </c>
      <c r="H480">
        <v>0</v>
      </c>
      <c r="I480" t="s">
        <v>625</v>
      </c>
    </row>
    <row r="481" spans="1:9">
      <c r="A481" t="s">
        <v>3368</v>
      </c>
      <c r="B481">
        <v>40.844684484588448</v>
      </c>
      <c r="C481">
        <v>41.509934946129157</v>
      </c>
      <c r="D481">
        <v>40.427901615460215</v>
      </c>
      <c r="E481">
        <v>40.492023468017578</v>
      </c>
      <c r="F481">
        <v>9996500</v>
      </c>
      <c r="G481">
        <v>0</v>
      </c>
      <c r="H481">
        <v>0</v>
      </c>
      <c r="I481" t="s">
        <v>626</v>
      </c>
    </row>
    <row r="482" spans="1:9">
      <c r="A482" t="s">
        <v>3369</v>
      </c>
      <c r="B482">
        <v>40.564154475181496</v>
      </c>
      <c r="C482">
        <v>40.84467990492081</v>
      </c>
      <c r="D482">
        <v>40.115310730100717</v>
      </c>
      <c r="E482">
        <v>40.580184936523438</v>
      </c>
      <c r="F482">
        <v>6746000</v>
      </c>
      <c r="G482">
        <v>0</v>
      </c>
      <c r="H482">
        <v>0</v>
      </c>
      <c r="I482" t="s">
        <v>627</v>
      </c>
    </row>
    <row r="483" spans="1:9">
      <c r="A483" t="s">
        <v>3370</v>
      </c>
      <c r="B483">
        <v>40.556138940526282</v>
      </c>
      <c r="C483">
        <v>40.812620214747163</v>
      </c>
      <c r="D483">
        <v>40.379809975435656</v>
      </c>
      <c r="E483">
        <v>40.684379577636719</v>
      </c>
      <c r="F483">
        <v>6256700</v>
      </c>
      <c r="G483">
        <v>0</v>
      </c>
      <c r="H483">
        <v>0</v>
      </c>
      <c r="I483" t="s">
        <v>628</v>
      </c>
    </row>
    <row r="484" spans="1:9">
      <c r="A484" t="s">
        <v>3371</v>
      </c>
      <c r="B484">
        <v>40.74049069141271</v>
      </c>
      <c r="C484">
        <v>41.405738089429562</v>
      </c>
      <c r="D484">
        <v>40.692399302430289</v>
      </c>
      <c r="E484">
        <v>41.261466979980469</v>
      </c>
      <c r="F484">
        <v>5805000</v>
      </c>
      <c r="G484">
        <v>0</v>
      </c>
      <c r="H484">
        <v>0</v>
      </c>
      <c r="I484" t="s">
        <v>3372</v>
      </c>
    </row>
    <row r="485" spans="1:9">
      <c r="A485" t="s">
        <v>3373</v>
      </c>
      <c r="B485">
        <v>41.205362865158243</v>
      </c>
      <c r="C485">
        <v>41.950762595817935</v>
      </c>
      <c r="D485">
        <v>41.165288235471877</v>
      </c>
      <c r="E485">
        <v>41.734355926513672</v>
      </c>
      <c r="F485">
        <v>6671600</v>
      </c>
      <c r="G485">
        <v>0</v>
      </c>
      <c r="H485">
        <v>0</v>
      </c>
      <c r="I485" t="s">
        <v>630</v>
      </c>
    </row>
    <row r="486" spans="1:9">
      <c r="A486" t="s">
        <v>3374</v>
      </c>
      <c r="B486">
        <v>41.78245015913329</v>
      </c>
      <c r="C486">
        <v>42.231290934152781</v>
      </c>
      <c r="D486">
        <v>41.598104404036221</v>
      </c>
      <c r="E486">
        <v>41.726345062255859</v>
      </c>
      <c r="F486">
        <v>6148000</v>
      </c>
      <c r="G486">
        <v>0</v>
      </c>
      <c r="H486">
        <v>0</v>
      </c>
      <c r="I486" t="s">
        <v>631</v>
      </c>
    </row>
    <row r="487" spans="1:9">
      <c r="A487" t="s">
        <v>3375</v>
      </c>
      <c r="B487">
        <v>41.878614451280079</v>
      </c>
      <c r="C487">
        <v>42.183187048843187</v>
      </c>
      <c r="D487">
        <v>41.469848459351098</v>
      </c>
      <c r="E487">
        <v>41.750373840332031</v>
      </c>
      <c r="F487">
        <v>4663000</v>
      </c>
      <c r="G487">
        <v>0</v>
      </c>
      <c r="H487">
        <v>0</v>
      </c>
      <c r="I487" t="s">
        <v>632</v>
      </c>
    </row>
    <row r="488" spans="1:9">
      <c r="A488" t="s">
        <v>3376</v>
      </c>
      <c r="B488">
        <v>41.878629379077601</v>
      </c>
      <c r="C488">
        <v>42.02290050000731</v>
      </c>
      <c r="D488">
        <v>41.606117601487973</v>
      </c>
      <c r="E488">
        <v>41.910690307617188</v>
      </c>
      <c r="F488">
        <v>4008400</v>
      </c>
      <c r="G488">
        <v>0</v>
      </c>
      <c r="H488">
        <v>0</v>
      </c>
      <c r="I488" t="s">
        <v>633</v>
      </c>
    </row>
    <row r="489" spans="1:9">
      <c r="A489" t="s">
        <v>3377</v>
      </c>
      <c r="B489">
        <v>42.103043607838963</v>
      </c>
      <c r="C489">
        <v>42.383572105295741</v>
      </c>
      <c r="D489">
        <v>41.942745103575632</v>
      </c>
      <c r="E489">
        <v>42.199226379394531</v>
      </c>
      <c r="F489">
        <v>2790900</v>
      </c>
      <c r="G489">
        <v>0</v>
      </c>
      <c r="H489">
        <v>0</v>
      </c>
      <c r="I489" t="s">
        <v>3378</v>
      </c>
    </row>
    <row r="490" spans="1:9">
      <c r="A490" t="s">
        <v>3379</v>
      </c>
      <c r="B490">
        <v>42.359525219193692</v>
      </c>
      <c r="C490">
        <v>42.624023256819669</v>
      </c>
      <c r="D490">
        <v>41.614125549972478</v>
      </c>
      <c r="E490">
        <v>41.806488037109375</v>
      </c>
      <c r="F490">
        <v>3960700</v>
      </c>
      <c r="G490">
        <v>0</v>
      </c>
      <c r="H490">
        <v>0</v>
      </c>
      <c r="I490" t="s">
        <v>3380</v>
      </c>
    </row>
    <row r="491" spans="1:9">
      <c r="A491" t="s">
        <v>3381</v>
      </c>
      <c r="B491">
        <v>41.678248223336588</v>
      </c>
      <c r="C491">
        <v>41.742370072817714</v>
      </c>
      <c r="D491">
        <v>41.173299359915937</v>
      </c>
      <c r="E491">
        <v>41.229404449462891</v>
      </c>
      <c r="F491">
        <v>3712700</v>
      </c>
      <c r="G491">
        <v>0</v>
      </c>
      <c r="H491">
        <v>0</v>
      </c>
      <c r="I491" t="s">
        <v>636</v>
      </c>
    </row>
    <row r="492" spans="1:9">
      <c r="A492" t="s">
        <v>3382</v>
      </c>
      <c r="B492">
        <v>41.261462884351737</v>
      </c>
      <c r="C492">
        <v>41.461839065641811</v>
      </c>
      <c r="D492">
        <v>40.628273417675622</v>
      </c>
      <c r="E492">
        <v>40.932846069335938</v>
      </c>
      <c r="F492">
        <v>4882400</v>
      </c>
      <c r="G492">
        <v>0</v>
      </c>
      <c r="H492">
        <v>0</v>
      </c>
      <c r="I492" t="s">
        <v>637</v>
      </c>
    </row>
    <row r="493" spans="1:9">
      <c r="A493" t="s">
        <v>3383</v>
      </c>
      <c r="B493">
        <v>40.996961943932661</v>
      </c>
      <c r="C493">
        <v>41.012989345503406</v>
      </c>
      <c r="D493">
        <v>40.107291339381433</v>
      </c>
      <c r="E493">
        <v>40.219501495361328</v>
      </c>
      <c r="F493">
        <v>6520000</v>
      </c>
      <c r="G493">
        <v>0</v>
      </c>
      <c r="H493">
        <v>0</v>
      </c>
      <c r="I493" t="s">
        <v>3384</v>
      </c>
    </row>
    <row r="494" spans="1:9">
      <c r="A494" t="s">
        <v>3385</v>
      </c>
      <c r="B494">
        <v>40.259587071432989</v>
      </c>
      <c r="C494">
        <v>40.700414114543783</v>
      </c>
      <c r="D494">
        <v>40.227526144570817</v>
      </c>
      <c r="E494">
        <v>40.403858184814453</v>
      </c>
      <c r="F494">
        <v>4594300</v>
      </c>
      <c r="G494">
        <v>0</v>
      </c>
      <c r="H494">
        <v>0</v>
      </c>
      <c r="I494" t="s">
        <v>639</v>
      </c>
    </row>
    <row r="495" spans="1:9">
      <c r="A495" t="s">
        <v>3386</v>
      </c>
      <c r="B495">
        <v>40.459966075461843</v>
      </c>
      <c r="C495">
        <v>41.004989639808272</v>
      </c>
      <c r="D495">
        <v>40.443935610922424</v>
      </c>
      <c r="E495">
        <v>40.772552490234375</v>
      </c>
      <c r="F495">
        <v>4482100</v>
      </c>
      <c r="G495">
        <v>0</v>
      </c>
      <c r="H495">
        <v>0</v>
      </c>
      <c r="I495" t="s">
        <v>640</v>
      </c>
    </row>
    <row r="496" spans="1:9">
      <c r="A496" t="s">
        <v>3387</v>
      </c>
      <c r="B496">
        <v>41.878621967661019</v>
      </c>
      <c r="C496">
        <v>43.04881813477607</v>
      </c>
      <c r="D496">
        <v>41.678245785997568</v>
      </c>
      <c r="E496">
        <v>42.728218078613281</v>
      </c>
      <c r="F496">
        <v>23218000</v>
      </c>
      <c r="G496">
        <v>0</v>
      </c>
      <c r="H496">
        <v>0</v>
      </c>
      <c r="I496" t="s">
        <v>641</v>
      </c>
    </row>
    <row r="497" spans="1:9">
      <c r="A497" t="s">
        <v>3388</v>
      </c>
      <c r="B497">
        <v>42.864465351527208</v>
      </c>
      <c r="C497">
        <v>42.912556727901389</v>
      </c>
      <c r="D497">
        <v>42.52783488940009</v>
      </c>
      <c r="E497">
        <v>42.664089202880859</v>
      </c>
      <c r="F497">
        <v>5829200</v>
      </c>
      <c r="G497">
        <v>0</v>
      </c>
      <c r="H497">
        <v>0</v>
      </c>
      <c r="I497" t="s">
        <v>642</v>
      </c>
    </row>
    <row r="498" spans="1:9">
      <c r="A498" t="s">
        <v>3389</v>
      </c>
      <c r="B498">
        <v>42.6640974784885</v>
      </c>
      <c r="C498">
        <v>43.41751084284023</v>
      </c>
      <c r="D498">
        <v>42.656083776287069</v>
      </c>
      <c r="E498">
        <v>43.064849853515625</v>
      </c>
      <c r="F498">
        <v>12488000</v>
      </c>
      <c r="G498">
        <v>0</v>
      </c>
      <c r="H498">
        <v>0</v>
      </c>
      <c r="I498" t="s">
        <v>3390</v>
      </c>
    </row>
    <row r="499" spans="1:9">
      <c r="A499" t="s">
        <v>3391</v>
      </c>
      <c r="B499">
        <v>42.944625975506277</v>
      </c>
      <c r="C499">
        <v>43.257212338827763</v>
      </c>
      <c r="D499">
        <v>42.688141642590772</v>
      </c>
      <c r="E499">
        <v>43.064849853515625</v>
      </c>
      <c r="F499">
        <v>4526300</v>
      </c>
      <c r="G499">
        <v>0</v>
      </c>
      <c r="H499">
        <v>0</v>
      </c>
      <c r="I499" t="s">
        <v>644</v>
      </c>
    </row>
    <row r="500" spans="1:9">
      <c r="A500" t="s">
        <v>3392</v>
      </c>
      <c r="B500">
        <v>43.120953612837063</v>
      </c>
      <c r="C500">
        <v>43.449570427934511</v>
      </c>
      <c r="D500">
        <v>42.896533268135748</v>
      </c>
      <c r="E500">
        <v>43.361404418945313</v>
      </c>
      <c r="F500">
        <v>3954200</v>
      </c>
      <c r="G500">
        <v>0</v>
      </c>
      <c r="H500">
        <v>0</v>
      </c>
      <c r="I500" t="s">
        <v>645</v>
      </c>
    </row>
    <row r="501" spans="1:9">
      <c r="A501" t="s">
        <v>3393</v>
      </c>
      <c r="B501">
        <v>43.409502088379263</v>
      </c>
      <c r="C501">
        <v>44.026661183163533</v>
      </c>
      <c r="D501">
        <v>43.265230972325881</v>
      </c>
      <c r="E501">
        <v>43.746135711669922</v>
      </c>
      <c r="F501">
        <v>6665900</v>
      </c>
      <c r="G501">
        <v>0</v>
      </c>
      <c r="H501">
        <v>0</v>
      </c>
      <c r="I501" t="s">
        <v>646</v>
      </c>
    </row>
    <row r="502" spans="1:9">
      <c r="A502" t="s">
        <v>3394</v>
      </c>
      <c r="B502">
        <v>43.7300932342633</v>
      </c>
      <c r="C502">
        <v>44.090767867812673</v>
      </c>
      <c r="D502">
        <v>43.425520622101793</v>
      </c>
      <c r="E502">
        <v>43.954513549804688</v>
      </c>
      <c r="F502">
        <v>6355400</v>
      </c>
      <c r="G502">
        <v>0</v>
      </c>
      <c r="H502">
        <v>0</v>
      </c>
      <c r="I502" t="s">
        <v>647</v>
      </c>
    </row>
    <row r="503" spans="1:9">
      <c r="A503" t="s">
        <v>3395</v>
      </c>
      <c r="B503">
        <v>43.802247278669533</v>
      </c>
      <c r="C503">
        <v>43.970562586437815</v>
      </c>
      <c r="D503">
        <v>43.2972982978659</v>
      </c>
      <c r="E503">
        <v>43.321342468261719</v>
      </c>
      <c r="F503">
        <v>5627100</v>
      </c>
      <c r="G503">
        <v>0</v>
      </c>
      <c r="H503">
        <v>0</v>
      </c>
      <c r="I503" t="s">
        <v>3396</v>
      </c>
    </row>
    <row r="504" spans="1:9">
      <c r="A504" t="s">
        <v>3397</v>
      </c>
      <c r="B504">
        <v>43.44957547686144</v>
      </c>
      <c r="C504">
        <v>44.531608816329808</v>
      </c>
      <c r="D504">
        <v>43.43354501359174</v>
      </c>
      <c r="E504">
        <v>44.162914276123047</v>
      </c>
      <c r="F504">
        <v>4506500</v>
      </c>
      <c r="G504">
        <v>0</v>
      </c>
      <c r="H504">
        <v>0</v>
      </c>
      <c r="I504" t="s">
        <v>649</v>
      </c>
    </row>
    <row r="505" spans="1:9">
      <c r="A505" t="s">
        <v>3398</v>
      </c>
      <c r="B505">
        <v>44.130857273977711</v>
      </c>
      <c r="C505">
        <v>44.211006534402443</v>
      </c>
      <c r="D505">
        <v>43.497667721128174</v>
      </c>
      <c r="E505">
        <v>44.050704956054688</v>
      </c>
      <c r="F505">
        <v>3403400</v>
      </c>
      <c r="G505">
        <v>0</v>
      </c>
      <c r="H505">
        <v>0</v>
      </c>
      <c r="I505" t="s">
        <v>650</v>
      </c>
    </row>
    <row r="506" spans="1:9">
      <c r="A506" t="s">
        <v>3399</v>
      </c>
      <c r="B506">
        <v>44.050691539502289</v>
      </c>
      <c r="C506">
        <v>44.932348423138848</v>
      </c>
      <c r="D506">
        <v>43.706044321148497</v>
      </c>
      <c r="E506">
        <v>44.924331665039063</v>
      </c>
      <c r="F506">
        <v>4489100</v>
      </c>
      <c r="G506">
        <v>0</v>
      </c>
      <c r="H506">
        <v>0</v>
      </c>
      <c r="I506" t="s">
        <v>651</v>
      </c>
    </row>
    <row r="507" spans="1:9">
      <c r="A507" t="s">
        <v>3400</v>
      </c>
      <c r="B507">
        <v>44.884268980005302</v>
      </c>
      <c r="C507">
        <v>45.17281119836219</v>
      </c>
      <c r="D507">
        <v>44.595726761648422</v>
      </c>
      <c r="E507">
        <v>44.972434997558594</v>
      </c>
      <c r="F507">
        <v>5372000</v>
      </c>
      <c r="G507">
        <v>0</v>
      </c>
      <c r="H507">
        <v>0</v>
      </c>
      <c r="I507" t="s">
        <v>652</v>
      </c>
    </row>
    <row r="508" spans="1:9">
      <c r="A508" t="s">
        <v>3401</v>
      </c>
      <c r="B508">
        <v>45.156781095259802</v>
      </c>
      <c r="C508">
        <v>45.485397944896569</v>
      </c>
      <c r="D508">
        <v>44.804120079734403</v>
      </c>
      <c r="E508">
        <v>45.421276092529297</v>
      </c>
      <c r="F508">
        <v>5662800</v>
      </c>
      <c r="G508">
        <v>0</v>
      </c>
      <c r="H508">
        <v>0</v>
      </c>
      <c r="I508" t="s">
        <v>3402</v>
      </c>
    </row>
    <row r="509" spans="1:9">
      <c r="A509" t="s">
        <v>3403</v>
      </c>
      <c r="B509">
        <v>45.349134668560531</v>
      </c>
      <c r="C509">
        <v>45.589585452612241</v>
      </c>
      <c r="D509">
        <v>44.996470664953598</v>
      </c>
      <c r="E509">
        <v>45.573554992675781</v>
      </c>
      <c r="F509">
        <v>4029000</v>
      </c>
      <c r="G509">
        <v>0</v>
      </c>
      <c r="H509">
        <v>0</v>
      </c>
      <c r="I509" t="s">
        <v>654</v>
      </c>
    </row>
    <row r="510" spans="1:9">
      <c r="A510" t="s">
        <v>3404</v>
      </c>
      <c r="B510">
        <v>45.509425017782618</v>
      </c>
      <c r="C510">
        <v>45.781936672993766</v>
      </c>
      <c r="D510">
        <v>45.220882905500567</v>
      </c>
      <c r="E510">
        <v>45.525455474853523</v>
      </c>
      <c r="F510">
        <v>3677100</v>
      </c>
      <c r="G510">
        <v>0</v>
      </c>
      <c r="H510">
        <v>0</v>
      </c>
      <c r="I510" t="s">
        <v>655</v>
      </c>
    </row>
    <row r="511" spans="1:9">
      <c r="A511" t="s">
        <v>3405</v>
      </c>
      <c r="B511">
        <v>45.653697383743918</v>
      </c>
      <c r="C511">
        <v>45.990330876896792</v>
      </c>
      <c r="D511">
        <v>45.188826345338803</v>
      </c>
      <c r="E511">
        <v>45.717819213867188</v>
      </c>
      <c r="F511">
        <v>5321700</v>
      </c>
      <c r="G511">
        <v>0</v>
      </c>
      <c r="H511">
        <v>0</v>
      </c>
      <c r="I511" t="s">
        <v>656</v>
      </c>
    </row>
    <row r="512" spans="1:9">
      <c r="A512" t="s">
        <v>3406</v>
      </c>
      <c r="B512">
        <v>45.830043078123495</v>
      </c>
      <c r="C512">
        <v>46.206751299120917</v>
      </c>
      <c r="D512">
        <v>45.81401261579402</v>
      </c>
      <c r="E512">
        <v>46.150646209716797</v>
      </c>
      <c r="F512">
        <v>4462800</v>
      </c>
      <c r="G512">
        <v>0</v>
      </c>
      <c r="H512">
        <v>0</v>
      </c>
      <c r="I512" t="s">
        <v>657</v>
      </c>
    </row>
    <row r="513" spans="1:9">
      <c r="A513" t="s">
        <v>3407</v>
      </c>
      <c r="B513">
        <v>46.142634231549863</v>
      </c>
      <c r="C513">
        <v>46.463237396367177</v>
      </c>
      <c r="D513">
        <v>46.086529136331592</v>
      </c>
      <c r="E513">
        <v>46.391101837158203</v>
      </c>
      <c r="F513">
        <v>3903900</v>
      </c>
      <c r="G513">
        <v>0</v>
      </c>
      <c r="H513">
        <v>0</v>
      </c>
      <c r="I513" t="s">
        <v>3408</v>
      </c>
    </row>
    <row r="514" spans="1:9">
      <c r="A514" t="s">
        <v>3409</v>
      </c>
      <c r="B514">
        <v>46.487276062697411</v>
      </c>
      <c r="C514">
        <v>47.457096088136922</v>
      </c>
      <c r="D514">
        <v>46.487276062697411</v>
      </c>
      <c r="E514">
        <v>47.080390930175781</v>
      </c>
      <c r="F514">
        <v>8129300</v>
      </c>
      <c r="G514">
        <v>0</v>
      </c>
      <c r="H514">
        <v>0</v>
      </c>
      <c r="I514" t="s">
        <v>659</v>
      </c>
    </row>
    <row r="515" spans="1:9">
      <c r="A515" t="s">
        <v>3410</v>
      </c>
      <c r="B515">
        <v>46.944137332225552</v>
      </c>
      <c r="C515">
        <v>46.952154092670575</v>
      </c>
      <c r="D515">
        <v>45.990347691650847</v>
      </c>
      <c r="E515">
        <v>46.383083343505859</v>
      </c>
      <c r="F515">
        <v>6389400</v>
      </c>
      <c r="G515">
        <v>0</v>
      </c>
      <c r="H515">
        <v>0</v>
      </c>
      <c r="I515" t="s">
        <v>660</v>
      </c>
    </row>
    <row r="516" spans="1:9">
      <c r="A516" t="s">
        <v>3411</v>
      </c>
      <c r="B516">
        <v>45.942246444827063</v>
      </c>
      <c r="C516">
        <v>45.942246444827063</v>
      </c>
      <c r="D516">
        <v>44.459464060438812</v>
      </c>
      <c r="E516">
        <v>44.595718383789063</v>
      </c>
      <c r="F516">
        <v>10853100</v>
      </c>
      <c r="G516">
        <v>0</v>
      </c>
      <c r="H516">
        <v>0</v>
      </c>
      <c r="I516" t="s">
        <v>661</v>
      </c>
    </row>
    <row r="517" spans="1:9">
      <c r="A517" t="s">
        <v>3412</v>
      </c>
      <c r="B517">
        <v>44.355269324758808</v>
      </c>
      <c r="C517">
        <v>44.820140451474131</v>
      </c>
      <c r="D517">
        <v>44.17092361438052</v>
      </c>
      <c r="E517">
        <v>44.603736877441406</v>
      </c>
      <c r="F517">
        <v>6022800</v>
      </c>
      <c r="G517">
        <v>0</v>
      </c>
      <c r="H517">
        <v>0</v>
      </c>
      <c r="I517" t="s">
        <v>662</v>
      </c>
    </row>
    <row r="518" spans="1:9">
      <c r="A518" t="s">
        <v>3413</v>
      </c>
      <c r="B518">
        <v>45.171109364790176</v>
      </c>
      <c r="C518">
        <v>45.211635491184751</v>
      </c>
      <c r="D518">
        <v>43.971518090228443</v>
      </c>
      <c r="E518">
        <v>44.052570343017578</v>
      </c>
      <c r="F518">
        <v>9457300</v>
      </c>
      <c r="G518">
        <v>0</v>
      </c>
      <c r="H518">
        <v>0</v>
      </c>
      <c r="I518" t="s">
        <v>664</v>
      </c>
    </row>
    <row r="519" spans="1:9">
      <c r="A519" t="s">
        <v>3414</v>
      </c>
      <c r="B519">
        <v>46.200491906927887</v>
      </c>
      <c r="C519">
        <v>46.200491906927887</v>
      </c>
      <c r="D519">
        <v>44.149839483639433</v>
      </c>
      <c r="E519">
        <v>45.641223907470703</v>
      </c>
      <c r="F519">
        <v>22059400</v>
      </c>
      <c r="G519">
        <v>0</v>
      </c>
      <c r="H519">
        <v>0</v>
      </c>
      <c r="I519" t="s">
        <v>665</v>
      </c>
    </row>
    <row r="520" spans="1:9">
      <c r="A520" t="s">
        <v>3415</v>
      </c>
      <c r="B520">
        <v>45.819539971705808</v>
      </c>
      <c r="C520">
        <v>46.249125599956628</v>
      </c>
      <c r="D520">
        <v>44.911741688742531</v>
      </c>
      <c r="E520">
        <v>45.487220764160163</v>
      </c>
      <c r="F520">
        <v>15275200</v>
      </c>
      <c r="G520">
        <v>0</v>
      </c>
      <c r="H520">
        <v>0</v>
      </c>
      <c r="I520" t="s">
        <v>666</v>
      </c>
    </row>
    <row r="521" spans="1:9">
      <c r="A521" t="s">
        <v>3416</v>
      </c>
      <c r="B521">
        <v>45.317003724059504</v>
      </c>
      <c r="C521">
        <v>45.681745028041121</v>
      </c>
      <c r="D521">
        <v>45.106266021728523</v>
      </c>
      <c r="E521">
        <v>45.106266021728523</v>
      </c>
      <c r="F521">
        <v>4738500</v>
      </c>
      <c r="G521">
        <v>0</v>
      </c>
      <c r="H521">
        <v>0</v>
      </c>
      <c r="I521" t="s">
        <v>667</v>
      </c>
    </row>
    <row r="522" spans="1:9">
      <c r="A522" t="s">
        <v>3417</v>
      </c>
      <c r="B522">
        <v>45.276489276392432</v>
      </c>
      <c r="C522">
        <v>46.297762098981678</v>
      </c>
      <c r="D522">
        <v>45.073855509915163</v>
      </c>
      <c r="E522">
        <v>45.843864440917969</v>
      </c>
      <c r="F522">
        <v>11604200</v>
      </c>
      <c r="G522">
        <v>0</v>
      </c>
      <c r="H522">
        <v>0</v>
      </c>
      <c r="I522" t="s">
        <v>3418</v>
      </c>
    </row>
    <row r="523" spans="1:9">
      <c r="A523" t="s">
        <v>3419</v>
      </c>
      <c r="B523">
        <v>45.97353705180479</v>
      </c>
      <c r="C523">
        <v>46.12753755809549</v>
      </c>
      <c r="D523">
        <v>45.592584688099592</v>
      </c>
      <c r="E523">
        <v>45.827640533447273</v>
      </c>
      <c r="F523">
        <v>7969500</v>
      </c>
      <c r="G523">
        <v>0</v>
      </c>
      <c r="H523">
        <v>0</v>
      </c>
      <c r="I523" t="s">
        <v>669</v>
      </c>
    </row>
    <row r="524" spans="1:9">
      <c r="A524" t="s">
        <v>3420</v>
      </c>
      <c r="B524">
        <v>45.714175816948739</v>
      </c>
      <c r="C524">
        <v>46.111336240499647</v>
      </c>
      <c r="D524">
        <v>45.519646054023831</v>
      </c>
      <c r="E524">
        <v>45.762805938720703</v>
      </c>
      <c r="F524">
        <v>4237800</v>
      </c>
      <c r="G524">
        <v>0</v>
      </c>
      <c r="H524">
        <v>0</v>
      </c>
      <c r="I524" t="s">
        <v>670</v>
      </c>
    </row>
    <row r="525" spans="1:9">
      <c r="A525" t="s">
        <v>3421</v>
      </c>
      <c r="B525">
        <v>46.338285061630543</v>
      </c>
      <c r="C525">
        <v>46.711133516302894</v>
      </c>
      <c r="D525">
        <v>43.687838298466311</v>
      </c>
      <c r="E525">
        <v>43.939102172851563</v>
      </c>
      <c r="F525">
        <v>15836400</v>
      </c>
      <c r="G525">
        <v>0</v>
      </c>
      <c r="H525">
        <v>0</v>
      </c>
      <c r="I525" t="s">
        <v>671</v>
      </c>
    </row>
    <row r="526" spans="1:9">
      <c r="A526" t="s">
        <v>3422</v>
      </c>
      <c r="B526">
        <v>44.101204700745903</v>
      </c>
      <c r="C526">
        <v>44.903635628858162</v>
      </c>
      <c r="D526">
        <v>43.809411635977817</v>
      </c>
      <c r="E526">
        <v>44.5875244140625</v>
      </c>
      <c r="F526">
        <v>6979900</v>
      </c>
      <c r="G526">
        <v>0</v>
      </c>
      <c r="H526">
        <v>0</v>
      </c>
      <c r="I526" t="s">
        <v>672</v>
      </c>
    </row>
    <row r="527" spans="1:9">
      <c r="A527" t="s">
        <v>3423</v>
      </c>
      <c r="B527">
        <v>44.271419155348198</v>
      </c>
      <c r="C527">
        <v>44.465948908427123</v>
      </c>
      <c r="D527">
        <v>43.82562554064318</v>
      </c>
      <c r="E527">
        <v>44.125522613525391</v>
      </c>
      <c r="F527">
        <v>6368500</v>
      </c>
      <c r="G527">
        <v>0</v>
      </c>
      <c r="H527">
        <v>0</v>
      </c>
      <c r="I527" t="s">
        <v>3424</v>
      </c>
    </row>
    <row r="528" spans="1:9">
      <c r="A528" t="s">
        <v>3425</v>
      </c>
      <c r="B528">
        <v>43.922882859611562</v>
      </c>
      <c r="C528">
        <v>44.465942822501759</v>
      </c>
      <c r="D528">
        <v>43.809408474157074</v>
      </c>
      <c r="E528">
        <v>44.214675903320313</v>
      </c>
      <c r="F528">
        <v>4347800</v>
      </c>
      <c r="G528">
        <v>0</v>
      </c>
      <c r="H528">
        <v>0</v>
      </c>
      <c r="I528" t="s">
        <v>674</v>
      </c>
    </row>
    <row r="529" spans="1:9">
      <c r="A529" t="s">
        <v>3426</v>
      </c>
      <c r="B529">
        <v>44.230896851887287</v>
      </c>
      <c r="C529">
        <v>44.449741683554748</v>
      </c>
      <c r="D529">
        <v>43.890473619479543</v>
      </c>
      <c r="E529">
        <v>44.028263092041016</v>
      </c>
      <c r="F529">
        <v>3494500</v>
      </c>
      <c r="G529">
        <v>0</v>
      </c>
      <c r="H529">
        <v>0</v>
      </c>
      <c r="I529" t="s">
        <v>675</v>
      </c>
    </row>
    <row r="530" spans="1:9">
      <c r="A530" t="s">
        <v>3427</v>
      </c>
      <c r="B530">
        <v>43.995848717797571</v>
      </c>
      <c r="C530">
        <v>44.57943503863526</v>
      </c>
      <c r="D530">
        <v>43.914796436324046</v>
      </c>
      <c r="E530">
        <v>44.198482513427727</v>
      </c>
      <c r="F530">
        <v>6017800</v>
      </c>
      <c r="G530">
        <v>0</v>
      </c>
      <c r="H530">
        <v>0</v>
      </c>
      <c r="I530" t="s">
        <v>676</v>
      </c>
    </row>
    <row r="531" spans="1:9">
      <c r="A531" t="s">
        <v>3428</v>
      </c>
      <c r="B531">
        <v>44.449743807510963</v>
      </c>
      <c r="C531">
        <v>45.730387623120961</v>
      </c>
      <c r="D531">
        <v>44.449743807510963</v>
      </c>
      <c r="E531">
        <v>45.568283081054688</v>
      </c>
      <c r="F531">
        <v>7047500</v>
      </c>
      <c r="G531">
        <v>0</v>
      </c>
      <c r="H531">
        <v>0</v>
      </c>
      <c r="I531" t="s">
        <v>677</v>
      </c>
    </row>
    <row r="532" spans="1:9">
      <c r="A532" t="s">
        <v>3429</v>
      </c>
      <c r="B532">
        <v>45.495329864934469</v>
      </c>
      <c r="C532">
        <v>46.532813662951085</v>
      </c>
      <c r="D532">
        <v>45.487222783543061</v>
      </c>
      <c r="E532">
        <v>46.484180450439453</v>
      </c>
      <c r="F532">
        <v>7890400</v>
      </c>
      <c r="G532">
        <v>0</v>
      </c>
      <c r="H532">
        <v>0</v>
      </c>
      <c r="I532" t="s">
        <v>3430</v>
      </c>
    </row>
    <row r="533" spans="1:9">
      <c r="A533" t="s">
        <v>3431</v>
      </c>
      <c r="B533">
        <v>46.597646855947239</v>
      </c>
      <c r="C533">
        <v>47.521656030132569</v>
      </c>
      <c r="D533">
        <v>46.581435788968307</v>
      </c>
      <c r="E533">
        <v>47.027229309082031</v>
      </c>
      <c r="F533">
        <v>9376800</v>
      </c>
      <c r="G533">
        <v>0</v>
      </c>
      <c r="H533">
        <v>0</v>
      </c>
      <c r="I533" t="s">
        <v>679</v>
      </c>
    </row>
    <row r="534" spans="1:9">
      <c r="A534" t="s">
        <v>3432</v>
      </c>
      <c r="B534">
        <v>47.262303238570041</v>
      </c>
      <c r="C534">
        <v>47.70809692937322</v>
      </c>
      <c r="D534">
        <v>46.889454739184671</v>
      </c>
      <c r="E534">
        <v>47.351459503173828</v>
      </c>
      <c r="F534">
        <v>6951100</v>
      </c>
      <c r="G534">
        <v>0</v>
      </c>
      <c r="H534">
        <v>0</v>
      </c>
      <c r="I534" t="s">
        <v>680</v>
      </c>
    </row>
    <row r="535" spans="1:9">
      <c r="A535" t="s">
        <v>3433</v>
      </c>
      <c r="B535">
        <v>47.116406541044562</v>
      </c>
      <c r="C535">
        <v>47.229880961085328</v>
      </c>
      <c r="D535">
        <v>45.114383841351902</v>
      </c>
      <c r="E535">
        <v>46.419345855712891</v>
      </c>
      <c r="F535">
        <v>10951400</v>
      </c>
      <c r="G535">
        <v>0</v>
      </c>
      <c r="H535">
        <v>0</v>
      </c>
      <c r="I535" t="s">
        <v>681</v>
      </c>
    </row>
    <row r="536" spans="1:9">
      <c r="A536" t="s">
        <v>3434</v>
      </c>
      <c r="B536">
        <v>46.654391677101557</v>
      </c>
      <c r="C536">
        <v>46.881340468045963</v>
      </c>
      <c r="D536">
        <v>46.289650340265631</v>
      </c>
      <c r="E536">
        <v>46.435546875</v>
      </c>
      <c r="F536">
        <v>6057500</v>
      </c>
      <c r="G536">
        <v>0</v>
      </c>
      <c r="H536">
        <v>0</v>
      </c>
      <c r="I536" t="s">
        <v>3435</v>
      </c>
    </row>
    <row r="537" spans="1:9">
      <c r="A537" t="s">
        <v>3436</v>
      </c>
      <c r="B537">
        <v>46.467969781224994</v>
      </c>
      <c r="C537">
        <v>47.489242449276503</v>
      </c>
      <c r="D537">
        <v>46.395021512653777</v>
      </c>
      <c r="E537">
        <v>46.921867370605469</v>
      </c>
      <c r="F537">
        <v>5313700</v>
      </c>
      <c r="G537">
        <v>0</v>
      </c>
      <c r="H537">
        <v>0</v>
      </c>
      <c r="I537" t="s">
        <v>683</v>
      </c>
    </row>
    <row r="538" spans="1:9">
      <c r="A538" t="s">
        <v>3437</v>
      </c>
      <c r="B538">
        <v>46.986706797281563</v>
      </c>
      <c r="C538">
        <v>48.729354890137557</v>
      </c>
      <c r="D538">
        <v>46.954284660832897</v>
      </c>
      <c r="E538">
        <v>48.234928131103523</v>
      </c>
      <c r="F538">
        <v>8704700</v>
      </c>
      <c r="G538">
        <v>0</v>
      </c>
      <c r="H538">
        <v>0</v>
      </c>
      <c r="I538" t="s">
        <v>684</v>
      </c>
    </row>
    <row r="539" spans="1:9">
      <c r="A539" t="s">
        <v>3438</v>
      </c>
      <c r="B539">
        <v>48.259244209421922</v>
      </c>
      <c r="C539">
        <v>48.380822577971813</v>
      </c>
      <c r="D539">
        <v>47.789132526916376</v>
      </c>
      <c r="E539">
        <v>48.202507019042969</v>
      </c>
      <c r="F539">
        <v>5057800</v>
      </c>
      <c r="G539">
        <v>0</v>
      </c>
      <c r="H539">
        <v>0</v>
      </c>
      <c r="I539" t="s">
        <v>685</v>
      </c>
    </row>
    <row r="540" spans="1:9">
      <c r="A540" t="s">
        <v>3439</v>
      </c>
      <c r="B540">
        <v>48.178191903713277</v>
      </c>
      <c r="C540">
        <v>48.705040809753285</v>
      </c>
      <c r="D540">
        <v>47.926928071064047</v>
      </c>
      <c r="E540">
        <v>48.59967041015625</v>
      </c>
      <c r="F540">
        <v>6718700</v>
      </c>
      <c r="G540">
        <v>0</v>
      </c>
      <c r="H540">
        <v>0</v>
      </c>
      <c r="I540" t="s">
        <v>686</v>
      </c>
    </row>
    <row r="541" spans="1:9">
      <c r="A541" t="s">
        <v>3440</v>
      </c>
      <c r="B541">
        <v>48.737469299270224</v>
      </c>
      <c r="C541">
        <v>48.988733164669078</v>
      </c>
      <c r="D541">
        <v>47.878301105851563</v>
      </c>
      <c r="E541">
        <v>47.894512176513672</v>
      </c>
      <c r="F541">
        <v>5133100</v>
      </c>
      <c r="G541">
        <v>0</v>
      </c>
      <c r="H541">
        <v>0</v>
      </c>
      <c r="I541" t="s">
        <v>3441</v>
      </c>
    </row>
    <row r="542" spans="1:9">
      <c r="A542" t="s">
        <v>3442</v>
      </c>
      <c r="B542">
        <v>47.983665306555046</v>
      </c>
      <c r="C542">
        <v>48.421354881926106</v>
      </c>
      <c r="D542">
        <v>47.627027982054841</v>
      </c>
      <c r="E542">
        <v>48.105243682861328</v>
      </c>
      <c r="F542">
        <v>3944000</v>
      </c>
      <c r="G542">
        <v>0</v>
      </c>
      <c r="H542">
        <v>0</v>
      </c>
      <c r="I542" t="s">
        <v>688</v>
      </c>
    </row>
    <row r="543" spans="1:9">
      <c r="A543" t="s">
        <v>3443</v>
      </c>
      <c r="B543">
        <v>48.161988333083123</v>
      </c>
      <c r="C543">
        <v>48.21872862781121</v>
      </c>
      <c r="D543">
        <v>47.545983092039961</v>
      </c>
      <c r="E543">
        <v>48.032302856445313</v>
      </c>
      <c r="F543">
        <v>4830500</v>
      </c>
      <c r="G543">
        <v>0</v>
      </c>
      <c r="H543">
        <v>0</v>
      </c>
      <c r="I543" t="s">
        <v>689</v>
      </c>
    </row>
    <row r="544" spans="1:9">
      <c r="A544" t="s">
        <v>3444</v>
      </c>
      <c r="B544">
        <v>47.943145674043372</v>
      </c>
      <c r="C544">
        <v>47.943145674043372</v>
      </c>
      <c r="D544">
        <v>47.011029203066407</v>
      </c>
      <c r="E544">
        <v>47.278507232666016</v>
      </c>
      <c r="F544">
        <v>5395400</v>
      </c>
      <c r="G544">
        <v>0</v>
      </c>
      <c r="H544">
        <v>0</v>
      </c>
      <c r="I544" t="s">
        <v>690</v>
      </c>
    </row>
    <row r="545" spans="1:9">
      <c r="A545" t="s">
        <v>3445</v>
      </c>
      <c r="B545">
        <v>47.343349516693685</v>
      </c>
      <c r="C545">
        <v>47.862091425163982</v>
      </c>
      <c r="D545">
        <v>47.148819755044485</v>
      </c>
      <c r="E545">
        <v>47.813461303710938</v>
      </c>
      <c r="F545">
        <v>3510600</v>
      </c>
      <c r="G545">
        <v>0</v>
      </c>
      <c r="H545">
        <v>0</v>
      </c>
      <c r="I545" t="s">
        <v>691</v>
      </c>
    </row>
    <row r="546" spans="1:9">
      <c r="A546" t="s">
        <v>3446</v>
      </c>
      <c r="B546">
        <v>47.011027830611283</v>
      </c>
      <c r="C546">
        <v>48.056618674428002</v>
      </c>
      <c r="D546">
        <v>46.970501700870543</v>
      </c>
      <c r="E546">
        <v>47.456821441650391</v>
      </c>
      <c r="F546">
        <v>5990400</v>
      </c>
      <c r="G546">
        <v>0</v>
      </c>
      <c r="H546">
        <v>0</v>
      </c>
      <c r="I546" t="s">
        <v>3447</v>
      </c>
    </row>
    <row r="547" spans="1:9">
      <c r="A547" t="s">
        <v>3448</v>
      </c>
      <c r="B547">
        <v>47.456812789656588</v>
      </c>
      <c r="C547">
        <v>47.886398344036778</v>
      </c>
      <c r="D547">
        <v>47.286601220609981</v>
      </c>
      <c r="E547">
        <v>47.489234924316406</v>
      </c>
      <c r="F547">
        <v>4211000</v>
      </c>
      <c r="G547">
        <v>0</v>
      </c>
      <c r="H547">
        <v>0</v>
      </c>
      <c r="I547" t="s">
        <v>693</v>
      </c>
    </row>
    <row r="548" spans="1:9">
      <c r="A548" t="s">
        <v>3449</v>
      </c>
      <c r="B548">
        <v>47.46493028394903</v>
      </c>
      <c r="C548">
        <v>47.829668557094763</v>
      </c>
      <c r="D548">
        <v>46.889448089273529</v>
      </c>
      <c r="E548">
        <v>47.716194152832031</v>
      </c>
      <c r="F548">
        <v>4279400</v>
      </c>
      <c r="G548">
        <v>0</v>
      </c>
      <c r="H548">
        <v>0</v>
      </c>
      <c r="I548" t="s">
        <v>694</v>
      </c>
    </row>
    <row r="549" spans="1:9">
      <c r="A549" t="s">
        <v>3450</v>
      </c>
      <c r="B549">
        <v>47.740511275596702</v>
      </c>
      <c r="C549">
        <v>48.234935013229659</v>
      </c>
      <c r="D549">
        <v>47.610825803243777</v>
      </c>
      <c r="E549">
        <v>47.748615264892578</v>
      </c>
      <c r="F549">
        <v>5183600</v>
      </c>
      <c r="G549">
        <v>0</v>
      </c>
      <c r="H549">
        <v>0</v>
      </c>
      <c r="I549" t="s">
        <v>695</v>
      </c>
    </row>
    <row r="550" spans="1:9">
      <c r="A550" t="s">
        <v>3451</v>
      </c>
      <c r="B550">
        <v>47.902610586508274</v>
      </c>
      <c r="C550">
        <v>48.283562972833359</v>
      </c>
      <c r="D550">
        <v>47.562187418090701</v>
      </c>
      <c r="E550">
        <v>47.829662322998047</v>
      </c>
      <c r="F550">
        <v>3816900</v>
      </c>
      <c r="G550">
        <v>0</v>
      </c>
      <c r="H550">
        <v>0</v>
      </c>
      <c r="I550" t="s">
        <v>696</v>
      </c>
    </row>
    <row r="551" spans="1:9">
      <c r="A551" t="s">
        <v>3452</v>
      </c>
      <c r="B551">
        <v>47.651361967796902</v>
      </c>
      <c r="C551">
        <v>47.88641790216645</v>
      </c>
      <c r="D551">
        <v>46.767878535120147</v>
      </c>
      <c r="E551">
        <v>47.732414245605469</v>
      </c>
      <c r="F551">
        <v>3909900</v>
      </c>
      <c r="G551">
        <v>0</v>
      </c>
      <c r="H551">
        <v>0</v>
      </c>
      <c r="I551" t="s">
        <v>3453</v>
      </c>
    </row>
    <row r="552" spans="1:9">
      <c r="A552" t="s">
        <v>3454</v>
      </c>
      <c r="B552">
        <v>47.862097161584686</v>
      </c>
      <c r="C552">
        <v>48.016100809832267</v>
      </c>
      <c r="D552">
        <v>47.367670254582308</v>
      </c>
      <c r="E552">
        <v>47.481147766113281</v>
      </c>
      <c r="F552">
        <v>3580000</v>
      </c>
      <c r="G552">
        <v>0</v>
      </c>
      <c r="H552">
        <v>0</v>
      </c>
      <c r="I552" t="s">
        <v>698</v>
      </c>
    </row>
    <row r="553" spans="1:9">
      <c r="A553" t="s">
        <v>3455</v>
      </c>
      <c r="B553">
        <v>47.562208695655102</v>
      </c>
      <c r="C553">
        <v>47.76484250806265</v>
      </c>
      <c r="D553">
        <v>47.432523179392135</v>
      </c>
      <c r="E553">
        <v>47.545997619628906</v>
      </c>
      <c r="F553">
        <v>3037900</v>
      </c>
      <c r="G553">
        <v>0</v>
      </c>
      <c r="H553">
        <v>0</v>
      </c>
      <c r="I553" t="s">
        <v>699</v>
      </c>
    </row>
    <row r="554" spans="1:9">
      <c r="A554" t="s">
        <v>3456</v>
      </c>
      <c r="B554">
        <v>47.570298449751462</v>
      </c>
      <c r="C554">
        <v>47.732406069547487</v>
      </c>
      <c r="D554">
        <v>47.262297373279253</v>
      </c>
      <c r="E554">
        <v>47.319034576416016</v>
      </c>
      <c r="F554">
        <v>4868800</v>
      </c>
      <c r="G554">
        <v>0</v>
      </c>
      <c r="H554">
        <v>0</v>
      </c>
      <c r="I554" t="s">
        <v>700</v>
      </c>
    </row>
    <row r="555" spans="1:9">
      <c r="A555" t="s">
        <v>3457</v>
      </c>
      <c r="B555">
        <v>46.638190172643988</v>
      </c>
      <c r="C555">
        <v>46.735453518433154</v>
      </c>
      <c r="D555">
        <v>45.981655631688589</v>
      </c>
      <c r="E555">
        <v>46.297763824462891</v>
      </c>
      <c r="F555">
        <v>8925600</v>
      </c>
      <c r="G555">
        <v>0</v>
      </c>
      <c r="H555">
        <v>0</v>
      </c>
      <c r="I555" t="s">
        <v>701</v>
      </c>
    </row>
    <row r="556" spans="1:9">
      <c r="A556" t="s">
        <v>3458</v>
      </c>
      <c r="B556">
        <v>46.44364751393519</v>
      </c>
      <c r="C556">
        <v>46.44364751393519</v>
      </c>
      <c r="D556">
        <v>45.203530150086152</v>
      </c>
      <c r="E556">
        <v>45.592586517333984</v>
      </c>
      <c r="F556">
        <v>6312200</v>
      </c>
      <c r="G556">
        <v>0</v>
      </c>
      <c r="H556">
        <v>0</v>
      </c>
      <c r="I556" t="s">
        <v>3459</v>
      </c>
    </row>
    <row r="557" spans="1:9">
      <c r="A557" t="s">
        <v>3460</v>
      </c>
      <c r="B557">
        <v>46.038389754162402</v>
      </c>
      <c r="C557">
        <v>46.889450929632019</v>
      </c>
      <c r="D557">
        <v>45.860074147496086</v>
      </c>
      <c r="E557">
        <v>46.686817169189453</v>
      </c>
      <c r="F557">
        <v>7358500</v>
      </c>
      <c r="G557">
        <v>0</v>
      </c>
      <c r="H557">
        <v>0</v>
      </c>
      <c r="I557" t="s">
        <v>703</v>
      </c>
    </row>
    <row r="558" spans="1:9">
      <c r="A558" t="s">
        <v>3461</v>
      </c>
      <c r="B558">
        <v>46.840817674137213</v>
      </c>
      <c r="C558">
        <v>48.364621224580993</v>
      </c>
      <c r="D558">
        <v>46.792184461782185</v>
      </c>
      <c r="E558">
        <v>47.943145751953125</v>
      </c>
      <c r="F558">
        <v>11676600</v>
      </c>
      <c r="G558">
        <v>0</v>
      </c>
      <c r="H558">
        <v>0</v>
      </c>
      <c r="I558" t="s">
        <v>704</v>
      </c>
    </row>
    <row r="559" spans="1:9">
      <c r="A559" t="s">
        <v>3462</v>
      </c>
      <c r="B559">
        <v>47.829666973189234</v>
      </c>
      <c r="C559">
        <v>48.834731691274818</v>
      </c>
      <c r="D559">
        <v>47.44871764177195</v>
      </c>
      <c r="E559">
        <v>48.786098480224609</v>
      </c>
      <c r="F559">
        <v>8970700</v>
      </c>
      <c r="G559">
        <v>0</v>
      </c>
      <c r="H559">
        <v>0</v>
      </c>
      <c r="I559" t="s">
        <v>705</v>
      </c>
    </row>
    <row r="560" spans="1:9">
      <c r="A560" t="s">
        <v>3463</v>
      </c>
      <c r="B560">
        <v>48.834732797532922</v>
      </c>
      <c r="C560">
        <v>49.896534739924085</v>
      </c>
      <c r="D560">
        <v>48.591572920664611</v>
      </c>
      <c r="E560">
        <v>49.321052551269531</v>
      </c>
      <c r="F560">
        <v>6800500</v>
      </c>
      <c r="G560">
        <v>0</v>
      </c>
      <c r="H560">
        <v>0</v>
      </c>
      <c r="I560" t="s">
        <v>706</v>
      </c>
    </row>
    <row r="561" spans="1:9">
      <c r="A561" t="s">
        <v>3464</v>
      </c>
      <c r="B561">
        <v>48.923888961717971</v>
      </c>
      <c r="C561">
        <v>49.239997090302481</v>
      </c>
      <c r="D561">
        <v>48.283565623744266</v>
      </c>
      <c r="E561">
        <v>48.753677368164063</v>
      </c>
      <c r="F561">
        <v>4602200</v>
      </c>
      <c r="G561">
        <v>0</v>
      </c>
      <c r="H561">
        <v>0</v>
      </c>
      <c r="I561" t="s">
        <v>3465</v>
      </c>
    </row>
    <row r="562" spans="1:9">
      <c r="A562" t="s">
        <v>3466</v>
      </c>
      <c r="B562">
        <v>48.769905090332031</v>
      </c>
      <c r="C562">
        <v>49.086016438839302</v>
      </c>
      <c r="D562">
        <v>48.518641138679548</v>
      </c>
      <c r="E562">
        <v>48.769905090332031</v>
      </c>
      <c r="F562">
        <v>3285900</v>
      </c>
      <c r="G562">
        <v>0</v>
      </c>
      <c r="H562">
        <v>0</v>
      </c>
      <c r="I562" t="s">
        <v>708</v>
      </c>
    </row>
    <row r="563" spans="1:9">
      <c r="A563" t="s">
        <v>3467</v>
      </c>
      <c r="B563">
        <v>48.769880787684798</v>
      </c>
      <c r="C563">
        <v>49.10220304681873</v>
      </c>
      <c r="D563">
        <v>48.632091346337162</v>
      </c>
      <c r="E563">
        <v>48.656406402587891</v>
      </c>
      <c r="F563">
        <v>3538600</v>
      </c>
      <c r="G563">
        <v>0</v>
      </c>
      <c r="H563">
        <v>0</v>
      </c>
      <c r="I563" t="s">
        <v>709</v>
      </c>
    </row>
    <row r="564" spans="1:9">
      <c r="A564" t="s">
        <v>3468</v>
      </c>
      <c r="B564">
        <v>48.494312994091281</v>
      </c>
      <c r="C564">
        <v>49.069792131216488</v>
      </c>
      <c r="D564">
        <v>48.324098285578152</v>
      </c>
      <c r="E564">
        <v>48.980632781982422</v>
      </c>
      <c r="F564">
        <v>4201300</v>
      </c>
      <c r="G564">
        <v>0</v>
      </c>
      <c r="H564">
        <v>0</v>
      </c>
      <c r="I564" t="s">
        <v>710</v>
      </c>
    </row>
    <row r="565" spans="1:9">
      <c r="A565" t="s">
        <v>3469</v>
      </c>
      <c r="B565">
        <v>49.183270842629454</v>
      </c>
      <c r="C565">
        <v>50.091069302308192</v>
      </c>
      <c r="D565">
        <v>49.069796421662872</v>
      </c>
      <c r="E565">
        <v>50.058647155761719</v>
      </c>
      <c r="F565">
        <v>6053800</v>
      </c>
      <c r="G565">
        <v>0</v>
      </c>
      <c r="H565">
        <v>0</v>
      </c>
      <c r="I565" t="s">
        <v>711</v>
      </c>
    </row>
    <row r="566" spans="1:9">
      <c r="A566" t="s">
        <v>3470</v>
      </c>
      <c r="B566">
        <v>50.099169538380281</v>
      </c>
      <c r="C566">
        <v>51.566235911739504</v>
      </c>
      <c r="D566">
        <v>49.977588051419332</v>
      </c>
      <c r="E566">
        <v>50.723281860351563</v>
      </c>
      <c r="F566">
        <v>8877800</v>
      </c>
      <c r="G566">
        <v>0</v>
      </c>
      <c r="H566">
        <v>0</v>
      </c>
      <c r="I566" t="s">
        <v>3471</v>
      </c>
    </row>
    <row r="567" spans="1:9">
      <c r="A567" t="s">
        <v>3472</v>
      </c>
      <c r="B567">
        <v>50.958336237226312</v>
      </c>
      <c r="C567">
        <v>51.258236423155253</v>
      </c>
      <c r="D567">
        <v>50.4963315195956</v>
      </c>
      <c r="E567">
        <v>51.006969451904297</v>
      </c>
      <c r="F567">
        <v>5644700</v>
      </c>
      <c r="G567">
        <v>0</v>
      </c>
      <c r="H567">
        <v>0</v>
      </c>
      <c r="I567" t="s">
        <v>713</v>
      </c>
    </row>
    <row r="568" spans="1:9">
      <c r="A568" t="s">
        <v>3473</v>
      </c>
      <c r="B568">
        <v>50.852961630924881</v>
      </c>
      <c r="C568">
        <v>51.039384289254016</v>
      </c>
      <c r="D568">
        <v>49.742526577651539</v>
      </c>
      <c r="E568">
        <v>50.188320159912109</v>
      </c>
      <c r="F568">
        <v>6352500</v>
      </c>
      <c r="G568">
        <v>0</v>
      </c>
      <c r="H568">
        <v>0</v>
      </c>
      <c r="I568" t="s">
        <v>714</v>
      </c>
    </row>
    <row r="569" spans="1:9">
      <c r="A569" t="s">
        <v>3474</v>
      </c>
      <c r="B569">
        <v>50.334220701834873</v>
      </c>
      <c r="C569">
        <v>50.796225390147647</v>
      </c>
      <c r="D569">
        <v>49.961375355467631</v>
      </c>
      <c r="E569">
        <v>50.261272430419922</v>
      </c>
      <c r="F569">
        <v>4287300</v>
      </c>
      <c r="G569">
        <v>0</v>
      </c>
      <c r="H569">
        <v>0</v>
      </c>
      <c r="I569" t="s">
        <v>715</v>
      </c>
    </row>
    <row r="570" spans="1:9">
      <c r="A570" t="s">
        <v>3475</v>
      </c>
      <c r="B570">
        <v>49.807369146958472</v>
      </c>
      <c r="C570">
        <v>49.896528478742816</v>
      </c>
      <c r="D570">
        <v>48.518618560132978</v>
      </c>
      <c r="E570">
        <v>48.842830657958977</v>
      </c>
      <c r="F570">
        <v>6964400</v>
      </c>
      <c r="G570">
        <v>0</v>
      </c>
      <c r="H570">
        <v>0</v>
      </c>
      <c r="I570" t="s">
        <v>716</v>
      </c>
    </row>
    <row r="571" spans="1:9">
      <c r="A571" t="s">
        <v>3476</v>
      </c>
      <c r="B571">
        <v>48.777998624748058</v>
      </c>
      <c r="C571">
        <v>48.794209696471938</v>
      </c>
      <c r="D571">
        <v>48.072834010460781</v>
      </c>
      <c r="E571">
        <v>48.267360687255859</v>
      </c>
      <c r="F571">
        <v>6162200</v>
      </c>
      <c r="G571">
        <v>0</v>
      </c>
      <c r="H571">
        <v>0</v>
      </c>
      <c r="I571" t="s">
        <v>3477</v>
      </c>
    </row>
    <row r="572" spans="1:9">
      <c r="A572" t="s">
        <v>3478</v>
      </c>
      <c r="B572">
        <v>48.21871849600587</v>
      </c>
      <c r="C572">
        <v>48.437560179642908</v>
      </c>
      <c r="D572">
        <v>47.74860680950853</v>
      </c>
      <c r="E572">
        <v>47.853977203369141</v>
      </c>
      <c r="F572">
        <v>6458100</v>
      </c>
      <c r="G572">
        <v>0</v>
      </c>
      <c r="H572">
        <v>0</v>
      </c>
      <c r="I572" t="s">
        <v>718</v>
      </c>
    </row>
    <row r="573" spans="1:9">
      <c r="A573" t="s">
        <v>3479</v>
      </c>
      <c r="B573">
        <v>47.659450899958962</v>
      </c>
      <c r="C573">
        <v>48.16198166587035</v>
      </c>
      <c r="D573">
        <v>47.513554372445135</v>
      </c>
      <c r="E573">
        <v>47.708084106445313</v>
      </c>
      <c r="F573">
        <v>4710500</v>
      </c>
      <c r="G573">
        <v>0</v>
      </c>
      <c r="H573">
        <v>0</v>
      </c>
      <c r="I573" t="s">
        <v>719</v>
      </c>
    </row>
    <row r="574" spans="1:9">
      <c r="A574" t="s">
        <v>3480</v>
      </c>
      <c r="B574">
        <v>47.935045930517305</v>
      </c>
      <c r="C574">
        <v>48.591580482989471</v>
      </c>
      <c r="D574">
        <v>47.497356228869201</v>
      </c>
      <c r="E574">
        <v>48.461894989013672</v>
      </c>
      <c r="F574">
        <v>4790500</v>
      </c>
      <c r="G574">
        <v>0</v>
      </c>
      <c r="H574">
        <v>0</v>
      </c>
      <c r="I574" t="s">
        <v>720</v>
      </c>
    </row>
    <row r="575" spans="1:9">
      <c r="A575" t="s">
        <v>3481</v>
      </c>
      <c r="B575">
        <v>48.364621412223819</v>
      </c>
      <c r="C575">
        <v>48.729362776437661</v>
      </c>
      <c r="D575">
        <v>48.056620341950449</v>
      </c>
      <c r="E575">
        <v>48.113357543945313</v>
      </c>
      <c r="F575">
        <v>3992500</v>
      </c>
      <c r="G575">
        <v>0</v>
      </c>
      <c r="H575">
        <v>0</v>
      </c>
      <c r="I575" t="s">
        <v>721</v>
      </c>
    </row>
    <row r="576" spans="1:9">
      <c r="A576" t="s">
        <v>3482</v>
      </c>
      <c r="B576">
        <v>48.064721725828242</v>
      </c>
      <c r="C576">
        <v>48.145777075673777</v>
      </c>
      <c r="D576">
        <v>47.586505983548598</v>
      </c>
      <c r="E576">
        <v>48.056617736816406</v>
      </c>
      <c r="F576">
        <v>4538700</v>
      </c>
      <c r="G576">
        <v>0</v>
      </c>
      <c r="H576">
        <v>0</v>
      </c>
      <c r="I576" t="s">
        <v>3483</v>
      </c>
    </row>
    <row r="577" spans="1:9">
      <c r="A577" t="s">
        <v>3484</v>
      </c>
      <c r="B577">
        <v>47.878298851007813</v>
      </c>
      <c r="C577">
        <v>47.91072099080511</v>
      </c>
      <c r="D577">
        <v>46.735444704689137</v>
      </c>
      <c r="E577">
        <v>46.921867370605469</v>
      </c>
      <c r="F577">
        <v>6587600</v>
      </c>
      <c r="G577">
        <v>0</v>
      </c>
      <c r="H577">
        <v>0</v>
      </c>
      <c r="I577" t="s">
        <v>723</v>
      </c>
    </row>
    <row r="578" spans="1:9">
      <c r="A578" t="s">
        <v>3485</v>
      </c>
      <c r="B578">
        <v>46.897556844169486</v>
      </c>
      <c r="C578">
        <v>47.781040141385326</v>
      </c>
      <c r="D578">
        <v>46.508500404837605</v>
      </c>
      <c r="E578">
        <v>47.310928344726563</v>
      </c>
      <c r="F578">
        <v>4921600</v>
      </c>
      <c r="G578">
        <v>0</v>
      </c>
      <c r="H578">
        <v>0</v>
      </c>
      <c r="I578" t="s">
        <v>724</v>
      </c>
    </row>
    <row r="579" spans="1:9">
      <c r="A579" t="s">
        <v>3486</v>
      </c>
      <c r="B579">
        <v>46.735455842170992</v>
      </c>
      <c r="C579">
        <v>48.753689692307567</v>
      </c>
      <c r="D579">
        <v>46.354503338631865</v>
      </c>
      <c r="E579">
        <v>48.551055908203125</v>
      </c>
      <c r="F579">
        <v>8496200</v>
      </c>
      <c r="G579">
        <v>0</v>
      </c>
      <c r="H579">
        <v>0</v>
      </c>
      <c r="I579" t="s">
        <v>725</v>
      </c>
    </row>
    <row r="580" spans="1:9">
      <c r="A580" t="s">
        <v>3487</v>
      </c>
      <c r="B580">
        <v>48.559151024813183</v>
      </c>
      <c r="C580">
        <v>49.774953507249108</v>
      </c>
      <c r="D580">
        <v>48.559151024813183</v>
      </c>
      <c r="E580">
        <v>49.766849517822266</v>
      </c>
      <c r="F580">
        <v>6854500</v>
      </c>
      <c r="G580">
        <v>0</v>
      </c>
      <c r="H580">
        <v>0</v>
      </c>
      <c r="I580" t="s">
        <v>726</v>
      </c>
    </row>
    <row r="581" spans="1:9">
      <c r="A581" t="s">
        <v>3488</v>
      </c>
      <c r="B581">
        <v>49.766849067876578</v>
      </c>
      <c r="C581">
        <v>50.212642689016839</v>
      </c>
      <c r="D581">
        <v>48.75368034167343</v>
      </c>
      <c r="E581">
        <v>48.956314086914063</v>
      </c>
      <c r="F581">
        <v>6608800</v>
      </c>
      <c r="G581">
        <v>0</v>
      </c>
      <c r="H581">
        <v>0</v>
      </c>
      <c r="I581" t="s">
        <v>3489</v>
      </c>
    </row>
    <row r="582" spans="1:9">
      <c r="A582" t="s">
        <v>3490</v>
      </c>
      <c r="B582">
        <v>46.073646248689457</v>
      </c>
      <c r="C582">
        <v>47.424900939076565</v>
      </c>
      <c r="D582">
        <v>44.255598289058177</v>
      </c>
      <c r="E582">
        <v>44.353870391845703</v>
      </c>
      <c r="F582">
        <v>34811200</v>
      </c>
      <c r="G582">
        <v>0</v>
      </c>
      <c r="H582">
        <v>0</v>
      </c>
      <c r="I582" t="s">
        <v>729</v>
      </c>
    </row>
    <row r="583" spans="1:9">
      <c r="A583" t="s">
        <v>3491</v>
      </c>
      <c r="B583">
        <v>44.64047803735361</v>
      </c>
      <c r="C583">
        <v>45.303821453754708</v>
      </c>
      <c r="D583">
        <v>44.329282668287554</v>
      </c>
      <c r="E583">
        <v>45.123653411865234</v>
      </c>
      <c r="F583">
        <v>12744700</v>
      </c>
      <c r="G583">
        <v>0</v>
      </c>
      <c r="H583">
        <v>0</v>
      </c>
      <c r="I583" t="s">
        <v>730</v>
      </c>
    </row>
    <row r="584" spans="1:9">
      <c r="A584" t="s">
        <v>3492</v>
      </c>
      <c r="B584">
        <v>45.664169397897837</v>
      </c>
      <c r="C584">
        <v>48.104617428628302</v>
      </c>
      <c r="D584">
        <v>45.631414117361466</v>
      </c>
      <c r="E584">
        <v>47.613250732421882</v>
      </c>
      <c r="F584">
        <v>16719400</v>
      </c>
      <c r="G584">
        <v>0</v>
      </c>
      <c r="H584">
        <v>0</v>
      </c>
      <c r="I584" t="s">
        <v>731</v>
      </c>
    </row>
    <row r="585" spans="1:9">
      <c r="A585" t="s">
        <v>3493</v>
      </c>
      <c r="B585">
        <v>47.474026800297707</v>
      </c>
      <c r="C585">
        <v>47.670570957218295</v>
      </c>
      <c r="D585">
        <v>46.769736802637297</v>
      </c>
      <c r="E585">
        <v>47.400321960449219</v>
      </c>
      <c r="F585">
        <v>7973000</v>
      </c>
      <c r="G585">
        <v>0</v>
      </c>
      <c r="H585">
        <v>0</v>
      </c>
      <c r="I585" t="s">
        <v>3494</v>
      </c>
    </row>
    <row r="586" spans="1:9">
      <c r="A586" t="s">
        <v>3495</v>
      </c>
      <c r="B586">
        <v>47.375759194469317</v>
      </c>
      <c r="C586">
        <v>47.555927303880473</v>
      </c>
      <c r="D586">
        <v>46.507683301517865</v>
      </c>
      <c r="E586">
        <v>46.884395599365234</v>
      </c>
      <c r="F586">
        <v>6318400</v>
      </c>
      <c r="G586">
        <v>0</v>
      </c>
      <c r="H586">
        <v>0</v>
      </c>
      <c r="I586" t="s">
        <v>733</v>
      </c>
    </row>
    <row r="587" spans="1:9">
      <c r="A587" t="s">
        <v>3496</v>
      </c>
      <c r="B587">
        <v>47.023619097289973</v>
      </c>
      <c r="C587">
        <v>47.302059330277658</v>
      </c>
      <c r="D587">
        <v>46.736990823926426</v>
      </c>
      <c r="E587">
        <v>47.080947875976563</v>
      </c>
      <c r="F587">
        <v>2867400</v>
      </c>
      <c r="G587">
        <v>0</v>
      </c>
      <c r="H587">
        <v>0</v>
      </c>
      <c r="I587" t="s">
        <v>734</v>
      </c>
    </row>
    <row r="588" spans="1:9">
      <c r="A588" t="s">
        <v>3497</v>
      </c>
      <c r="B588">
        <v>47.539536847941442</v>
      </c>
      <c r="C588">
        <v>47.605053644587642</v>
      </c>
      <c r="D588">
        <v>45.721489477188463</v>
      </c>
      <c r="E588">
        <v>45.762435913085938</v>
      </c>
      <c r="F588">
        <v>5892400</v>
      </c>
      <c r="G588">
        <v>0</v>
      </c>
      <c r="H588">
        <v>0</v>
      </c>
      <c r="I588" t="s">
        <v>3498</v>
      </c>
    </row>
    <row r="589" spans="1:9">
      <c r="A589" t="s">
        <v>3499</v>
      </c>
      <c r="B589">
        <v>46.024506133399044</v>
      </c>
      <c r="C589">
        <v>46.180103870793943</v>
      </c>
      <c r="D589">
        <v>45.246511198397663</v>
      </c>
      <c r="E589">
        <v>45.729686737060547</v>
      </c>
      <c r="F589">
        <v>8277500</v>
      </c>
      <c r="G589">
        <v>0</v>
      </c>
      <c r="H589">
        <v>0</v>
      </c>
      <c r="I589" t="s">
        <v>3500</v>
      </c>
    </row>
    <row r="590" spans="1:9">
      <c r="A590" t="s">
        <v>3501</v>
      </c>
      <c r="B590">
        <v>45.877090465541599</v>
      </c>
      <c r="C590">
        <v>46.474917219652923</v>
      </c>
      <c r="D590">
        <v>45.385723827577976</v>
      </c>
      <c r="E590">
        <v>46.368453979492188</v>
      </c>
      <c r="F590">
        <v>6312100</v>
      </c>
      <c r="G590">
        <v>0</v>
      </c>
      <c r="H590">
        <v>0</v>
      </c>
      <c r="I590" t="s">
        <v>737</v>
      </c>
    </row>
    <row r="591" spans="1:9">
      <c r="A591" t="s">
        <v>3502</v>
      </c>
      <c r="B591">
        <v>46.53223642062509</v>
      </c>
      <c r="C591">
        <v>50.594183820913251</v>
      </c>
      <c r="D591">
        <v>46.53223642062509</v>
      </c>
      <c r="E591">
        <v>50.512290954589837</v>
      </c>
      <c r="F591">
        <v>18820900</v>
      </c>
      <c r="G591">
        <v>0</v>
      </c>
      <c r="H591">
        <v>0</v>
      </c>
      <c r="I591" t="s">
        <v>738</v>
      </c>
    </row>
    <row r="592" spans="1:9">
      <c r="A592" t="s">
        <v>3503</v>
      </c>
      <c r="B592">
        <v>50.48773961245459</v>
      </c>
      <c r="C592">
        <v>51.675202168006599</v>
      </c>
      <c r="D592">
        <v>49.005454522898802</v>
      </c>
      <c r="E592">
        <v>49.054592132568359</v>
      </c>
      <c r="F592">
        <v>14923100</v>
      </c>
      <c r="G592">
        <v>0</v>
      </c>
      <c r="H592">
        <v>0</v>
      </c>
      <c r="I592" t="s">
        <v>739</v>
      </c>
    </row>
    <row r="593" spans="1:9">
      <c r="A593" t="s">
        <v>3504</v>
      </c>
      <c r="B593">
        <v>49.136477769596254</v>
      </c>
      <c r="C593">
        <v>49.521381178475629</v>
      </c>
      <c r="D593">
        <v>48.235643593425571</v>
      </c>
      <c r="E593">
        <v>48.735195159912109</v>
      </c>
      <c r="F593">
        <v>8318000</v>
      </c>
      <c r="G593">
        <v>0</v>
      </c>
      <c r="H593">
        <v>0</v>
      </c>
      <c r="I593" t="s">
        <v>740</v>
      </c>
    </row>
    <row r="594" spans="1:9">
      <c r="A594" t="s">
        <v>3505</v>
      </c>
      <c r="B594">
        <v>49.668785965498913</v>
      </c>
      <c r="C594">
        <v>51.617863808935603</v>
      </c>
      <c r="D594">
        <v>49.578701931959444</v>
      </c>
      <c r="E594">
        <v>51.232963562011719</v>
      </c>
      <c r="F594">
        <v>11463100</v>
      </c>
      <c r="G594">
        <v>0</v>
      </c>
      <c r="H594">
        <v>0</v>
      </c>
      <c r="I594" t="s">
        <v>3506</v>
      </c>
    </row>
    <row r="595" spans="1:9">
      <c r="A595" t="s">
        <v>3507</v>
      </c>
      <c r="B595">
        <v>51.09373856517815</v>
      </c>
      <c r="C595">
        <v>51.167443394672262</v>
      </c>
      <c r="D595">
        <v>49.504993836542688</v>
      </c>
      <c r="E595">
        <v>50.938140869140632</v>
      </c>
      <c r="F595">
        <v>8184300</v>
      </c>
      <c r="G595">
        <v>0</v>
      </c>
      <c r="H595">
        <v>0</v>
      </c>
      <c r="I595" t="s">
        <v>742</v>
      </c>
    </row>
    <row r="596" spans="1:9">
      <c r="A596" t="s">
        <v>3508</v>
      </c>
      <c r="B596">
        <v>50.061885825165348</v>
      </c>
      <c r="C596">
        <v>51.003666507489022</v>
      </c>
      <c r="D596">
        <v>49.586898340504696</v>
      </c>
      <c r="E596">
        <v>49.726119995117188</v>
      </c>
      <c r="F596">
        <v>5562300</v>
      </c>
      <c r="G596">
        <v>0</v>
      </c>
      <c r="H596">
        <v>0</v>
      </c>
      <c r="I596" t="s">
        <v>743</v>
      </c>
    </row>
    <row r="597" spans="1:9">
      <c r="A597" t="s">
        <v>3509</v>
      </c>
      <c r="B597">
        <v>49.857155889870533</v>
      </c>
      <c r="C597">
        <v>50.495929215281656</v>
      </c>
      <c r="D597">
        <v>49.545957267023248</v>
      </c>
      <c r="E597">
        <v>50.029132843017578</v>
      </c>
      <c r="F597">
        <v>3965300</v>
      </c>
      <c r="G597">
        <v>0</v>
      </c>
      <c r="H597">
        <v>0</v>
      </c>
      <c r="I597" t="s">
        <v>744</v>
      </c>
    </row>
    <row r="598" spans="1:9">
      <c r="A598" t="s">
        <v>3510</v>
      </c>
      <c r="B598">
        <v>50.037315938468552</v>
      </c>
      <c r="C598">
        <v>50.635145881500392</v>
      </c>
      <c r="D598">
        <v>49.668794825001129</v>
      </c>
      <c r="E598">
        <v>50.258430480957031</v>
      </c>
      <c r="F598">
        <v>3666500</v>
      </c>
      <c r="G598">
        <v>0</v>
      </c>
      <c r="H598">
        <v>0</v>
      </c>
      <c r="I598" t="s">
        <v>745</v>
      </c>
    </row>
    <row r="599" spans="1:9">
      <c r="A599" t="s">
        <v>3511</v>
      </c>
      <c r="B599">
        <v>50.430401834596921</v>
      </c>
      <c r="C599">
        <v>50.913574155416178</v>
      </c>
      <c r="D599">
        <v>50.078256860023728</v>
      </c>
      <c r="E599">
        <v>50.577808380126953</v>
      </c>
      <c r="F599">
        <v>4315300</v>
      </c>
      <c r="G599">
        <v>0</v>
      </c>
      <c r="H599">
        <v>0</v>
      </c>
      <c r="I599" t="s">
        <v>3512</v>
      </c>
    </row>
    <row r="600" spans="1:9">
      <c r="A600" t="s">
        <v>3513</v>
      </c>
      <c r="B600">
        <v>50.577808887945153</v>
      </c>
      <c r="C600">
        <v>50.733409720698702</v>
      </c>
      <c r="D600">
        <v>49.857142856291901</v>
      </c>
      <c r="E600">
        <v>49.971794128417969</v>
      </c>
      <c r="F600">
        <v>4769300</v>
      </c>
      <c r="G600">
        <v>0</v>
      </c>
      <c r="H600">
        <v>0</v>
      </c>
      <c r="I600" t="s">
        <v>747</v>
      </c>
    </row>
    <row r="601" spans="1:9">
      <c r="A601" t="s">
        <v>3514</v>
      </c>
      <c r="B601">
        <v>49.832582191649735</v>
      </c>
      <c r="C601">
        <v>51.454088888418163</v>
      </c>
      <c r="D601">
        <v>49.791635747067673</v>
      </c>
      <c r="E601">
        <v>51.323055267333984</v>
      </c>
      <c r="F601">
        <v>7998100</v>
      </c>
      <c r="G601">
        <v>0</v>
      </c>
      <c r="H601">
        <v>0</v>
      </c>
      <c r="I601" t="s">
        <v>748</v>
      </c>
    </row>
    <row r="602" spans="1:9">
      <c r="A602" t="s">
        <v>3515</v>
      </c>
      <c r="B602">
        <v>51.650620326324926</v>
      </c>
      <c r="C602">
        <v>52.166554147981017</v>
      </c>
      <c r="D602">
        <v>50.684269477387417</v>
      </c>
      <c r="E602">
        <v>50.725215911865234</v>
      </c>
      <c r="F602">
        <v>6332000</v>
      </c>
      <c r="G602">
        <v>0</v>
      </c>
      <c r="H602">
        <v>0</v>
      </c>
      <c r="I602" t="s">
        <v>749</v>
      </c>
    </row>
    <row r="603" spans="1:9">
      <c r="A603" t="s">
        <v>3516</v>
      </c>
      <c r="B603">
        <v>51.355811036816526</v>
      </c>
      <c r="C603">
        <v>51.757093670757669</v>
      </c>
      <c r="D603">
        <v>51.060991652535407</v>
      </c>
      <c r="E603">
        <v>51.273918151855469</v>
      </c>
      <c r="F603">
        <v>9152100</v>
      </c>
      <c r="G603">
        <v>0</v>
      </c>
      <c r="H603">
        <v>0</v>
      </c>
      <c r="I603" t="s">
        <v>750</v>
      </c>
    </row>
    <row r="604" spans="1:9">
      <c r="A604" t="s">
        <v>3517</v>
      </c>
      <c r="B604">
        <v>51.879926642022191</v>
      </c>
      <c r="C604">
        <v>52.756193524603781</v>
      </c>
      <c r="D604">
        <v>51.879926642022191</v>
      </c>
      <c r="E604">
        <v>52.477756500244141</v>
      </c>
      <c r="F604">
        <v>6372500</v>
      </c>
      <c r="G604">
        <v>0</v>
      </c>
      <c r="H604">
        <v>0</v>
      </c>
      <c r="I604" t="s">
        <v>3518</v>
      </c>
    </row>
    <row r="605" spans="1:9">
      <c r="A605" t="s">
        <v>3519</v>
      </c>
      <c r="B605">
        <v>52.682490003030964</v>
      </c>
      <c r="C605">
        <v>52.936359780999723</v>
      </c>
      <c r="D605">
        <v>52.305774668861865</v>
      </c>
      <c r="E605">
        <v>52.461372375488281</v>
      </c>
      <c r="F605">
        <v>6424900</v>
      </c>
      <c r="G605">
        <v>0</v>
      </c>
      <c r="H605">
        <v>0</v>
      </c>
      <c r="I605" t="s">
        <v>752</v>
      </c>
    </row>
    <row r="606" spans="1:9">
      <c r="A606" t="s">
        <v>3520</v>
      </c>
      <c r="B606">
        <v>52.576027193899321</v>
      </c>
      <c r="C606">
        <v>53.427726867039929</v>
      </c>
      <c r="D606">
        <v>52.551459955409143</v>
      </c>
      <c r="E606">
        <v>52.805335998535163</v>
      </c>
      <c r="F606">
        <v>8163800</v>
      </c>
      <c r="G606">
        <v>0</v>
      </c>
      <c r="H606">
        <v>0</v>
      </c>
      <c r="I606" t="s">
        <v>753</v>
      </c>
    </row>
    <row r="607" spans="1:9">
      <c r="A607" t="s">
        <v>3521</v>
      </c>
      <c r="B607">
        <v>52.903608195589648</v>
      </c>
      <c r="C607">
        <v>53.837200803603913</v>
      </c>
      <c r="D607">
        <v>52.838091390248813</v>
      </c>
      <c r="E607">
        <v>53.411354064941406</v>
      </c>
      <c r="F607">
        <v>7640900</v>
      </c>
      <c r="G607">
        <v>0</v>
      </c>
      <c r="H607">
        <v>0</v>
      </c>
      <c r="I607" t="s">
        <v>754</v>
      </c>
    </row>
    <row r="608" spans="1:9">
      <c r="A608" t="s">
        <v>3522</v>
      </c>
      <c r="B608">
        <v>53.616095884314696</v>
      </c>
      <c r="C608">
        <v>53.616095884314696</v>
      </c>
      <c r="D608">
        <v>52.960940247671338</v>
      </c>
      <c r="E608">
        <v>53.550579071044922</v>
      </c>
      <c r="F608">
        <v>3938900</v>
      </c>
      <c r="G608">
        <v>0</v>
      </c>
      <c r="H608">
        <v>0</v>
      </c>
      <c r="I608" t="s">
        <v>755</v>
      </c>
    </row>
    <row r="609" spans="1:9">
      <c r="A609" t="s">
        <v>3523</v>
      </c>
      <c r="B609">
        <v>53.558759944095478</v>
      </c>
      <c r="C609">
        <v>54.418644522943708</v>
      </c>
      <c r="D609">
        <v>53.435917504824012</v>
      </c>
      <c r="E609">
        <v>53.902713775634766</v>
      </c>
      <c r="F609">
        <v>2637700</v>
      </c>
      <c r="G609">
        <v>0</v>
      </c>
      <c r="H609">
        <v>0</v>
      </c>
      <c r="I609" t="s">
        <v>3524</v>
      </c>
    </row>
    <row r="610" spans="1:9">
      <c r="A610" t="s">
        <v>3525</v>
      </c>
      <c r="B610">
        <v>54.05011120832323</v>
      </c>
      <c r="C610">
        <v>54.140195226845741</v>
      </c>
      <c r="D610">
        <v>53.288495755012242</v>
      </c>
      <c r="E610">
        <v>53.345821380615234</v>
      </c>
      <c r="F610">
        <v>3510600</v>
      </c>
      <c r="G610">
        <v>0</v>
      </c>
      <c r="H610">
        <v>0</v>
      </c>
      <c r="I610" t="s">
        <v>757</v>
      </c>
    </row>
    <row r="611" spans="1:9">
      <c r="A611" t="s">
        <v>3526</v>
      </c>
      <c r="B611">
        <v>53.419543497125296</v>
      </c>
      <c r="C611">
        <v>53.566953180353707</v>
      </c>
      <c r="D611">
        <v>52.903606481812758</v>
      </c>
      <c r="E611">
        <v>53.083774566650391</v>
      </c>
      <c r="F611">
        <v>2467500</v>
      </c>
      <c r="G611">
        <v>0</v>
      </c>
      <c r="H611">
        <v>0</v>
      </c>
      <c r="I611" t="s">
        <v>758</v>
      </c>
    </row>
    <row r="612" spans="1:9">
      <c r="A612" t="s">
        <v>3527</v>
      </c>
      <c r="B612">
        <v>53.403158500664368</v>
      </c>
      <c r="C612">
        <v>53.837196366226763</v>
      </c>
      <c r="D612">
        <v>53.141097548927121</v>
      </c>
      <c r="E612">
        <v>53.435916900634766</v>
      </c>
      <c r="F612">
        <v>5058100</v>
      </c>
      <c r="G612">
        <v>0</v>
      </c>
      <c r="H612">
        <v>0</v>
      </c>
      <c r="I612" t="s">
        <v>759</v>
      </c>
    </row>
    <row r="613" spans="1:9">
      <c r="A613" t="s">
        <v>3528</v>
      </c>
      <c r="B613">
        <v>54.009184116260741</v>
      </c>
      <c r="C613">
        <v>55.794476660673539</v>
      </c>
      <c r="D613">
        <v>54.009184116260741</v>
      </c>
      <c r="E613">
        <v>55.385005950927727</v>
      </c>
      <c r="F613">
        <v>8509000</v>
      </c>
      <c r="G613">
        <v>0</v>
      </c>
      <c r="H613">
        <v>0</v>
      </c>
      <c r="I613" t="s">
        <v>3529</v>
      </c>
    </row>
    <row r="614" spans="1:9">
      <c r="A614" t="s">
        <v>3530</v>
      </c>
      <c r="B614">
        <v>56.203942966158728</v>
      </c>
      <c r="C614">
        <v>56.375919901012224</v>
      </c>
      <c r="D614">
        <v>54.95096369220704</v>
      </c>
      <c r="E614">
        <v>55.008289337158203</v>
      </c>
      <c r="F614">
        <v>6057500</v>
      </c>
      <c r="G614">
        <v>0</v>
      </c>
      <c r="H614">
        <v>0</v>
      </c>
      <c r="I614" t="s">
        <v>761</v>
      </c>
    </row>
    <row r="615" spans="1:9">
      <c r="A615" t="s">
        <v>3531</v>
      </c>
      <c r="B615">
        <v>55.05741946273092</v>
      </c>
      <c r="C615">
        <v>55.540591770253485</v>
      </c>
      <c r="D615">
        <v>53.280312315473381</v>
      </c>
      <c r="E615">
        <v>53.927276611328125</v>
      </c>
      <c r="F615">
        <v>7124500</v>
      </c>
      <c r="G615">
        <v>0</v>
      </c>
      <c r="H615">
        <v>0</v>
      </c>
      <c r="I615" t="s">
        <v>762</v>
      </c>
    </row>
    <row r="616" spans="1:9">
      <c r="A616" t="s">
        <v>3532</v>
      </c>
      <c r="B616">
        <v>54.361324538470633</v>
      </c>
      <c r="C616">
        <v>54.656143924175879</v>
      </c>
      <c r="D616">
        <v>54.009179508213066</v>
      </c>
      <c r="E616">
        <v>54.50054931640625</v>
      </c>
      <c r="F616">
        <v>5549700</v>
      </c>
      <c r="G616">
        <v>0</v>
      </c>
      <c r="H616">
        <v>0</v>
      </c>
      <c r="I616" t="s">
        <v>763</v>
      </c>
    </row>
    <row r="617" spans="1:9">
      <c r="A617" t="s">
        <v>3533</v>
      </c>
      <c r="B617">
        <v>55.032867017360296</v>
      </c>
      <c r="C617">
        <v>55.950083758593188</v>
      </c>
      <c r="D617">
        <v>54.254875081441348</v>
      </c>
      <c r="E617">
        <v>55.016490936279297</v>
      </c>
      <c r="F617">
        <v>8337200</v>
      </c>
      <c r="G617">
        <v>0</v>
      </c>
      <c r="H617">
        <v>0</v>
      </c>
      <c r="I617" t="s">
        <v>3534</v>
      </c>
    </row>
    <row r="618" spans="1:9">
      <c r="A618" t="s">
        <v>3535</v>
      </c>
      <c r="B618">
        <v>56.93278504313141</v>
      </c>
      <c r="C618">
        <v>57.342255611257578</v>
      </c>
      <c r="D618">
        <v>56.097467833285037</v>
      </c>
      <c r="E618">
        <v>56.621589660644531</v>
      </c>
      <c r="F618">
        <v>18160800</v>
      </c>
      <c r="G618">
        <v>0</v>
      </c>
      <c r="H618">
        <v>0</v>
      </c>
      <c r="I618" t="s">
        <v>765</v>
      </c>
    </row>
    <row r="619" spans="1:9">
      <c r="A619" t="s">
        <v>3536</v>
      </c>
      <c r="B619">
        <v>56.842741500678777</v>
      </c>
      <c r="C619">
        <v>58.767253080331322</v>
      </c>
      <c r="D619">
        <v>56.752657421594598</v>
      </c>
      <c r="E619">
        <v>57.923744201660163</v>
      </c>
      <c r="F619">
        <v>10985200</v>
      </c>
      <c r="G619">
        <v>0</v>
      </c>
      <c r="H619">
        <v>0</v>
      </c>
      <c r="I619" t="s">
        <v>766</v>
      </c>
    </row>
    <row r="620" spans="1:9">
      <c r="A620" t="s">
        <v>3537</v>
      </c>
      <c r="B620">
        <v>58.062926397615229</v>
      </c>
      <c r="C620">
        <v>60.650777076254599</v>
      </c>
      <c r="D620">
        <v>57.735348701477051</v>
      </c>
      <c r="E620">
        <v>60.601642608642578</v>
      </c>
      <c r="F620">
        <v>12186000</v>
      </c>
      <c r="G620">
        <v>0</v>
      </c>
      <c r="H620">
        <v>0</v>
      </c>
      <c r="I620" t="s">
        <v>767</v>
      </c>
    </row>
    <row r="621" spans="1:9">
      <c r="A621" t="s">
        <v>3538</v>
      </c>
      <c r="B621">
        <v>61.043893571675511</v>
      </c>
      <c r="C621">
        <v>63.058488694489455</v>
      </c>
      <c r="D621">
        <v>60.970185595655899</v>
      </c>
      <c r="E621">
        <v>62.894702911376953</v>
      </c>
      <c r="F621">
        <v>14846000</v>
      </c>
      <c r="G621">
        <v>0</v>
      </c>
      <c r="H621">
        <v>0</v>
      </c>
      <c r="I621" t="s">
        <v>768</v>
      </c>
    </row>
    <row r="622" spans="1:9">
      <c r="A622" t="s">
        <v>3539</v>
      </c>
      <c r="B622">
        <v>62.960202185102887</v>
      </c>
      <c r="C622">
        <v>63.533464819247243</v>
      </c>
      <c r="D622">
        <v>61.125775501498161</v>
      </c>
      <c r="E622">
        <v>61.387836456298828</v>
      </c>
      <c r="F622">
        <v>10167900</v>
      </c>
      <c r="G622">
        <v>0</v>
      </c>
      <c r="H622">
        <v>0</v>
      </c>
      <c r="I622" t="s">
        <v>3540</v>
      </c>
    </row>
    <row r="623" spans="1:9">
      <c r="A623" t="s">
        <v>3541</v>
      </c>
      <c r="B623">
        <v>61.41240766638947</v>
      </c>
      <c r="C623">
        <v>63.263216793884489</v>
      </c>
      <c r="D623">
        <v>61.281380304527971</v>
      </c>
      <c r="E623">
        <v>62.91107177734375</v>
      </c>
      <c r="F623">
        <v>7083700</v>
      </c>
      <c r="G623">
        <v>0</v>
      </c>
      <c r="H623">
        <v>0</v>
      </c>
      <c r="I623" t="s">
        <v>770</v>
      </c>
    </row>
    <row r="624" spans="1:9">
      <c r="A624" t="s">
        <v>3542</v>
      </c>
      <c r="B624">
        <v>62.943824947771162</v>
      </c>
      <c r="C624">
        <v>63.803715759111697</v>
      </c>
      <c r="D624">
        <v>62.452461447587673</v>
      </c>
      <c r="E624">
        <v>63.795524597167969</v>
      </c>
      <c r="F624">
        <v>7668600</v>
      </c>
      <c r="G624">
        <v>0</v>
      </c>
      <c r="H624">
        <v>0</v>
      </c>
      <c r="I624" t="s">
        <v>771</v>
      </c>
    </row>
    <row r="625" spans="1:9">
      <c r="A625" t="s">
        <v>3543</v>
      </c>
      <c r="B625">
        <v>64.016638078393342</v>
      </c>
      <c r="C625">
        <v>64.016638078393342</v>
      </c>
      <c r="D625">
        <v>62.968394244257169</v>
      </c>
      <c r="E625">
        <v>63.959312438964851</v>
      </c>
      <c r="F625">
        <v>7808100</v>
      </c>
      <c r="G625">
        <v>0</v>
      </c>
      <c r="H625">
        <v>0</v>
      </c>
      <c r="I625" t="s">
        <v>772</v>
      </c>
    </row>
    <row r="626" spans="1:9">
      <c r="A626" t="s">
        <v>3544</v>
      </c>
      <c r="B626">
        <v>63.967498365301012</v>
      </c>
      <c r="C626">
        <v>64.401536206593661</v>
      </c>
      <c r="D626">
        <v>63.525269362467299</v>
      </c>
      <c r="E626">
        <v>64.352401733398438</v>
      </c>
      <c r="F626">
        <v>5621600</v>
      </c>
      <c r="G626">
        <v>0</v>
      </c>
      <c r="H626">
        <v>0</v>
      </c>
      <c r="I626" t="s">
        <v>3545</v>
      </c>
    </row>
    <row r="627" spans="1:9">
      <c r="A627" t="s">
        <v>3546</v>
      </c>
      <c r="B627">
        <v>64.352424160351163</v>
      </c>
      <c r="C627">
        <v>64.450693140988534</v>
      </c>
      <c r="D627">
        <v>63.74640295562444</v>
      </c>
      <c r="E627">
        <v>63.975711822509766</v>
      </c>
      <c r="F627">
        <v>5372700</v>
      </c>
      <c r="G627">
        <v>0</v>
      </c>
      <c r="H627">
        <v>0</v>
      </c>
      <c r="I627" t="s">
        <v>774</v>
      </c>
    </row>
    <row r="628" spans="1:9">
      <c r="A628" t="s">
        <v>3547</v>
      </c>
      <c r="B628">
        <v>64.114937592684413</v>
      </c>
      <c r="C628">
        <v>64.114937592684413</v>
      </c>
      <c r="D628">
        <v>62.54257124525239</v>
      </c>
      <c r="E628">
        <v>62.968418121337891</v>
      </c>
      <c r="F628">
        <v>9765100</v>
      </c>
      <c r="G628">
        <v>0</v>
      </c>
      <c r="H628">
        <v>0</v>
      </c>
      <c r="I628" t="s">
        <v>775</v>
      </c>
    </row>
    <row r="629" spans="1:9">
      <c r="A629" t="s">
        <v>3548</v>
      </c>
      <c r="B629">
        <v>63.508894580679019</v>
      </c>
      <c r="C629">
        <v>63.51707949436117</v>
      </c>
      <c r="D629">
        <v>62.042989036256628</v>
      </c>
      <c r="E629">
        <v>62.485218048095703</v>
      </c>
      <c r="F629">
        <v>6347700</v>
      </c>
      <c r="G629">
        <v>0</v>
      </c>
      <c r="H629">
        <v>0</v>
      </c>
      <c r="I629" t="s">
        <v>776</v>
      </c>
    </row>
    <row r="630" spans="1:9">
      <c r="A630" t="s">
        <v>3549</v>
      </c>
      <c r="B630">
        <v>62.747286460358552</v>
      </c>
      <c r="C630">
        <v>63.074857991360872</v>
      </c>
      <c r="D630">
        <v>62.092130902300987</v>
      </c>
      <c r="E630">
        <v>63.017532348632813</v>
      </c>
      <c r="F630">
        <v>4981200</v>
      </c>
      <c r="G630">
        <v>0</v>
      </c>
      <c r="H630">
        <v>0</v>
      </c>
      <c r="I630" t="s">
        <v>777</v>
      </c>
    </row>
    <row r="631" spans="1:9">
      <c r="A631" t="s">
        <v>3550</v>
      </c>
      <c r="B631">
        <v>62.788236529129421</v>
      </c>
      <c r="C631">
        <v>63.173139992273626</v>
      </c>
      <c r="D631">
        <v>62.550742769997306</v>
      </c>
      <c r="E631">
        <v>62.894702911376953</v>
      </c>
      <c r="F631">
        <v>3489400</v>
      </c>
      <c r="G631">
        <v>0</v>
      </c>
      <c r="H631">
        <v>0</v>
      </c>
      <c r="I631" t="s">
        <v>3551</v>
      </c>
    </row>
    <row r="632" spans="1:9">
      <c r="A632" t="s">
        <v>3552</v>
      </c>
      <c r="B632">
        <v>62.558929914897242</v>
      </c>
      <c r="C632">
        <v>62.812799736821653</v>
      </c>
      <c r="D632">
        <v>61.273192231173319</v>
      </c>
      <c r="E632">
        <v>61.502494812011719</v>
      </c>
      <c r="F632">
        <v>5626300</v>
      </c>
      <c r="G632">
        <v>0</v>
      </c>
      <c r="H632">
        <v>0</v>
      </c>
      <c r="I632" t="s">
        <v>779</v>
      </c>
    </row>
    <row r="633" spans="1:9">
      <c r="A633" t="s">
        <v>3553</v>
      </c>
      <c r="B633">
        <v>61.739995218893007</v>
      </c>
      <c r="C633">
        <v>62.03481463979562</v>
      </c>
      <c r="D633">
        <v>61.093030725691591</v>
      </c>
      <c r="E633">
        <v>61.600776672363281</v>
      </c>
      <c r="F633">
        <v>8706300</v>
      </c>
      <c r="G633">
        <v>0</v>
      </c>
      <c r="H633">
        <v>0</v>
      </c>
      <c r="I633" t="s">
        <v>780</v>
      </c>
    </row>
    <row r="634" spans="1:9">
      <c r="A634" t="s">
        <v>3554</v>
      </c>
      <c r="B634">
        <v>61.117583336905028</v>
      </c>
      <c r="C634">
        <v>61.952906912148428</v>
      </c>
      <c r="D634">
        <v>60.724495035164757</v>
      </c>
      <c r="E634">
        <v>61.396026611328125</v>
      </c>
      <c r="F634">
        <v>4649100</v>
      </c>
      <c r="G634">
        <v>0</v>
      </c>
      <c r="H634">
        <v>0</v>
      </c>
      <c r="I634" t="s">
        <v>781</v>
      </c>
    </row>
    <row r="635" spans="1:9">
      <c r="A635" t="s">
        <v>3555</v>
      </c>
      <c r="B635">
        <v>60.830957474026881</v>
      </c>
      <c r="C635">
        <v>61.002934393615909</v>
      </c>
      <c r="D635">
        <v>59.553411072493397</v>
      </c>
      <c r="E635">
        <v>59.741764068603523</v>
      </c>
      <c r="F635">
        <v>6807800</v>
      </c>
      <c r="G635">
        <v>0</v>
      </c>
      <c r="H635">
        <v>0</v>
      </c>
      <c r="I635" t="s">
        <v>782</v>
      </c>
    </row>
    <row r="636" spans="1:9">
      <c r="A636" t="s">
        <v>3556</v>
      </c>
      <c r="B636">
        <v>59.332299873103096</v>
      </c>
      <c r="C636">
        <v>60.740880031936868</v>
      </c>
      <c r="D636">
        <v>57.743557860860179</v>
      </c>
      <c r="E636">
        <v>57.956478118896477</v>
      </c>
      <c r="F636">
        <v>6518200</v>
      </c>
      <c r="G636">
        <v>0</v>
      </c>
      <c r="H636">
        <v>0</v>
      </c>
      <c r="I636" t="s">
        <v>3557</v>
      </c>
    </row>
    <row r="637" spans="1:9">
      <c r="A637" t="s">
        <v>3558</v>
      </c>
      <c r="B637">
        <v>56.949191669828863</v>
      </c>
      <c r="C637">
        <v>59.831862950587833</v>
      </c>
      <c r="D637">
        <v>56.007407711594112</v>
      </c>
      <c r="E637">
        <v>59.545234680175781</v>
      </c>
      <c r="F637">
        <v>8051600</v>
      </c>
      <c r="G637">
        <v>0</v>
      </c>
      <c r="H637">
        <v>0</v>
      </c>
      <c r="I637" t="s">
        <v>784</v>
      </c>
    </row>
    <row r="638" spans="1:9">
      <c r="A638" t="s">
        <v>3559</v>
      </c>
      <c r="B638">
        <v>59.397803361600729</v>
      </c>
      <c r="C638">
        <v>60.724490335352606</v>
      </c>
      <c r="D638">
        <v>59.242202536524005</v>
      </c>
      <c r="E638">
        <v>59.987442016601563</v>
      </c>
      <c r="F638">
        <v>6521900</v>
      </c>
      <c r="G638">
        <v>0</v>
      </c>
      <c r="H638">
        <v>0</v>
      </c>
      <c r="I638" t="s">
        <v>785</v>
      </c>
    </row>
    <row r="639" spans="1:9">
      <c r="A639" t="s">
        <v>3560</v>
      </c>
      <c r="B639">
        <v>60.200377068232889</v>
      </c>
      <c r="C639">
        <v>60.5115725147826</v>
      </c>
      <c r="D639">
        <v>58.202158285054963</v>
      </c>
      <c r="E639">
        <v>58.234916687011719</v>
      </c>
      <c r="F639">
        <v>5705500</v>
      </c>
      <c r="G639">
        <v>0</v>
      </c>
      <c r="H639">
        <v>0</v>
      </c>
      <c r="I639" t="s">
        <v>786</v>
      </c>
    </row>
    <row r="640" spans="1:9">
      <c r="A640" t="s">
        <v>3561</v>
      </c>
      <c r="B640">
        <v>58.808168752912181</v>
      </c>
      <c r="C640">
        <v>59.758143595338005</v>
      </c>
      <c r="D640">
        <v>56.433244142899305</v>
      </c>
      <c r="E640">
        <v>59.332290649414063</v>
      </c>
      <c r="F640">
        <v>7733200</v>
      </c>
      <c r="G640">
        <v>0</v>
      </c>
      <c r="H640">
        <v>0</v>
      </c>
      <c r="I640" t="s">
        <v>787</v>
      </c>
    </row>
    <row r="641" spans="1:9">
      <c r="A641" t="s">
        <v>3562</v>
      </c>
      <c r="B641">
        <v>59.88918972424274</v>
      </c>
      <c r="C641">
        <v>59.971088872772377</v>
      </c>
      <c r="D641">
        <v>58.5788845721301</v>
      </c>
      <c r="E641">
        <v>58.865512847900391</v>
      </c>
      <c r="F641">
        <v>4624500</v>
      </c>
      <c r="G641">
        <v>0</v>
      </c>
      <c r="H641">
        <v>0</v>
      </c>
      <c r="I641" t="s">
        <v>3563</v>
      </c>
    </row>
    <row r="642" spans="1:9">
      <c r="A642" t="s">
        <v>3564</v>
      </c>
      <c r="B642">
        <v>58.849110045786638</v>
      </c>
      <c r="C642">
        <v>60.560694006810138</v>
      </c>
      <c r="D642">
        <v>58.701700392605552</v>
      </c>
      <c r="E642">
        <v>60.503368377685547</v>
      </c>
      <c r="F642">
        <v>4417500</v>
      </c>
      <c r="G642">
        <v>0</v>
      </c>
      <c r="H642">
        <v>0</v>
      </c>
      <c r="I642" t="s">
        <v>789</v>
      </c>
    </row>
    <row r="643" spans="1:9">
      <c r="A643" t="s">
        <v>3565</v>
      </c>
      <c r="B643">
        <v>60.839165063738001</v>
      </c>
      <c r="C643">
        <v>62.74730026701431</v>
      </c>
      <c r="D643">
        <v>60.650805768742046</v>
      </c>
      <c r="E643">
        <v>61.707241058349609</v>
      </c>
      <c r="F643">
        <v>7388700</v>
      </c>
      <c r="G643">
        <v>0</v>
      </c>
      <c r="H643">
        <v>0</v>
      </c>
      <c r="I643" t="s">
        <v>790</v>
      </c>
    </row>
    <row r="644" spans="1:9">
      <c r="A644" t="s">
        <v>3566</v>
      </c>
      <c r="B644">
        <v>62.010239739329165</v>
      </c>
      <c r="C644">
        <v>62.41151924955453</v>
      </c>
      <c r="D644">
        <v>61.518876181171855</v>
      </c>
      <c r="E644">
        <v>62.272300720214851</v>
      </c>
      <c r="F644">
        <v>3428600</v>
      </c>
      <c r="G644">
        <v>0</v>
      </c>
      <c r="H644">
        <v>0</v>
      </c>
      <c r="I644" t="s">
        <v>791</v>
      </c>
    </row>
    <row r="645" spans="1:9">
      <c r="A645" t="s">
        <v>3567</v>
      </c>
      <c r="B645">
        <v>62.354190697630216</v>
      </c>
      <c r="C645">
        <v>62.90287987451979</v>
      </c>
      <c r="D645">
        <v>61.674467912394647</v>
      </c>
      <c r="E645">
        <v>61.993854522705078</v>
      </c>
      <c r="F645">
        <v>4279000</v>
      </c>
      <c r="G645">
        <v>0</v>
      </c>
      <c r="H645">
        <v>0</v>
      </c>
      <c r="I645" t="s">
        <v>792</v>
      </c>
    </row>
    <row r="646" spans="1:9">
      <c r="A646" t="s">
        <v>3568</v>
      </c>
      <c r="B646">
        <v>60.458051056600951</v>
      </c>
      <c r="C646">
        <v>61.663578203829132</v>
      </c>
      <c r="D646">
        <v>60.210337323769416</v>
      </c>
      <c r="E646">
        <v>60.243366241455078</v>
      </c>
      <c r="F646">
        <v>8645200</v>
      </c>
      <c r="G646">
        <v>0</v>
      </c>
      <c r="H646">
        <v>0</v>
      </c>
      <c r="I646" t="s">
        <v>794</v>
      </c>
    </row>
    <row r="647" spans="1:9">
      <c r="A647" t="s">
        <v>3569</v>
      </c>
      <c r="B647">
        <v>60.680986916882603</v>
      </c>
      <c r="C647">
        <v>62.720476862657407</v>
      </c>
      <c r="D647">
        <v>60.664475608247869</v>
      </c>
      <c r="E647">
        <v>61.952571868896477</v>
      </c>
      <c r="F647">
        <v>6987100</v>
      </c>
      <c r="G647">
        <v>0</v>
      </c>
      <c r="H647">
        <v>0</v>
      </c>
      <c r="I647" t="s">
        <v>795</v>
      </c>
    </row>
    <row r="648" spans="1:9">
      <c r="A648" t="s">
        <v>3570</v>
      </c>
      <c r="B648">
        <v>62.357159987900936</v>
      </c>
      <c r="C648">
        <v>63.001214365289783</v>
      </c>
      <c r="D648">
        <v>61.341547649766255</v>
      </c>
      <c r="E648">
        <v>62.266338348388672</v>
      </c>
      <c r="F648">
        <v>5475600</v>
      </c>
      <c r="G648">
        <v>0</v>
      </c>
      <c r="H648">
        <v>0</v>
      </c>
      <c r="I648" t="s">
        <v>796</v>
      </c>
    </row>
    <row r="649" spans="1:9">
      <c r="A649" t="s">
        <v>3571</v>
      </c>
      <c r="B649">
        <v>62.959903911299811</v>
      </c>
      <c r="C649">
        <v>63.570922854217805</v>
      </c>
      <c r="D649">
        <v>62.076401249381739</v>
      </c>
      <c r="E649">
        <v>63.496612548828125</v>
      </c>
      <c r="F649">
        <v>5779300</v>
      </c>
      <c r="G649">
        <v>0</v>
      </c>
      <c r="H649">
        <v>0</v>
      </c>
      <c r="I649" t="s">
        <v>3572</v>
      </c>
    </row>
    <row r="650" spans="1:9">
      <c r="A650" t="s">
        <v>3573</v>
      </c>
      <c r="B650">
        <v>64.190240749288932</v>
      </c>
      <c r="C650">
        <v>64.759978645462795</v>
      </c>
      <c r="D650">
        <v>62.15075043072973</v>
      </c>
      <c r="E650">
        <v>62.398464202880859</v>
      </c>
      <c r="F650">
        <v>6234300</v>
      </c>
      <c r="G650">
        <v>0</v>
      </c>
      <c r="H650">
        <v>0</v>
      </c>
      <c r="I650" t="s">
        <v>798</v>
      </c>
    </row>
    <row r="651" spans="1:9">
      <c r="A651" t="s">
        <v>3574</v>
      </c>
      <c r="B651">
        <v>62.803040880114175</v>
      </c>
      <c r="C651">
        <v>63.31497960071929</v>
      </c>
      <c r="D651">
        <v>62.266338348388672</v>
      </c>
      <c r="E651">
        <v>62.266338348388672</v>
      </c>
      <c r="F651">
        <v>5520500</v>
      </c>
      <c r="G651">
        <v>0</v>
      </c>
      <c r="H651">
        <v>0</v>
      </c>
      <c r="I651" t="s">
        <v>799</v>
      </c>
    </row>
    <row r="652" spans="1:9">
      <c r="A652" t="s">
        <v>3575</v>
      </c>
      <c r="B652">
        <v>62.348917818629509</v>
      </c>
      <c r="C652">
        <v>62.381946738300108</v>
      </c>
      <c r="D652">
        <v>60.276398781561049</v>
      </c>
      <c r="E652">
        <v>61.209442138671882</v>
      </c>
      <c r="F652">
        <v>7084400</v>
      </c>
      <c r="G652">
        <v>0</v>
      </c>
      <c r="H652">
        <v>0</v>
      </c>
      <c r="I652" t="s">
        <v>800</v>
      </c>
    </row>
    <row r="653" spans="1:9">
      <c r="A653" t="s">
        <v>3576</v>
      </c>
      <c r="B653">
        <v>60.796599936934136</v>
      </c>
      <c r="C653">
        <v>62.324157795848826</v>
      </c>
      <c r="D653">
        <v>60.524122329868767</v>
      </c>
      <c r="E653">
        <v>62.051673889160163</v>
      </c>
      <c r="F653">
        <v>4956200</v>
      </c>
      <c r="G653">
        <v>0</v>
      </c>
      <c r="H653">
        <v>0</v>
      </c>
      <c r="I653" t="s">
        <v>801</v>
      </c>
    </row>
    <row r="654" spans="1:9">
      <c r="A654" t="s">
        <v>3577</v>
      </c>
      <c r="B654">
        <v>61.737879462460455</v>
      </c>
      <c r="C654">
        <v>62.547072077674834</v>
      </c>
      <c r="D654">
        <v>61.060802498554963</v>
      </c>
      <c r="E654">
        <v>62.043392181396477</v>
      </c>
      <c r="F654">
        <v>7654800</v>
      </c>
      <c r="G654">
        <v>0</v>
      </c>
      <c r="H654">
        <v>0</v>
      </c>
      <c r="I654" t="s">
        <v>3578</v>
      </c>
    </row>
    <row r="655" spans="1:9">
      <c r="A655" t="s">
        <v>3579</v>
      </c>
      <c r="B655">
        <v>61.308501681623113</v>
      </c>
      <c r="C655">
        <v>61.630525630930762</v>
      </c>
      <c r="D655">
        <v>57.74972063692497</v>
      </c>
      <c r="E655">
        <v>59.277271270751953</v>
      </c>
      <c r="F655">
        <v>20019700</v>
      </c>
      <c r="G655">
        <v>0</v>
      </c>
      <c r="H655">
        <v>0</v>
      </c>
      <c r="I655" t="s">
        <v>803</v>
      </c>
    </row>
    <row r="656" spans="1:9">
      <c r="A656" t="s">
        <v>3580</v>
      </c>
      <c r="B656">
        <v>58.674517347755277</v>
      </c>
      <c r="C656">
        <v>59.566279075154362</v>
      </c>
      <c r="D656">
        <v>58.278183001991806</v>
      </c>
      <c r="E656">
        <v>58.980030059814453</v>
      </c>
      <c r="F656">
        <v>7684600</v>
      </c>
      <c r="G656">
        <v>0</v>
      </c>
      <c r="H656">
        <v>0</v>
      </c>
      <c r="I656" t="s">
        <v>804</v>
      </c>
    </row>
    <row r="657" spans="1:9">
      <c r="A657" t="s">
        <v>3581</v>
      </c>
      <c r="B657">
        <v>58.980040413773992</v>
      </c>
      <c r="C657">
        <v>59.103897280925992</v>
      </c>
      <c r="D657">
        <v>57.097436191853788</v>
      </c>
      <c r="E657">
        <v>57.592857360839837</v>
      </c>
      <c r="F657">
        <v>8753900</v>
      </c>
      <c r="G657">
        <v>0</v>
      </c>
      <c r="H657">
        <v>0</v>
      </c>
      <c r="I657" t="s">
        <v>805</v>
      </c>
    </row>
    <row r="658" spans="1:9">
      <c r="A658" t="s">
        <v>3582</v>
      </c>
      <c r="B658">
        <v>58.113052354987445</v>
      </c>
      <c r="C658">
        <v>58.476364175272039</v>
      </c>
      <c r="D658">
        <v>57.246066828793339</v>
      </c>
      <c r="E658">
        <v>58.203880310058594</v>
      </c>
      <c r="F658">
        <v>6813000</v>
      </c>
      <c r="G658">
        <v>0</v>
      </c>
      <c r="H658">
        <v>0</v>
      </c>
      <c r="I658" t="s">
        <v>806</v>
      </c>
    </row>
    <row r="659" spans="1:9">
      <c r="A659" t="s">
        <v>3583</v>
      </c>
      <c r="B659">
        <v>57.840553335805673</v>
      </c>
      <c r="C659">
        <v>58.616710619044802</v>
      </c>
      <c r="D659">
        <v>57.642379889360782</v>
      </c>
      <c r="E659">
        <v>58.352485656738281</v>
      </c>
      <c r="F659">
        <v>3665100</v>
      </c>
      <c r="G659">
        <v>0</v>
      </c>
      <c r="H659">
        <v>0</v>
      </c>
      <c r="I659" t="s">
        <v>3584</v>
      </c>
    </row>
    <row r="660" spans="1:9">
      <c r="A660" t="s">
        <v>3585</v>
      </c>
      <c r="B660">
        <v>58.624993594824574</v>
      </c>
      <c r="C660">
        <v>59.533266883552258</v>
      </c>
      <c r="D660">
        <v>58.525906830743828</v>
      </c>
      <c r="E660">
        <v>58.765361785888672</v>
      </c>
      <c r="F660">
        <v>4485800</v>
      </c>
      <c r="G660">
        <v>0</v>
      </c>
      <c r="H660">
        <v>0</v>
      </c>
      <c r="I660" t="s">
        <v>808</v>
      </c>
    </row>
    <row r="661" spans="1:9">
      <c r="A661" t="s">
        <v>3586</v>
      </c>
      <c r="B661">
        <v>58.988286272534218</v>
      </c>
      <c r="C661">
        <v>59.219482347347771</v>
      </c>
      <c r="D661">
        <v>58.113035889799299</v>
      </c>
      <c r="E661">
        <v>58.335979461669922</v>
      </c>
      <c r="F661">
        <v>4683700</v>
      </c>
      <c r="G661">
        <v>0</v>
      </c>
      <c r="H661">
        <v>0</v>
      </c>
      <c r="I661" t="s">
        <v>809</v>
      </c>
    </row>
    <row r="662" spans="1:9">
      <c r="A662" t="s">
        <v>3587</v>
      </c>
      <c r="B662">
        <v>58.856182145064821</v>
      </c>
      <c r="C662">
        <v>59.037838039279016</v>
      </c>
      <c r="D662">
        <v>58.030478116543442</v>
      </c>
      <c r="E662">
        <v>58.319473266601563</v>
      </c>
      <c r="F662">
        <v>6528600</v>
      </c>
      <c r="G662">
        <v>0</v>
      </c>
      <c r="H662">
        <v>0</v>
      </c>
      <c r="I662" t="s">
        <v>810</v>
      </c>
    </row>
    <row r="663" spans="1:9">
      <c r="A663" t="s">
        <v>3588</v>
      </c>
      <c r="B663">
        <v>58.253431814038258</v>
      </c>
      <c r="C663">
        <v>58.980049217029951</v>
      </c>
      <c r="D663">
        <v>58.137833734008282</v>
      </c>
      <c r="E663">
        <v>58.616737365722656</v>
      </c>
      <c r="F663">
        <v>7297000</v>
      </c>
      <c r="G663">
        <v>0</v>
      </c>
      <c r="H663">
        <v>0</v>
      </c>
      <c r="I663" t="s">
        <v>811</v>
      </c>
    </row>
    <row r="664" spans="1:9">
      <c r="A664" t="s">
        <v>3589</v>
      </c>
      <c r="B664">
        <v>58.558923081815323</v>
      </c>
      <c r="C664">
        <v>58.889205924332487</v>
      </c>
      <c r="D664">
        <v>57.890104892943455</v>
      </c>
      <c r="E664">
        <v>58.080013275146477</v>
      </c>
      <c r="F664">
        <v>3214900</v>
      </c>
      <c r="G664">
        <v>0</v>
      </c>
      <c r="H664">
        <v>0</v>
      </c>
      <c r="I664" t="s">
        <v>3590</v>
      </c>
    </row>
    <row r="665" spans="1:9">
      <c r="A665" t="s">
        <v>3591</v>
      </c>
      <c r="B665">
        <v>58.294700564648231</v>
      </c>
      <c r="C665">
        <v>59.26077272320294</v>
      </c>
      <c r="D665">
        <v>58.220390229200106</v>
      </c>
      <c r="E665">
        <v>59.087375640869141</v>
      </c>
      <c r="F665">
        <v>5015000</v>
      </c>
      <c r="G665">
        <v>0</v>
      </c>
      <c r="H665">
        <v>0</v>
      </c>
      <c r="I665" t="s">
        <v>813</v>
      </c>
    </row>
    <row r="666" spans="1:9">
      <c r="A666" t="s">
        <v>3592</v>
      </c>
      <c r="B666">
        <v>58.773604030351677</v>
      </c>
      <c r="C666">
        <v>59.037829027159731</v>
      </c>
      <c r="D666">
        <v>57.914871215820313</v>
      </c>
      <c r="E666">
        <v>57.914871215820313</v>
      </c>
      <c r="F666">
        <v>3792600</v>
      </c>
      <c r="G666">
        <v>0</v>
      </c>
      <c r="H666">
        <v>0</v>
      </c>
      <c r="I666" t="s">
        <v>814</v>
      </c>
    </row>
    <row r="667" spans="1:9">
      <c r="A667" t="s">
        <v>3593</v>
      </c>
      <c r="B667">
        <v>57.675411124967773</v>
      </c>
      <c r="C667">
        <v>58.195608568356562</v>
      </c>
      <c r="D667">
        <v>56.816678387906862</v>
      </c>
      <c r="E667">
        <v>56.882736206054688</v>
      </c>
      <c r="F667">
        <v>6614000</v>
      </c>
      <c r="G667">
        <v>0</v>
      </c>
      <c r="H667">
        <v>0</v>
      </c>
      <c r="I667" t="s">
        <v>815</v>
      </c>
    </row>
    <row r="668" spans="1:9">
      <c r="A668" t="s">
        <v>3594</v>
      </c>
      <c r="B668">
        <v>57.568080905731584</v>
      </c>
      <c r="C668">
        <v>57.749736784260691</v>
      </c>
      <c r="D668">
        <v>55.957954409368256</v>
      </c>
      <c r="E668">
        <v>56.048782348632813</v>
      </c>
      <c r="F668">
        <v>5261000</v>
      </c>
      <c r="G668">
        <v>0</v>
      </c>
      <c r="H668">
        <v>0</v>
      </c>
      <c r="I668" t="s">
        <v>816</v>
      </c>
    </row>
    <row r="669" spans="1:9">
      <c r="A669" t="s">
        <v>3595</v>
      </c>
      <c r="B669">
        <v>56.701087956530117</v>
      </c>
      <c r="C669">
        <v>58.319466920367937</v>
      </c>
      <c r="D669">
        <v>56.684576649590014</v>
      </c>
      <c r="E669">
        <v>58.030471801757813</v>
      </c>
      <c r="F669">
        <v>4893900</v>
      </c>
      <c r="G669">
        <v>0</v>
      </c>
      <c r="H669">
        <v>0</v>
      </c>
      <c r="I669" t="s">
        <v>3596</v>
      </c>
    </row>
    <row r="670" spans="1:9">
      <c r="A670" t="s">
        <v>3597</v>
      </c>
      <c r="B670">
        <v>58.451585228360962</v>
      </c>
      <c r="C670">
        <v>58.542413169708333</v>
      </c>
      <c r="D670">
        <v>56.337785065268761</v>
      </c>
      <c r="E670">
        <v>56.568981170654297</v>
      </c>
      <c r="F670">
        <v>6896500</v>
      </c>
      <c r="G670">
        <v>0</v>
      </c>
      <c r="H670">
        <v>0</v>
      </c>
      <c r="I670" t="s">
        <v>818</v>
      </c>
    </row>
    <row r="671" spans="1:9">
      <c r="A671" t="s">
        <v>3598</v>
      </c>
      <c r="B671">
        <v>56.758895836022702</v>
      </c>
      <c r="C671">
        <v>59.260778152606704</v>
      </c>
      <c r="D671">
        <v>56.758895836022702</v>
      </c>
      <c r="E671">
        <v>57.122207641601563</v>
      </c>
      <c r="F671">
        <v>8052400</v>
      </c>
      <c r="G671">
        <v>0</v>
      </c>
      <c r="H671">
        <v>0</v>
      </c>
      <c r="I671" t="s">
        <v>819</v>
      </c>
    </row>
    <row r="672" spans="1:9">
      <c r="A672" t="s">
        <v>3599</v>
      </c>
      <c r="B672">
        <v>57.163497868549577</v>
      </c>
      <c r="C672">
        <v>57.691947990925271</v>
      </c>
      <c r="D672">
        <v>56.857985082329535</v>
      </c>
      <c r="E672">
        <v>57.328636169433601</v>
      </c>
      <c r="F672">
        <v>7594300</v>
      </c>
      <c r="G672">
        <v>0</v>
      </c>
      <c r="H672">
        <v>0</v>
      </c>
      <c r="I672" t="s">
        <v>820</v>
      </c>
    </row>
    <row r="673" spans="1:9">
      <c r="A673" t="s">
        <v>3600</v>
      </c>
      <c r="B673">
        <v>56.998347003147813</v>
      </c>
      <c r="C673">
        <v>57.287342147741526</v>
      </c>
      <c r="D673">
        <v>55.685480646441398</v>
      </c>
      <c r="E673">
        <v>56.957065582275391</v>
      </c>
      <c r="F673">
        <v>5903000</v>
      </c>
      <c r="G673">
        <v>0</v>
      </c>
      <c r="H673">
        <v>0</v>
      </c>
      <c r="I673" t="s">
        <v>3601</v>
      </c>
    </row>
    <row r="674" spans="1:9">
      <c r="A674" t="s">
        <v>3602</v>
      </c>
      <c r="B674">
        <v>57.295603414245058</v>
      </c>
      <c r="C674">
        <v>57.749743160711773</v>
      </c>
      <c r="D674">
        <v>56.981838143718392</v>
      </c>
      <c r="E674">
        <v>57.411201477050781</v>
      </c>
      <c r="F674">
        <v>3484200</v>
      </c>
      <c r="G674">
        <v>0</v>
      </c>
      <c r="H674">
        <v>0</v>
      </c>
      <c r="I674" t="s">
        <v>822</v>
      </c>
    </row>
    <row r="675" spans="1:9">
      <c r="A675" t="s">
        <v>3603</v>
      </c>
      <c r="B675">
        <v>56.874482603618468</v>
      </c>
      <c r="C675">
        <v>59.392882029071039</v>
      </c>
      <c r="D675">
        <v>56.849712494453499</v>
      </c>
      <c r="E675">
        <v>59.3350830078125</v>
      </c>
      <c r="F675">
        <v>5200200</v>
      </c>
      <c r="G675">
        <v>0</v>
      </c>
      <c r="H675">
        <v>0</v>
      </c>
      <c r="I675" t="s">
        <v>823</v>
      </c>
    </row>
    <row r="676" spans="1:9">
      <c r="A676" t="s">
        <v>3604</v>
      </c>
      <c r="B676">
        <v>59.417658488166651</v>
      </c>
      <c r="C676">
        <v>59.92959723089637</v>
      </c>
      <c r="D676">
        <v>58.410298610329647</v>
      </c>
      <c r="E676">
        <v>59.813999176025391</v>
      </c>
      <c r="F676">
        <v>4525100</v>
      </c>
      <c r="G676">
        <v>0</v>
      </c>
      <c r="H676">
        <v>0</v>
      </c>
      <c r="I676" t="s">
        <v>824</v>
      </c>
    </row>
    <row r="677" spans="1:9">
      <c r="A677" t="s">
        <v>3605</v>
      </c>
      <c r="B677">
        <v>59.260770185345898</v>
      </c>
      <c r="C677">
        <v>60.623182973476162</v>
      </c>
      <c r="D677">
        <v>59.054344196223774</v>
      </c>
      <c r="E677">
        <v>59.690139770507813</v>
      </c>
      <c r="F677">
        <v>6360100</v>
      </c>
      <c r="G677">
        <v>0</v>
      </c>
      <c r="H677">
        <v>0</v>
      </c>
      <c r="I677" t="s">
        <v>825</v>
      </c>
    </row>
    <row r="678" spans="1:9">
      <c r="A678" t="s">
        <v>3606</v>
      </c>
      <c r="B678">
        <v>59.822251738784651</v>
      </c>
      <c r="C678">
        <v>60.045195344555189</v>
      </c>
      <c r="D678">
        <v>58.96352513022277</v>
      </c>
      <c r="E678">
        <v>59.021324157714851</v>
      </c>
      <c r="F678">
        <v>3093300</v>
      </c>
      <c r="G678">
        <v>0</v>
      </c>
      <c r="H678">
        <v>0</v>
      </c>
      <c r="I678" t="s">
        <v>3607</v>
      </c>
    </row>
    <row r="679" spans="1:9">
      <c r="A679" t="s">
        <v>3608</v>
      </c>
      <c r="B679">
        <v>60.160788219292535</v>
      </c>
      <c r="C679">
        <v>60.284645067431093</v>
      </c>
      <c r="D679">
        <v>59.310314188159943</v>
      </c>
      <c r="E679">
        <v>60.102989196777344</v>
      </c>
      <c r="F679">
        <v>4653900</v>
      </c>
      <c r="G679">
        <v>0</v>
      </c>
      <c r="H679">
        <v>0</v>
      </c>
      <c r="I679" t="s">
        <v>827</v>
      </c>
    </row>
    <row r="680" spans="1:9">
      <c r="A680" t="s">
        <v>3609</v>
      </c>
      <c r="B680">
        <v>59.847017925746762</v>
      </c>
      <c r="C680">
        <v>60.697491884812607</v>
      </c>
      <c r="D680">
        <v>59.566275340447291</v>
      </c>
      <c r="E680">
        <v>60.127754211425781</v>
      </c>
      <c r="F680">
        <v>3545700</v>
      </c>
      <c r="G680">
        <v>0</v>
      </c>
      <c r="H680">
        <v>0</v>
      </c>
      <c r="I680" t="s">
        <v>828</v>
      </c>
    </row>
    <row r="681" spans="1:9">
      <c r="A681" t="s">
        <v>3610</v>
      </c>
      <c r="B681">
        <v>60.383726779083567</v>
      </c>
      <c r="C681">
        <v>60.763549834992773</v>
      </c>
      <c r="D681">
        <v>59.541511533305943</v>
      </c>
      <c r="E681">
        <v>59.805736541748047</v>
      </c>
      <c r="F681">
        <v>3020200</v>
      </c>
      <c r="G681">
        <v>0</v>
      </c>
      <c r="H681">
        <v>0</v>
      </c>
      <c r="I681" t="s">
        <v>829</v>
      </c>
    </row>
    <row r="682" spans="1:9">
      <c r="A682" t="s">
        <v>3611</v>
      </c>
      <c r="B682">
        <v>60.094740689786448</v>
      </c>
      <c r="C682">
        <v>60.102999494309607</v>
      </c>
      <c r="D682">
        <v>58.740586530603281</v>
      </c>
      <c r="E682">
        <v>59.054351806640632</v>
      </c>
      <c r="F682">
        <v>3824400</v>
      </c>
      <c r="G682">
        <v>0</v>
      </c>
      <c r="H682">
        <v>0</v>
      </c>
      <c r="I682" t="s">
        <v>830</v>
      </c>
    </row>
    <row r="683" spans="1:9">
      <c r="A683" t="s">
        <v>3612</v>
      </c>
      <c r="B683">
        <v>59.401158619374549</v>
      </c>
      <c r="C683">
        <v>59.805751889337742</v>
      </c>
      <c r="D683">
        <v>59.013076660591949</v>
      </c>
      <c r="E683">
        <v>59.450698852539063</v>
      </c>
      <c r="F683">
        <v>4837600</v>
      </c>
      <c r="G683">
        <v>0</v>
      </c>
      <c r="H683">
        <v>0</v>
      </c>
      <c r="I683" t="s">
        <v>3613</v>
      </c>
    </row>
    <row r="684" spans="1:9">
      <c r="A684" t="s">
        <v>3614</v>
      </c>
      <c r="B684">
        <v>60.119500467018071</v>
      </c>
      <c r="C684">
        <v>60.226846008496366</v>
      </c>
      <c r="D684">
        <v>59.7727063321366</v>
      </c>
      <c r="E684">
        <v>59.822246551513672</v>
      </c>
      <c r="F684">
        <v>3066500</v>
      </c>
      <c r="G684">
        <v>0</v>
      </c>
      <c r="H684">
        <v>0</v>
      </c>
      <c r="I684" t="s">
        <v>832</v>
      </c>
    </row>
    <row r="685" spans="1:9">
      <c r="A685" t="s">
        <v>3615</v>
      </c>
      <c r="B685">
        <v>60.053450231569904</v>
      </c>
      <c r="C685">
        <v>60.656210579013866</v>
      </c>
      <c r="D685">
        <v>59.797477726838707</v>
      </c>
      <c r="E685">
        <v>59.8883056640625</v>
      </c>
      <c r="F685">
        <v>3211100</v>
      </c>
      <c r="G685">
        <v>0</v>
      </c>
      <c r="H685">
        <v>0</v>
      </c>
      <c r="I685" t="s">
        <v>833</v>
      </c>
    </row>
    <row r="686" spans="1:9">
      <c r="A686" t="s">
        <v>3616</v>
      </c>
      <c r="B686">
        <v>59.706667960476821</v>
      </c>
      <c r="C686">
        <v>59.706667960476821</v>
      </c>
      <c r="D686">
        <v>57.947920303716039</v>
      </c>
      <c r="E686">
        <v>58.608486175537109</v>
      </c>
      <c r="F686">
        <v>5816500</v>
      </c>
      <c r="G686">
        <v>0</v>
      </c>
      <c r="H686">
        <v>0</v>
      </c>
      <c r="I686" t="s">
        <v>834</v>
      </c>
    </row>
    <row r="687" spans="1:9">
      <c r="A687" t="s">
        <v>3617</v>
      </c>
      <c r="B687">
        <v>58.732333045111922</v>
      </c>
      <c r="C687">
        <v>59.153443919221601</v>
      </c>
      <c r="D687">
        <v>57.89837640178628</v>
      </c>
      <c r="E687">
        <v>58.063514709472656</v>
      </c>
      <c r="F687">
        <v>4110000</v>
      </c>
      <c r="G687">
        <v>0</v>
      </c>
      <c r="H687">
        <v>0</v>
      </c>
      <c r="I687" t="s">
        <v>835</v>
      </c>
    </row>
    <row r="688" spans="1:9">
      <c r="A688" t="s">
        <v>3618</v>
      </c>
      <c r="B688">
        <v>58.418556182992781</v>
      </c>
      <c r="C688">
        <v>58.691040006426832</v>
      </c>
      <c r="D688">
        <v>57.601111012312032</v>
      </c>
      <c r="E688">
        <v>58.583694458007813</v>
      </c>
      <c r="F688">
        <v>3346000</v>
      </c>
      <c r="G688">
        <v>0</v>
      </c>
      <c r="H688">
        <v>0</v>
      </c>
      <c r="I688" t="s">
        <v>3619</v>
      </c>
    </row>
    <row r="689" spans="1:9">
      <c r="A689" t="s">
        <v>3620</v>
      </c>
      <c r="B689">
        <v>58.600223609834721</v>
      </c>
      <c r="C689">
        <v>59.417668941556499</v>
      </c>
      <c r="D689">
        <v>57.964427896566839</v>
      </c>
      <c r="E689">
        <v>58.236911773681641</v>
      </c>
      <c r="F689">
        <v>3946100</v>
      </c>
      <c r="G689">
        <v>0</v>
      </c>
      <c r="H689">
        <v>0</v>
      </c>
      <c r="I689" t="s">
        <v>837</v>
      </c>
    </row>
    <row r="690" spans="1:9">
      <c r="A690" t="s">
        <v>3621</v>
      </c>
      <c r="B690">
        <v>58.005716764141461</v>
      </c>
      <c r="C690">
        <v>59.178215149813219</v>
      </c>
      <c r="D690">
        <v>57.716721570436832</v>
      </c>
      <c r="E690">
        <v>58.740592956542969</v>
      </c>
      <c r="F690">
        <v>2590900</v>
      </c>
      <c r="G690">
        <v>0</v>
      </c>
      <c r="H690">
        <v>0</v>
      </c>
      <c r="I690" t="s">
        <v>838</v>
      </c>
    </row>
    <row r="691" spans="1:9">
      <c r="A691" t="s">
        <v>3622</v>
      </c>
      <c r="B691">
        <v>58.889212212544223</v>
      </c>
      <c r="C691">
        <v>59.566289277173396</v>
      </c>
      <c r="D691">
        <v>58.699297510440793</v>
      </c>
      <c r="E691">
        <v>59.351604461669922</v>
      </c>
      <c r="F691">
        <v>3112700</v>
      </c>
      <c r="G691">
        <v>0</v>
      </c>
      <c r="H691">
        <v>0</v>
      </c>
      <c r="I691" t="s">
        <v>839</v>
      </c>
    </row>
    <row r="692" spans="1:9">
      <c r="A692" t="s">
        <v>3623</v>
      </c>
      <c r="B692">
        <v>59.046090416203498</v>
      </c>
      <c r="C692">
        <v>60.342445347887043</v>
      </c>
      <c r="D692">
        <v>58.947003675702817</v>
      </c>
      <c r="E692">
        <v>60.152530670166016</v>
      </c>
      <c r="F692">
        <v>3711800</v>
      </c>
      <c r="G692">
        <v>0</v>
      </c>
      <c r="H692">
        <v>0</v>
      </c>
      <c r="I692" t="s">
        <v>840</v>
      </c>
    </row>
    <row r="693" spans="1:9">
      <c r="A693" t="s">
        <v>3624</v>
      </c>
      <c r="B693">
        <v>60.111262003654232</v>
      </c>
      <c r="C693">
        <v>60.846138160956222</v>
      </c>
      <c r="D693">
        <v>59.855289444636512</v>
      </c>
      <c r="E693">
        <v>59.946117401123047</v>
      </c>
      <c r="F693">
        <v>4810200</v>
      </c>
      <c r="G693">
        <v>0</v>
      </c>
      <c r="H693">
        <v>0</v>
      </c>
      <c r="I693" t="s">
        <v>3625</v>
      </c>
    </row>
    <row r="694" spans="1:9">
      <c r="A694" t="s">
        <v>3626</v>
      </c>
      <c r="B694">
        <v>59.343343061335617</v>
      </c>
      <c r="C694">
        <v>59.698395999297816</v>
      </c>
      <c r="D694">
        <v>58.682777404785163</v>
      </c>
      <c r="E694">
        <v>58.682777404785163</v>
      </c>
      <c r="F694">
        <v>5619600</v>
      </c>
      <c r="G694">
        <v>0</v>
      </c>
      <c r="H694">
        <v>0</v>
      </c>
      <c r="I694" t="s">
        <v>842</v>
      </c>
    </row>
    <row r="695" spans="1:9">
      <c r="A695" t="s">
        <v>3627</v>
      </c>
      <c r="B695">
        <v>58.302948060075309</v>
      </c>
      <c r="C695">
        <v>59.05433527111677</v>
      </c>
      <c r="D695">
        <v>57.336876088899011</v>
      </c>
      <c r="E695">
        <v>58.996536254882813</v>
      </c>
      <c r="F695">
        <v>4603400</v>
      </c>
      <c r="G695">
        <v>0</v>
      </c>
      <c r="H695">
        <v>0</v>
      </c>
      <c r="I695" t="s">
        <v>843</v>
      </c>
    </row>
    <row r="696" spans="1:9">
      <c r="A696" t="s">
        <v>3628</v>
      </c>
      <c r="B696">
        <v>58.980036442014359</v>
      </c>
      <c r="C696">
        <v>59.145174720681865</v>
      </c>
      <c r="D696">
        <v>58.269930504425353</v>
      </c>
      <c r="E696">
        <v>58.74884033203125</v>
      </c>
      <c r="F696">
        <v>3217300</v>
      </c>
      <c r="G696">
        <v>0</v>
      </c>
      <c r="H696">
        <v>0</v>
      </c>
      <c r="I696" t="s">
        <v>844</v>
      </c>
    </row>
    <row r="697" spans="1:9">
      <c r="A697" t="s">
        <v>3629</v>
      </c>
      <c r="B697">
        <v>58.335984559443403</v>
      </c>
      <c r="C697">
        <v>58.94700371050552</v>
      </c>
      <c r="D697">
        <v>57.74147671533057</v>
      </c>
      <c r="E697">
        <v>58.666267395019531</v>
      </c>
      <c r="F697">
        <v>2609500</v>
      </c>
      <c r="G697">
        <v>0</v>
      </c>
      <c r="H697">
        <v>0</v>
      </c>
      <c r="I697" t="s">
        <v>845</v>
      </c>
    </row>
    <row r="698" spans="1:9">
      <c r="A698" t="s">
        <v>3630</v>
      </c>
      <c r="B698">
        <v>58.558921842224905</v>
      </c>
      <c r="C698">
        <v>58.5754394487928</v>
      </c>
      <c r="D698">
        <v>56.89100265727096</v>
      </c>
      <c r="E698">
        <v>57.246055603027344</v>
      </c>
      <c r="F698">
        <v>5927700</v>
      </c>
      <c r="G698">
        <v>0</v>
      </c>
      <c r="H698">
        <v>0</v>
      </c>
      <c r="I698" t="s">
        <v>3631</v>
      </c>
    </row>
    <row r="699" spans="1:9">
      <c r="A699" t="s">
        <v>3632</v>
      </c>
      <c r="B699">
        <v>57.229541777198563</v>
      </c>
      <c r="C699">
        <v>57.807538352457762</v>
      </c>
      <c r="D699">
        <v>57.006604470773041</v>
      </c>
      <c r="E699">
        <v>57.320369720458977</v>
      </c>
      <c r="F699">
        <v>3852300</v>
      </c>
      <c r="G699">
        <v>0</v>
      </c>
      <c r="H699">
        <v>0</v>
      </c>
      <c r="I699" t="s">
        <v>847</v>
      </c>
    </row>
    <row r="700" spans="1:9">
      <c r="A700" t="s">
        <v>3633</v>
      </c>
      <c r="B700">
        <v>56.709359259563563</v>
      </c>
      <c r="C700">
        <v>57.89837520920679</v>
      </c>
      <c r="D700">
        <v>56.420364077253751</v>
      </c>
      <c r="E700">
        <v>57.741489410400391</v>
      </c>
      <c r="F700">
        <v>4122900</v>
      </c>
      <c r="G700">
        <v>0</v>
      </c>
      <c r="H700">
        <v>0</v>
      </c>
      <c r="I700" t="s">
        <v>848</v>
      </c>
    </row>
    <row r="701" spans="1:9">
      <c r="A701" t="s">
        <v>3634</v>
      </c>
      <c r="B701">
        <v>57.59286234221333</v>
      </c>
      <c r="C701">
        <v>58.212140431914548</v>
      </c>
      <c r="D701">
        <v>57.113952440934987</v>
      </c>
      <c r="E701">
        <v>57.997455596923828</v>
      </c>
      <c r="F701">
        <v>3574200</v>
      </c>
      <c r="G701">
        <v>0</v>
      </c>
      <c r="H701">
        <v>0</v>
      </c>
      <c r="I701" t="s">
        <v>849</v>
      </c>
    </row>
    <row r="702" spans="1:9">
      <c r="A702" t="s">
        <v>3635</v>
      </c>
      <c r="B702">
        <v>57.74972916592337</v>
      </c>
      <c r="C702">
        <v>58.071753162790415</v>
      </c>
      <c r="D702">
        <v>57.221279206981528</v>
      </c>
      <c r="E702">
        <v>58.005695343017578</v>
      </c>
      <c r="F702">
        <v>3032200</v>
      </c>
      <c r="G702">
        <v>0</v>
      </c>
      <c r="H702">
        <v>0</v>
      </c>
      <c r="I702" t="s">
        <v>850</v>
      </c>
    </row>
    <row r="703" spans="1:9">
      <c r="A703" t="s">
        <v>3636</v>
      </c>
      <c r="B703">
        <v>58.327739297889913</v>
      </c>
      <c r="C703">
        <v>60.38374081976329</v>
      </c>
      <c r="D703">
        <v>58.286451571499363</v>
      </c>
      <c r="E703">
        <v>60.193832397460938</v>
      </c>
      <c r="F703">
        <v>7312700</v>
      </c>
      <c r="G703">
        <v>0</v>
      </c>
      <c r="H703">
        <v>0</v>
      </c>
      <c r="I703" t="s">
        <v>3637</v>
      </c>
    </row>
    <row r="704" spans="1:9">
      <c r="A704" t="s">
        <v>3638</v>
      </c>
      <c r="B704">
        <v>61.609559888131862</v>
      </c>
      <c r="C704">
        <v>63.033624313962889</v>
      </c>
      <c r="D704">
        <v>61.576247659300627</v>
      </c>
      <c r="E704">
        <v>62.650543212890632</v>
      </c>
      <c r="F704">
        <v>8596200</v>
      </c>
      <c r="G704">
        <v>0</v>
      </c>
      <c r="H704">
        <v>0</v>
      </c>
      <c r="I704" t="s">
        <v>853</v>
      </c>
    </row>
    <row r="705" spans="1:9">
      <c r="A705" t="s">
        <v>3639</v>
      </c>
      <c r="B705">
        <v>62.608913884935198</v>
      </c>
      <c r="C705">
        <v>63.60825553550324</v>
      </c>
      <c r="D705">
        <v>62.542289413921523</v>
      </c>
      <c r="E705">
        <v>63.150226593017578</v>
      </c>
      <c r="F705">
        <v>5476000</v>
      </c>
      <c r="G705">
        <v>0</v>
      </c>
      <c r="H705">
        <v>0</v>
      </c>
      <c r="I705" t="s">
        <v>854</v>
      </c>
    </row>
    <row r="706" spans="1:9">
      <c r="A706" t="s">
        <v>3640</v>
      </c>
      <c r="B706">
        <v>63.450021782290797</v>
      </c>
      <c r="C706">
        <v>63.749825507668177</v>
      </c>
      <c r="D706">
        <v>62.958674317055177</v>
      </c>
      <c r="E706">
        <v>63.241825103759766</v>
      </c>
      <c r="F706">
        <v>4317600</v>
      </c>
      <c r="G706">
        <v>0</v>
      </c>
      <c r="H706">
        <v>0</v>
      </c>
      <c r="I706" t="s">
        <v>855</v>
      </c>
    </row>
    <row r="707" spans="1:9">
      <c r="A707" t="s">
        <v>3641</v>
      </c>
      <c r="B707">
        <v>63.816445881782123</v>
      </c>
      <c r="C707">
        <v>64.282810778737357</v>
      </c>
      <c r="D707">
        <v>63.541631085144388</v>
      </c>
      <c r="E707">
        <v>64.016319274902344</v>
      </c>
      <c r="F707">
        <v>5073900</v>
      </c>
      <c r="G707">
        <v>0</v>
      </c>
      <c r="H707">
        <v>0</v>
      </c>
      <c r="I707" t="s">
        <v>3642</v>
      </c>
    </row>
    <row r="708" spans="1:9">
      <c r="A708" t="s">
        <v>3643</v>
      </c>
      <c r="B708">
        <v>64.124580823056689</v>
      </c>
      <c r="C708">
        <v>64.649234197019084</v>
      </c>
      <c r="D708">
        <v>62.617238813503697</v>
      </c>
      <c r="E708">
        <v>62.850418090820313</v>
      </c>
      <c r="F708">
        <v>7550100</v>
      </c>
      <c r="G708">
        <v>0</v>
      </c>
      <c r="H708">
        <v>0</v>
      </c>
      <c r="I708" t="s">
        <v>857</v>
      </c>
    </row>
    <row r="709" spans="1:9">
      <c r="A709" t="s">
        <v>3644</v>
      </c>
      <c r="B709">
        <v>59.519266806066362</v>
      </c>
      <c r="C709">
        <v>60.760117217140341</v>
      </c>
      <c r="D709">
        <v>59.011266407867673</v>
      </c>
      <c r="E709">
        <v>59.269428253173828</v>
      </c>
      <c r="F709">
        <v>17346600</v>
      </c>
      <c r="G709">
        <v>0</v>
      </c>
      <c r="H709">
        <v>0</v>
      </c>
      <c r="I709" t="s">
        <v>858</v>
      </c>
    </row>
    <row r="710" spans="1:9">
      <c r="A710" t="s">
        <v>3645</v>
      </c>
      <c r="B710">
        <v>59.33605415504082</v>
      </c>
      <c r="C710">
        <v>59.569233421450711</v>
      </c>
      <c r="D710">
        <v>58.361695211688712</v>
      </c>
      <c r="E710">
        <v>59.077892303466797</v>
      </c>
      <c r="F710">
        <v>8246300</v>
      </c>
      <c r="G710">
        <v>0</v>
      </c>
      <c r="H710">
        <v>0</v>
      </c>
      <c r="I710" t="s">
        <v>859</v>
      </c>
    </row>
    <row r="711" spans="1:9">
      <c r="A711" t="s">
        <v>3646</v>
      </c>
      <c r="B711">
        <v>59.277744166835411</v>
      </c>
      <c r="C711">
        <v>59.927316629484608</v>
      </c>
      <c r="D711">
        <v>59.069547538875689</v>
      </c>
      <c r="E711">
        <v>59.302726745605469</v>
      </c>
      <c r="F711">
        <v>5984000</v>
      </c>
      <c r="G711">
        <v>0</v>
      </c>
      <c r="H711">
        <v>0</v>
      </c>
      <c r="I711" t="s">
        <v>860</v>
      </c>
    </row>
    <row r="712" spans="1:9">
      <c r="A712" t="s">
        <v>3647</v>
      </c>
      <c r="B712">
        <v>59.127836948446358</v>
      </c>
      <c r="C712">
        <v>59.76075641874926</v>
      </c>
      <c r="D712">
        <v>58.877998476215765</v>
      </c>
      <c r="E712">
        <v>59.710784912109375</v>
      </c>
      <c r="F712">
        <v>6711000</v>
      </c>
      <c r="G712">
        <v>0</v>
      </c>
      <c r="H712">
        <v>0</v>
      </c>
      <c r="I712" t="s">
        <v>3648</v>
      </c>
    </row>
    <row r="713" spans="1:9">
      <c r="A713" t="s">
        <v>3649</v>
      </c>
      <c r="B713">
        <v>59.960654879717872</v>
      </c>
      <c r="C713">
        <v>61.667870511507019</v>
      </c>
      <c r="D713">
        <v>59.635868507412169</v>
      </c>
      <c r="E713">
        <v>61.184852600097656</v>
      </c>
      <c r="F713">
        <v>7652200</v>
      </c>
      <c r="G713">
        <v>0</v>
      </c>
      <c r="H713">
        <v>0</v>
      </c>
      <c r="I713" t="s">
        <v>862</v>
      </c>
    </row>
    <row r="714" spans="1:9">
      <c r="A714" t="s">
        <v>3650</v>
      </c>
      <c r="B714">
        <v>60.918358173476079</v>
      </c>
      <c r="C714">
        <v>61.293109707285552</v>
      </c>
      <c r="D714">
        <v>60.268785459588017</v>
      </c>
      <c r="E714">
        <v>60.701831817626953</v>
      </c>
      <c r="F714">
        <v>6418900</v>
      </c>
      <c r="G714">
        <v>0</v>
      </c>
      <c r="H714">
        <v>0</v>
      </c>
      <c r="I714" t="s">
        <v>863</v>
      </c>
    </row>
    <row r="715" spans="1:9">
      <c r="A715" t="s">
        <v>3651</v>
      </c>
      <c r="B715">
        <v>60.735129176236576</v>
      </c>
      <c r="C715">
        <v>61.326406921060553</v>
      </c>
      <c r="D715">
        <v>60.443655126486412</v>
      </c>
      <c r="E715">
        <v>60.626869201660163</v>
      </c>
      <c r="F715">
        <v>4017300</v>
      </c>
      <c r="G715">
        <v>0</v>
      </c>
      <c r="H715">
        <v>0</v>
      </c>
      <c r="I715" t="s">
        <v>864</v>
      </c>
    </row>
    <row r="716" spans="1:9">
      <c r="A716" t="s">
        <v>3652</v>
      </c>
      <c r="B716">
        <v>61.001622233145305</v>
      </c>
      <c r="C716">
        <v>63.974670325378902</v>
      </c>
      <c r="D716">
        <v>60.993292587604621</v>
      </c>
      <c r="E716">
        <v>63.583259582519531</v>
      </c>
      <c r="F716">
        <v>7619000</v>
      </c>
      <c r="G716">
        <v>0</v>
      </c>
      <c r="H716">
        <v>0</v>
      </c>
      <c r="I716" t="s">
        <v>3653</v>
      </c>
    </row>
    <row r="717" spans="1:9">
      <c r="A717" t="s">
        <v>3654</v>
      </c>
      <c r="B717">
        <v>63.558281135806887</v>
      </c>
      <c r="C717">
        <v>65.656900838922084</v>
      </c>
      <c r="D717">
        <v>63.100245906129793</v>
      </c>
      <c r="E717">
        <v>65.373756408691406</v>
      </c>
      <c r="F717">
        <v>8824700</v>
      </c>
      <c r="G717">
        <v>0</v>
      </c>
      <c r="H717">
        <v>0</v>
      </c>
      <c r="I717" t="s">
        <v>866</v>
      </c>
    </row>
    <row r="718" spans="1:9">
      <c r="A718" t="s">
        <v>3655</v>
      </c>
      <c r="B718">
        <v>65.457032614650572</v>
      </c>
      <c r="C718">
        <v>65.615264119045406</v>
      </c>
      <c r="D718">
        <v>64.657558154061988</v>
      </c>
      <c r="E718">
        <v>64.87408447265625</v>
      </c>
      <c r="F718">
        <v>4396700</v>
      </c>
      <c r="G718">
        <v>0</v>
      </c>
      <c r="H718">
        <v>0</v>
      </c>
      <c r="I718" t="s">
        <v>867</v>
      </c>
    </row>
    <row r="719" spans="1:9">
      <c r="A719" t="s">
        <v>3656</v>
      </c>
      <c r="B719">
        <v>65.540299095687402</v>
      </c>
      <c r="C719">
        <v>66.089941269718821</v>
      </c>
      <c r="D719">
        <v>65.023975499829348</v>
      </c>
      <c r="E719">
        <v>65.248825073242188</v>
      </c>
      <c r="F719">
        <v>5668000</v>
      </c>
      <c r="G719">
        <v>0</v>
      </c>
      <c r="H719">
        <v>0</v>
      </c>
      <c r="I719" t="s">
        <v>868</v>
      </c>
    </row>
    <row r="720" spans="1:9">
      <c r="A720" t="s">
        <v>3657</v>
      </c>
      <c r="B720">
        <v>65.115600493288696</v>
      </c>
      <c r="C720">
        <v>65.740190579554053</v>
      </c>
      <c r="D720">
        <v>64.840779330453785</v>
      </c>
      <c r="E720">
        <v>64.974021911621094</v>
      </c>
      <c r="F720">
        <v>4815200</v>
      </c>
      <c r="G720">
        <v>0</v>
      </c>
      <c r="H720">
        <v>0</v>
      </c>
      <c r="I720" t="s">
        <v>869</v>
      </c>
    </row>
    <row r="721" spans="1:9">
      <c r="A721" t="s">
        <v>3658</v>
      </c>
      <c r="B721">
        <v>65.182208560241847</v>
      </c>
      <c r="C721">
        <v>66.089949316269667</v>
      </c>
      <c r="D721">
        <v>64.857422273737214</v>
      </c>
      <c r="E721">
        <v>65.840110778808594</v>
      </c>
      <c r="F721">
        <v>4291400</v>
      </c>
      <c r="G721">
        <v>0</v>
      </c>
      <c r="H721">
        <v>0</v>
      </c>
      <c r="I721" t="s">
        <v>3659</v>
      </c>
    </row>
    <row r="722" spans="1:9">
      <c r="A722" t="s">
        <v>3660</v>
      </c>
      <c r="B722">
        <v>66.189872325918216</v>
      </c>
      <c r="C722">
        <v>66.2814729934924</v>
      </c>
      <c r="D722">
        <v>65.257149179593952</v>
      </c>
      <c r="E722">
        <v>65.848426818847656</v>
      </c>
      <c r="F722">
        <v>4251900</v>
      </c>
      <c r="G722">
        <v>0</v>
      </c>
      <c r="H722">
        <v>0</v>
      </c>
      <c r="I722" t="s">
        <v>871</v>
      </c>
    </row>
    <row r="723" spans="1:9">
      <c r="A723" t="s">
        <v>3661</v>
      </c>
      <c r="B723">
        <v>66.148254323556259</v>
      </c>
      <c r="C723">
        <v>66.214878790969365</v>
      </c>
      <c r="D723">
        <v>64.957368971597276</v>
      </c>
      <c r="E723">
        <v>64.974021911621094</v>
      </c>
      <c r="F723">
        <v>3502700</v>
      </c>
      <c r="G723">
        <v>0</v>
      </c>
      <c r="H723">
        <v>0</v>
      </c>
      <c r="I723" t="s">
        <v>872</v>
      </c>
    </row>
    <row r="724" spans="1:9">
      <c r="A724" t="s">
        <v>3662</v>
      </c>
      <c r="B724">
        <v>65.140579398189459</v>
      </c>
      <c r="C724">
        <v>65.640250168226885</v>
      </c>
      <c r="D724">
        <v>64.14123150445603</v>
      </c>
      <c r="E724">
        <v>64.307792663574219</v>
      </c>
      <c r="F724">
        <v>4246800</v>
      </c>
      <c r="G724">
        <v>0</v>
      </c>
      <c r="H724">
        <v>0</v>
      </c>
      <c r="I724" t="s">
        <v>873</v>
      </c>
    </row>
    <row r="725" spans="1:9">
      <c r="A725" t="s">
        <v>3663</v>
      </c>
      <c r="B725">
        <v>64.357753885189567</v>
      </c>
      <c r="C725">
        <v>64.457690574527902</v>
      </c>
      <c r="D725">
        <v>63.574932369518073</v>
      </c>
      <c r="E725">
        <v>64.332771301269531</v>
      </c>
      <c r="F725">
        <v>6780000</v>
      </c>
      <c r="G725">
        <v>0</v>
      </c>
      <c r="H725">
        <v>0</v>
      </c>
      <c r="I725" t="s">
        <v>874</v>
      </c>
    </row>
    <row r="726" spans="1:9">
      <c r="A726" t="s">
        <v>3664</v>
      </c>
      <c r="B726">
        <v>63.566615513241914</v>
      </c>
      <c r="C726">
        <v>64.890743424333294</v>
      </c>
      <c r="D726">
        <v>63.450025874038602</v>
      </c>
      <c r="E726">
        <v>64.224517822265625</v>
      </c>
      <c r="F726">
        <v>3341000</v>
      </c>
      <c r="G726">
        <v>0</v>
      </c>
      <c r="H726">
        <v>0</v>
      </c>
      <c r="I726" t="s">
        <v>3665</v>
      </c>
    </row>
    <row r="727" spans="1:9">
      <c r="A727" t="s">
        <v>3666</v>
      </c>
      <c r="B727">
        <v>63.816421756565781</v>
      </c>
      <c r="C727">
        <v>64.091242802968537</v>
      </c>
      <c r="D727">
        <v>63.225144154510772</v>
      </c>
      <c r="E727">
        <v>63.766456604003913</v>
      </c>
      <c r="F727">
        <v>3926700</v>
      </c>
      <c r="G727">
        <v>0</v>
      </c>
      <c r="H727">
        <v>0</v>
      </c>
      <c r="I727" t="s">
        <v>876</v>
      </c>
    </row>
    <row r="728" spans="1:9">
      <c r="A728" t="s">
        <v>3667</v>
      </c>
      <c r="B728">
        <v>64.257838360080399</v>
      </c>
      <c r="C728">
        <v>64.324456481335702</v>
      </c>
      <c r="D728">
        <v>62.042622221606031</v>
      </c>
      <c r="E728">
        <v>62.783802032470703</v>
      </c>
      <c r="F728">
        <v>5147600</v>
      </c>
      <c r="G728">
        <v>0</v>
      </c>
      <c r="H728">
        <v>0</v>
      </c>
      <c r="I728" t="s">
        <v>877</v>
      </c>
    </row>
    <row r="729" spans="1:9">
      <c r="A729" t="s">
        <v>3668</v>
      </c>
      <c r="B729">
        <v>62.783803686812092</v>
      </c>
      <c r="C729">
        <v>64.31613488193409</v>
      </c>
      <c r="D729">
        <v>62.658884381469896</v>
      </c>
      <c r="E729">
        <v>63.408393859863281</v>
      </c>
      <c r="F729">
        <v>4261000</v>
      </c>
      <c r="G729">
        <v>0</v>
      </c>
      <c r="H729">
        <v>0</v>
      </c>
      <c r="I729" t="s">
        <v>878</v>
      </c>
    </row>
    <row r="730" spans="1:9">
      <c r="A730" t="s">
        <v>3669</v>
      </c>
      <c r="B730">
        <v>63.899747883636088</v>
      </c>
      <c r="C730">
        <v>64.016337552748737</v>
      </c>
      <c r="D730">
        <v>62.942041584216007</v>
      </c>
      <c r="E730">
        <v>63.325122833251953</v>
      </c>
      <c r="F730">
        <v>3254500</v>
      </c>
      <c r="G730">
        <v>0</v>
      </c>
      <c r="H730">
        <v>0</v>
      </c>
      <c r="I730" t="s">
        <v>879</v>
      </c>
    </row>
    <row r="731" spans="1:9">
      <c r="A731" t="s">
        <v>3670</v>
      </c>
      <c r="B731">
        <v>63.391731864388177</v>
      </c>
      <c r="C731">
        <v>64.249501229625977</v>
      </c>
      <c r="D731">
        <v>63.366742923960643</v>
      </c>
      <c r="E731">
        <v>63.9913330078125</v>
      </c>
      <c r="F731">
        <v>6191500</v>
      </c>
      <c r="G731">
        <v>0</v>
      </c>
      <c r="H731">
        <v>0</v>
      </c>
      <c r="I731" t="s">
        <v>3671</v>
      </c>
    </row>
    <row r="732" spans="1:9">
      <c r="A732" t="s">
        <v>3672</v>
      </c>
      <c r="B732">
        <v>63.833092249434927</v>
      </c>
      <c r="C732">
        <v>64.19119073085902</v>
      </c>
      <c r="D732">
        <v>63.491646703902923</v>
      </c>
      <c r="E732">
        <v>63.566600799560547</v>
      </c>
      <c r="F732">
        <v>3575900</v>
      </c>
      <c r="G732">
        <v>0</v>
      </c>
      <c r="H732">
        <v>0</v>
      </c>
      <c r="I732" t="s">
        <v>881</v>
      </c>
    </row>
    <row r="733" spans="1:9">
      <c r="A733" t="s">
        <v>3673</v>
      </c>
      <c r="B733">
        <v>63.591596256595132</v>
      </c>
      <c r="C733">
        <v>65.373759379802806</v>
      </c>
      <c r="D733">
        <v>63.591596256595132</v>
      </c>
      <c r="E733">
        <v>64.016319274902344</v>
      </c>
      <c r="F733">
        <v>4328100</v>
      </c>
      <c r="G733">
        <v>0</v>
      </c>
      <c r="H733">
        <v>0</v>
      </c>
      <c r="I733" t="s">
        <v>882</v>
      </c>
    </row>
    <row r="734" spans="1:9">
      <c r="A734" t="s">
        <v>3674</v>
      </c>
      <c r="B734">
        <v>63.908040129765723</v>
      </c>
      <c r="C734">
        <v>64.216173450523243</v>
      </c>
      <c r="D734">
        <v>62.458993265040839</v>
      </c>
      <c r="E734">
        <v>62.958663940429688</v>
      </c>
      <c r="F734">
        <v>4670700</v>
      </c>
      <c r="G734">
        <v>0</v>
      </c>
      <c r="H734">
        <v>0</v>
      </c>
      <c r="I734" t="s">
        <v>883</v>
      </c>
    </row>
    <row r="735" spans="1:9">
      <c r="A735" t="s">
        <v>3675</v>
      </c>
      <c r="B735">
        <v>63.566608071142767</v>
      </c>
      <c r="C735">
        <v>64.099591031861124</v>
      </c>
      <c r="D735">
        <v>63.325099174308193</v>
      </c>
      <c r="E735">
        <v>63.3917236328125</v>
      </c>
      <c r="F735">
        <v>3438400</v>
      </c>
      <c r="G735">
        <v>0</v>
      </c>
      <c r="H735">
        <v>0</v>
      </c>
      <c r="I735" t="s">
        <v>884</v>
      </c>
    </row>
    <row r="736" spans="1:9">
      <c r="A736" t="s">
        <v>3676</v>
      </c>
      <c r="B736">
        <v>63.083597304488578</v>
      </c>
      <c r="C736">
        <v>63.416713280458552</v>
      </c>
      <c r="D736">
        <v>62.275793127700481</v>
      </c>
      <c r="E736">
        <v>63.100250244140632</v>
      </c>
      <c r="F736">
        <v>3518800</v>
      </c>
      <c r="G736">
        <v>0</v>
      </c>
      <c r="H736">
        <v>0</v>
      </c>
      <c r="I736" t="s">
        <v>3677</v>
      </c>
    </row>
    <row r="737" spans="1:9">
      <c r="A737" t="s">
        <v>3678</v>
      </c>
      <c r="B737">
        <v>63.275141891434522</v>
      </c>
      <c r="C737">
        <v>64.540974992450757</v>
      </c>
      <c r="D737">
        <v>63.258482597903637</v>
      </c>
      <c r="E737">
        <v>63.816448211669922</v>
      </c>
      <c r="F737">
        <v>1993300</v>
      </c>
      <c r="G737">
        <v>0</v>
      </c>
      <c r="H737">
        <v>0</v>
      </c>
      <c r="I737" t="s">
        <v>886</v>
      </c>
    </row>
    <row r="738" spans="1:9">
      <c r="A738" t="s">
        <v>3679</v>
      </c>
      <c r="B738">
        <v>63.899737855302817</v>
      </c>
      <c r="C738">
        <v>64.02465079999098</v>
      </c>
      <c r="D738">
        <v>62.950355000056682</v>
      </c>
      <c r="E738">
        <v>63.749835968017578</v>
      </c>
      <c r="F738">
        <v>2772100</v>
      </c>
      <c r="G738">
        <v>0</v>
      </c>
      <c r="H738">
        <v>0</v>
      </c>
      <c r="I738" t="s">
        <v>3680</v>
      </c>
    </row>
    <row r="739" spans="1:9">
      <c r="A739" t="s">
        <v>3681</v>
      </c>
      <c r="B739">
        <v>63.458336742347569</v>
      </c>
      <c r="C739">
        <v>64.232828538934072</v>
      </c>
      <c r="D739">
        <v>62.833746788766753</v>
      </c>
      <c r="E739">
        <v>63.949684143066406</v>
      </c>
      <c r="F739">
        <v>2380600</v>
      </c>
      <c r="G739">
        <v>0</v>
      </c>
      <c r="H739">
        <v>0</v>
      </c>
      <c r="I739" t="s">
        <v>888</v>
      </c>
    </row>
    <row r="740" spans="1:9">
      <c r="A740" t="s">
        <v>3682</v>
      </c>
      <c r="B740">
        <v>64.249514406270833</v>
      </c>
      <c r="C740">
        <v>65.173908428244118</v>
      </c>
      <c r="D740">
        <v>64.207872517343674</v>
      </c>
      <c r="E740">
        <v>64.757514953613281</v>
      </c>
      <c r="F740">
        <v>3397100</v>
      </c>
      <c r="G740">
        <v>0</v>
      </c>
      <c r="H740">
        <v>0</v>
      </c>
      <c r="I740" t="s">
        <v>3683</v>
      </c>
    </row>
    <row r="741" spans="1:9">
      <c r="A741" t="s">
        <v>3684</v>
      </c>
      <c r="B741">
        <v>64.98233553363076</v>
      </c>
      <c r="C741">
        <v>65.357093305168974</v>
      </c>
      <c r="D741">
        <v>64.749156308846452</v>
      </c>
      <c r="E741">
        <v>65.207191467285156</v>
      </c>
      <c r="F741">
        <v>3831400</v>
      </c>
      <c r="G741">
        <v>0</v>
      </c>
      <c r="H741">
        <v>0</v>
      </c>
      <c r="I741" t="s">
        <v>890</v>
      </c>
    </row>
    <row r="742" spans="1:9">
      <c r="A742" t="s">
        <v>3685</v>
      </c>
      <c r="B742">
        <v>64.865736229808022</v>
      </c>
      <c r="C742">
        <v>65.132227640268169</v>
      </c>
      <c r="D742">
        <v>64.091244575399429</v>
      </c>
      <c r="E742">
        <v>64.607574462890625</v>
      </c>
      <c r="F742">
        <v>3001100</v>
      </c>
      <c r="G742">
        <v>0</v>
      </c>
      <c r="H742">
        <v>0</v>
      </c>
      <c r="I742" t="s">
        <v>891</v>
      </c>
    </row>
    <row r="743" spans="1:9">
      <c r="A743" t="s">
        <v>3686</v>
      </c>
      <c r="B743">
        <v>65.107237925643048</v>
      </c>
      <c r="C743">
        <v>65.107237925643048</v>
      </c>
      <c r="D743">
        <v>63.275110473791273</v>
      </c>
      <c r="E743">
        <v>63.708156585693359</v>
      </c>
      <c r="F743">
        <v>3472600</v>
      </c>
      <c r="G743">
        <v>0</v>
      </c>
      <c r="H743">
        <v>0</v>
      </c>
      <c r="I743" t="s">
        <v>892</v>
      </c>
    </row>
    <row r="744" spans="1:9">
      <c r="A744" t="s">
        <v>3687</v>
      </c>
      <c r="B744">
        <v>64.091262469730594</v>
      </c>
      <c r="C744">
        <v>65.265494744504181</v>
      </c>
      <c r="D744">
        <v>64.091262469730594</v>
      </c>
      <c r="E744">
        <v>64.72418212890625</v>
      </c>
      <c r="F744">
        <v>2958900</v>
      </c>
      <c r="G744">
        <v>0</v>
      </c>
      <c r="H744">
        <v>0</v>
      </c>
      <c r="I744" t="s">
        <v>893</v>
      </c>
    </row>
    <row r="745" spans="1:9">
      <c r="A745" t="s">
        <v>3688</v>
      </c>
      <c r="B745">
        <v>64.54096261596635</v>
      </c>
      <c r="C745">
        <v>64.724176687719478</v>
      </c>
      <c r="D745">
        <v>63.450014184273357</v>
      </c>
      <c r="E745">
        <v>64.299453735351563</v>
      </c>
      <c r="F745">
        <v>3405600</v>
      </c>
      <c r="G745">
        <v>0</v>
      </c>
      <c r="H745">
        <v>0</v>
      </c>
      <c r="I745" t="s">
        <v>3689</v>
      </c>
    </row>
    <row r="746" spans="1:9">
      <c r="A746" t="s">
        <v>3690</v>
      </c>
      <c r="B746">
        <v>64.149566843904935</v>
      </c>
      <c r="C746">
        <v>65.115602591547443</v>
      </c>
      <c r="D746">
        <v>64.016324258444072</v>
      </c>
      <c r="E746">
        <v>64.349433898925781</v>
      </c>
      <c r="F746">
        <v>3179100</v>
      </c>
      <c r="G746">
        <v>0</v>
      </c>
      <c r="H746">
        <v>0</v>
      </c>
      <c r="I746" t="s">
        <v>895</v>
      </c>
    </row>
    <row r="747" spans="1:9">
      <c r="A747" t="s">
        <v>3691</v>
      </c>
      <c r="B747">
        <v>64.474364057447886</v>
      </c>
      <c r="C747">
        <v>64.799150459218453</v>
      </c>
      <c r="D747">
        <v>63.808138310539618</v>
      </c>
      <c r="E747">
        <v>63.999675750732422</v>
      </c>
      <c r="F747">
        <v>4161000</v>
      </c>
      <c r="G747">
        <v>0</v>
      </c>
      <c r="H747">
        <v>0</v>
      </c>
      <c r="I747" t="s">
        <v>896</v>
      </c>
    </row>
    <row r="748" spans="1:9">
      <c r="A748" t="s">
        <v>3692</v>
      </c>
      <c r="B748">
        <v>64.199518861610827</v>
      </c>
      <c r="C748">
        <v>65.65689547783721</v>
      </c>
      <c r="D748">
        <v>64.157883341913333</v>
      </c>
      <c r="E748">
        <v>65.340438842773438</v>
      </c>
      <c r="F748">
        <v>5180200</v>
      </c>
      <c r="G748">
        <v>0</v>
      </c>
      <c r="H748">
        <v>0</v>
      </c>
      <c r="I748" t="s">
        <v>897</v>
      </c>
    </row>
    <row r="749" spans="1:9">
      <c r="A749" t="s">
        <v>3693</v>
      </c>
      <c r="B749">
        <v>65.19056137161887</v>
      </c>
      <c r="C749">
        <v>65.490365181645885</v>
      </c>
      <c r="D749">
        <v>64.649248583866736</v>
      </c>
      <c r="E749">
        <v>64.757514953613281</v>
      </c>
      <c r="F749">
        <v>2896300</v>
      </c>
      <c r="G749">
        <v>0</v>
      </c>
      <c r="H749">
        <v>0</v>
      </c>
      <c r="I749" t="s">
        <v>898</v>
      </c>
    </row>
    <row r="750" spans="1:9">
      <c r="A750" t="s">
        <v>3694</v>
      </c>
      <c r="B750">
        <v>64.915715736583849</v>
      </c>
      <c r="C750">
        <v>65.7318494354965</v>
      </c>
      <c r="D750">
        <v>64.857420926208505</v>
      </c>
      <c r="E750">
        <v>65.531982421875</v>
      </c>
      <c r="F750">
        <v>3415900</v>
      </c>
      <c r="G750">
        <v>0</v>
      </c>
      <c r="H750">
        <v>0</v>
      </c>
      <c r="I750" t="s">
        <v>3695</v>
      </c>
    </row>
    <row r="751" spans="1:9">
      <c r="A751" t="s">
        <v>3696</v>
      </c>
      <c r="B751">
        <v>65.748497387492179</v>
      </c>
      <c r="C751">
        <v>66.672890991682678</v>
      </c>
      <c r="D751">
        <v>65.665220000935548</v>
      </c>
      <c r="E751">
        <v>66.089942932128906</v>
      </c>
      <c r="F751">
        <v>5504400</v>
      </c>
      <c r="G751">
        <v>0</v>
      </c>
      <c r="H751">
        <v>0</v>
      </c>
      <c r="I751" t="s">
        <v>900</v>
      </c>
    </row>
    <row r="752" spans="1:9">
      <c r="A752" t="s">
        <v>3697</v>
      </c>
      <c r="B752">
        <v>66.289807263794344</v>
      </c>
      <c r="C752">
        <v>66.772824981511548</v>
      </c>
      <c r="D752">
        <v>65.923385506954617</v>
      </c>
      <c r="E752">
        <v>66.614593505859375</v>
      </c>
      <c r="F752">
        <v>3655700</v>
      </c>
      <c r="G752">
        <v>0</v>
      </c>
      <c r="H752">
        <v>0</v>
      </c>
      <c r="I752" t="s">
        <v>901</v>
      </c>
    </row>
    <row r="753" spans="1:9">
      <c r="A753" t="s">
        <v>3698</v>
      </c>
      <c r="B753">
        <v>66.589617418180737</v>
      </c>
      <c r="C753">
        <v>67.697225148414063</v>
      </c>
      <c r="D753">
        <v>66.239848562420008</v>
      </c>
      <c r="E753">
        <v>66.506340026855469</v>
      </c>
      <c r="F753">
        <v>4409300</v>
      </c>
      <c r="G753">
        <v>0</v>
      </c>
      <c r="H753">
        <v>0</v>
      </c>
      <c r="I753" t="s">
        <v>902</v>
      </c>
    </row>
    <row r="754" spans="1:9">
      <c r="A754" t="s">
        <v>3699</v>
      </c>
      <c r="B754">
        <v>66.997677362722612</v>
      </c>
      <c r="C754">
        <v>67.455712520062505</v>
      </c>
      <c r="D754">
        <v>66.339781560226868</v>
      </c>
      <c r="E754">
        <v>66.731185913085938</v>
      </c>
      <c r="F754">
        <v>3361600</v>
      </c>
      <c r="G754">
        <v>0</v>
      </c>
      <c r="H754">
        <v>0</v>
      </c>
      <c r="I754" t="s">
        <v>903</v>
      </c>
    </row>
    <row r="755" spans="1:9">
      <c r="A755" t="s">
        <v>3700</v>
      </c>
      <c r="B755">
        <v>66.78119056151553</v>
      </c>
      <c r="C755">
        <v>67.697254977043301</v>
      </c>
      <c r="D755">
        <v>66.78119056151553</v>
      </c>
      <c r="E755">
        <v>67.630630493164063</v>
      </c>
      <c r="F755">
        <v>3781800</v>
      </c>
      <c r="G755">
        <v>0</v>
      </c>
      <c r="H755">
        <v>0</v>
      </c>
      <c r="I755" t="s">
        <v>3701</v>
      </c>
    </row>
    <row r="756" spans="1:9">
      <c r="A756" t="s">
        <v>3702</v>
      </c>
      <c r="B756">
        <v>67.472368642048281</v>
      </c>
      <c r="C756">
        <v>67.697224585781171</v>
      </c>
      <c r="D756">
        <v>67.064304980385529</v>
      </c>
      <c r="E756">
        <v>67.189224243164063</v>
      </c>
      <c r="F756">
        <v>3959500</v>
      </c>
      <c r="G756">
        <v>0</v>
      </c>
      <c r="H756">
        <v>0</v>
      </c>
      <c r="I756" t="s">
        <v>905</v>
      </c>
    </row>
    <row r="757" spans="1:9">
      <c r="A757" t="s">
        <v>3703</v>
      </c>
      <c r="B757">
        <v>67.122619483889167</v>
      </c>
      <c r="C757">
        <v>67.380787730356943</v>
      </c>
      <c r="D757">
        <v>65.240519405789527</v>
      </c>
      <c r="E757">
        <v>65.748519897460938</v>
      </c>
      <c r="F757">
        <v>4204800</v>
      </c>
      <c r="G757">
        <v>0</v>
      </c>
      <c r="H757">
        <v>0</v>
      </c>
      <c r="I757" t="s">
        <v>906</v>
      </c>
    </row>
    <row r="758" spans="1:9">
      <c r="A758" t="s">
        <v>3704</v>
      </c>
      <c r="B758">
        <v>65.731858105190824</v>
      </c>
      <c r="C758">
        <v>67.405761243401855</v>
      </c>
      <c r="D758">
        <v>65.631921408370033</v>
      </c>
      <c r="E758">
        <v>67.255859375</v>
      </c>
      <c r="F758">
        <v>4180100</v>
      </c>
      <c r="G758">
        <v>0</v>
      </c>
      <c r="H758">
        <v>0</v>
      </c>
      <c r="I758" t="s">
        <v>907</v>
      </c>
    </row>
    <row r="759" spans="1:9">
      <c r="A759" t="s">
        <v>3705</v>
      </c>
      <c r="B759">
        <v>67.489035606995117</v>
      </c>
      <c r="C759">
        <v>68.246868207689829</v>
      </c>
      <c r="D759">
        <v>67.464053022330006</v>
      </c>
      <c r="E759">
        <v>67.830474853515625</v>
      </c>
      <c r="F759">
        <v>3142400</v>
      </c>
      <c r="G759">
        <v>0</v>
      </c>
      <c r="H759">
        <v>0</v>
      </c>
      <c r="I759" t="s">
        <v>908</v>
      </c>
    </row>
    <row r="760" spans="1:9">
      <c r="A760" t="s">
        <v>3706</v>
      </c>
      <c r="B760">
        <v>67.61396093447074</v>
      </c>
      <c r="C760">
        <v>68.105302086608376</v>
      </c>
      <c r="D760">
        <v>67.522353880062212</v>
      </c>
      <c r="E760">
        <v>67.963729858398438</v>
      </c>
      <c r="F760">
        <v>2467200</v>
      </c>
      <c r="G760">
        <v>0</v>
      </c>
      <c r="H760">
        <v>0</v>
      </c>
      <c r="I760" t="s">
        <v>3707</v>
      </c>
    </row>
    <row r="761" spans="1:9">
      <c r="A761" t="s">
        <v>3708</v>
      </c>
      <c r="B761">
        <v>68.255201159084891</v>
      </c>
      <c r="C761">
        <v>68.954745331875628</v>
      </c>
      <c r="D761">
        <v>68.121958583199159</v>
      </c>
      <c r="E761">
        <v>68.488380432128906</v>
      </c>
      <c r="F761">
        <v>2910700</v>
      </c>
      <c r="G761">
        <v>0</v>
      </c>
      <c r="H761">
        <v>0</v>
      </c>
      <c r="I761" t="s">
        <v>910</v>
      </c>
    </row>
    <row r="762" spans="1:9">
      <c r="A762" t="s">
        <v>3709</v>
      </c>
      <c r="B762">
        <v>68.488362000584985</v>
      </c>
      <c r="C762">
        <v>68.713217920263403</v>
      </c>
      <c r="D762">
        <v>68.022003580003002</v>
      </c>
      <c r="E762">
        <v>68.61328125</v>
      </c>
      <c r="F762">
        <v>2674100</v>
      </c>
      <c r="G762">
        <v>0</v>
      </c>
      <c r="H762">
        <v>0</v>
      </c>
      <c r="I762" t="s">
        <v>911</v>
      </c>
    </row>
    <row r="763" spans="1:9">
      <c r="A763" t="s">
        <v>3710</v>
      </c>
      <c r="B763">
        <v>68.713225422500386</v>
      </c>
      <c r="C763">
        <v>69.17125424882127</v>
      </c>
      <c r="D763">
        <v>68.480046186750457</v>
      </c>
      <c r="E763">
        <v>68.804832458496094</v>
      </c>
      <c r="F763">
        <v>3025200</v>
      </c>
      <c r="G763">
        <v>0</v>
      </c>
      <c r="H763">
        <v>0</v>
      </c>
      <c r="I763" t="s">
        <v>912</v>
      </c>
    </row>
    <row r="764" spans="1:9">
      <c r="A764" t="s">
        <v>3711</v>
      </c>
      <c r="B764">
        <v>68.538367179667361</v>
      </c>
      <c r="C764">
        <v>69.262887745587818</v>
      </c>
      <c r="D764">
        <v>68.480072348459288</v>
      </c>
      <c r="E764">
        <v>68.879806518554688</v>
      </c>
      <c r="F764">
        <v>2343300</v>
      </c>
      <c r="G764">
        <v>0</v>
      </c>
      <c r="H764">
        <v>0</v>
      </c>
      <c r="I764" t="s">
        <v>913</v>
      </c>
    </row>
    <row r="765" spans="1:9">
      <c r="A765" t="s">
        <v>3712</v>
      </c>
      <c r="B765">
        <v>69.112946865833521</v>
      </c>
      <c r="C765">
        <v>69.279507970821399</v>
      </c>
      <c r="D765">
        <v>67.997016053869046</v>
      </c>
      <c r="E765">
        <v>68.338455200195313</v>
      </c>
      <c r="F765">
        <v>3895600</v>
      </c>
      <c r="G765">
        <v>0</v>
      </c>
      <c r="H765">
        <v>0</v>
      </c>
      <c r="I765" t="s">
        <v>3713</v>
      </c>
    </row>
    <row r="766" spans="1:9">
      <c r="A766" t="s">
        <v>3714</v>
      </c>
      <c r="B766">
        <v>68.833680383617292</v>
      </c>
      <c r="C766">
        <v>68.917612377608307</v>
      </c>
      <c r="D766">
        <v>66.617842443531146</v>
      </c>
      <c r="E766">
        <v>67.725761413574219</v>
      </c>
      <c r="F766">
        <v>6191700</v>
      </c>
      <c r="G766">
        <v>0</v>
      </c>
      <c r="H766">
        <v>0</v>
      </c>
      <c r="I766" t="s">
        <v>916</v>
      </c>
    </row>
    <row r="767" spans="1:9">
      <c r="A767" t="s">
        <v>3715</v>
      </c>
      <c r="B767">
        <v>68.900809407987779</v>
      </c>
      <c r="C767">
        <v>69.169401984900574</v>
      </c>
      <c r="D767">
        <v>68.07826705379054</v>
      </c>
      <c r="E767">
        <v>68.884025573730469</v>
      </c>
      <c r="F767">
        <v>6603600</v>
      </c>
      <c r="G767">
        <v>0</v>
      </c>
      <c r="H767">
        <v>0</v>
      </c>
      <c r="I767" t="s">
        <v>917</v>
      </c>
    </row>
    <row r="768" spans="1:9">
      <c r="A768" t="s">
        <v>3716</v>
      </c>
      <c r="B768">
        <v>69.202986729752624</v>
      </c>
      <c r="C768">
        <v>70.621461209494612</v>
      </c>
      <c r="D768">
        <v>69.1190547305563</v>
      </c>
      <c r="E768">
        <v>69.698196411132813</v>
      </c>
      <c r="F768">
        <v>7431500</v>
      </c>
      <c r="G768">
        <v>0</v>
      </c>
      <c r="H768">
        <v>0</v>
      </c>
      <c r="I768" t="s">
        <v>918</v>
      </c>
    </row>
    <row r="769" spans="1:9">
      <c r="A769" t="s">
        <v>3717</v>
      </c>
      <c r="B769">
        <v>69.83249003373389</v>
      </c>
      <c r="C769">
        <v>70.059113487547521</v>
      </c>
      <c r="D769">
        <v>69.270138565324586</v>
      </c>
      <c r="E769">
        <v>69.933212280273438</v>
      </c>
      <c r="F769">
        <v>5699300</v>
      </c>
      <c r="G769">
        <v>0</v>
      </c>
      <c r="H769">
        <v>0</v>
      </c>
      <c r="I769" t="s">
        <v>3718</v>
      </c>
    </row>
    <row r="770" spans="1:9">
      <c r="A770" t="s">
        <v>3719</v>
      </c>
      <c r="B770">
        <v>69.983547187505707</v>
      </c>
      <c r="C770">
        <v>70.268923590387089</v>
      </c>
      <c r="D770">
        <v>69.194578928338061</v>
      </c>
      <c r="E770">
        <v>69.891220092773438</v>
      </c>
      <c r="F770">
        <v>8030000</v>
      </c>
      <c r="G770">
        <v>0</v>
      </c>
      <c r="H770">
        <v>0</v>
      </c>
      <c r="I770" t="s">
        <v>920</v>
      </c>
    </row>
    <row r="771" spans="1:9">
      <c r="A771" t="s">
        <v>3720</v>
      </c>
      <c r="B771">
        <v>73.903263728018956</v>
      </c>
      <c r="C771">
        <v>74.60830028381794</v>
      </c>
      <c r="D771">
        <v>70.906845558669744</v>
      </c>
      <c r="E771">
        <v>72.132270812988281</v>
      </c>
      <c r="F771">
        <v>19633800</v>
      </c>
      <c r="G771">
        <v>0</v>
      </c>
      <c r="H771">
        <v>0</v>
      </c>
      <c r="I771" t="s">
        <v>921</v>
      </c>
    </row>
    <row r="772" spans="1:9">
      <c r="A772" t="s">
        <v>3721</v>
      </c>
      <c r="B772">
        <v>72.392456859517338</v>
      </c>
      <c r="C772">
        <v>73.181431771834355</v>
      </c>
      <c r="D772">
        <v>72.056722445535542</v>
      </c>
      <c r="E772">
        <v>72.778549194335938</v>
      </c>
      <c r="F772">
        <v>7409600</v>
      </c>
      <c r="G772">
        <v>0</v>
      </c>
      <c r="H772">
        <v>0</v>
      </c>
      <c r="I772" t="s">
        <v>922</v>
      </c>
    </row>
    <row r="773" spans="1:9">
      <c r="A773" t="s">
        <v>3722</v>
      </c>
      <c r="B773">
        <v>72.551927222187757</v>
      </c>
      <c r="C773">
        <v>73.63466727189261</v>
      </c>
      <c r="D773">
        <v>72.300124827893285</v>
      </c>
      <c r="E773">
        <v>73.282142639160156</v>
      </c>
      <c r="F773">
        <v>4505200</v>
      </c>
      <c r="G773">
        <v>0</v>
      </c>
      <c r="H773">
        <v>0</v>
      </c>
      <c r="I773" t="s">
        <v>923</v>
      </c>
    </row>
    <row r="774" spans="1:9">
      <c r="A774" t="s">
        <v>3723</v>
      </c>
      <c r="B774">
        <v>73.340889114586219</v>
      </c>
      <c r="C774">
        <v>73.517148213379798</v>
      </c>
      <c r="D774">
        <v>72.367266511212065</v>
      </c>
      <c r="E774">
        <v>72.686210632324219</v>
      </c>
      <c r="F774">
        <v>3940300</v>
      </c>
      <c r="G774">
        <v>0</v>
      </c>
      <c r="H774">
        <v>0</v>
      </c>
      <c r="I774" t="s">
        <v>3724</v>
      </c>
    </row>
    <row r="775" spans="1:9">
      <c r="A775" t="s">
        <v>3725</v>
      </c>
      <c r="B775">
        <v>72.988369893790633</v>
      </c>
      <c r="C775">
        <v>73.550721258762934</v>
      </c>
      <c r="D775">
        <v>72.560308429235505</v>
      </c>
      <c r="E775">
        <v>72.7701416015625</v>
      </c>
      <c r="F775">
        <v>3953800</v>
      </c>
      <c r="G775">
        <v>0</v>
      </c>
      <c r="H775">
        <v>0</v>
      </c>
      <c r="I775" t="s">
        <v>925</v>
      </c>
    </row>
    <row r="776" spans="1:9">
      <c r="A776" t="s">
        <v>3726</v>
      </c>
      <c r="B776">
        <v>72.954809917483914</v>
      </c>
      <c r="C776">
        <v>73.651457721112067</v>
      </c>
      <c r="D776">
        <v>72.358884361335015</v>
      </c>
      <c r="E776">
        <v>73.550735473632813</v>
      </c>
      <c r="F776">
        <v>3307100</v>
      </c>
      <c r="G776">
        <v>0</v>
      </c>
      <c r="H776">
        <v>0</v>
      </c>
      <c r="I776" t="s">
        <v>926</v>
      </c>
    </row>
    <row r="777" spans="1:9">
      <c r="A777" t="s">
        <v>3727</v>
      </c>
      <c r="B777">
        <v>73.030346648466562</v>
      </c>
      <c r="C777">
        <v>73.63466727189261</v>
      </c>
      <c r="D777">
        <v>72.828902171590627</v>
      </c>
      <c r="E777">
        <v>73.282142639160156</v>
      </c>
      <c r="F777">
        <v>2940500</v>
      </c>
      <c r="G777">
        <v>0</v>
      </c>
      <c r="H777">
        <v>0</v>
      </c>
      <c r="I777" t="s">
        <v>927</v>
      </c>
    </row>
    <row r="778" spans="1:9">
      <c r="A778" t="s">
        <v>3728</v>
      </c>
      <c r="B778">
        <v>72.854074338783647</v>
      </c>
      <c r="C778">
        <v>73.517141476704609</v>
      </c>
      <c r="D778">
        <v>72.854074338783647</v>
      </c>
      <c r="E778">
        <v>73.441604614257813</v>
      </c>
      <c r="F778">
        <v>3469400</v>
      </c>
      <c r="G778">
        <v>0</v>
      </c>
      <c r="H778">
        <v>0</v>
      </c>
      <c r="I778" t="s">
        <v>928</v>
      </c>
    </row>
    <row r="779" spans="1:9">
      <c r="A779" t="s">
        <v>3729</v>
      </c>
      <c r="B779">
        <v>73.366078828686753</v>
      </c>
      <c r="C779">
        <v>74.683830991433979</v>
      </c>
      <c r="D779">
        <v>73.366078828686753</v>
      </c>
      <c r="E779">
        <v>74.658645629882813</v>
      </c>
      <c r="F779">
        <v>3562700</v>
      </c>
      <c r="G779">
        <v>0</v>
      </c>
      <c r="H779">
        <v>0</v>
      </c>
      <c r="I779" t="s">
        <v>3730</v>
      </c>
    </row>
    <row r="780" spans="1:9">
      <c r="A780" t="s">
        <v>3731</v>
      </c>
      <c r="B780">
        <v>74.64187243640032</v>
      </c>
      <c r="C780">
        <v>75.053143749973728</v>
      </c>
      <c r="D780">
        <v>73.987193821927889</v>
      </c>
      <c r="E780">
        <v>74.364891052246094</v>
      </c>
      <c r="F780">
        <v>7113900</v>
      </c>
      <c r="G780">
        <v>0</v>
      </c>
      <c r="H780">
        <v>0</v>
      </c>
      <c r="I780" t="s">
        <v>930</v>
      </c>
    </row>
    <row r="781" spans="1:9">
      <c r="A781" t="s">
        <v>3732</v>
      </c>
      <c r="B781">
        <v>74.868470226522675</v>
      </c>
      <c r="C781">
        <v>75.707802881096242</v>
      </c>
      <c r="D781">
        <v>74.532742287573214</v>
      </c>
      <c r="E781">
        <v>74.599884033203125</v>
      </c>
      <c r="F781">
        <v>4504900</v>
      </c>
      <c r="G781">
        <v>0</v>
      </c>
      <c r="H781">
        <v>0</v>
      </c>
      <c r="I781" t="s">
        <v>931</v>
      </c>
    </row>
    <row r="782" spans="1:9">
      <c r="A782" t="s">
        <v>3733</v>
      </c>
      <c r="B782">
        <v>74.683820541250739</v>
      </c>
      <c r="C782">
        <v>75.531541890435278</v>
      </c>
      <c r="D782">
        <v>74.037530827484531</v>
      </c>
      <c r="E782">
        <v>74.482376098632813</v>
      </c>
      <c r="F782">
        <v>4614900</v>
      </c>
      <c r="G782">
        <v>0</v>
      </c>
      <c r="H782">
        <v>0</v>
      </c>
      <c r="I782" t="s">
        <v>932</v>
      </c>
    </row>
    <row r="783" spans="1:9">
      <c r="A783" t="s">
        <v>3734</v>
      </c>
      <c r="B783">
        <v>75.036359849262681</v>
      </c>
      <c r="C783">
        <v>75.867297597449493</v>
      </c>
      <c r="D783">
        <v>74.633477254128749</v>
      </c>
      <c r="E783">
        <v>74.918853759765625</v>
      </c>
      <c r="F783">
        <v>4156000</v>
      </c>
      <c r="G783">
        <v>0</v>
      </c>
      <c r="H783">
        <v>0</v>
      </c>
      <c r="I783" t="s">
        <v>3735</v>
      </c>
    </row>
    <row r="784" spans="1:9">
      <c r="A784" t="s">
        <v>3736</v>
      </c>
      <c r="B784">
        <v>75.0279485742209</v>
      </c>
      <c r="C784">
        <v>75.397257006615661</v>
      </c>
      <c r="D784">
        <v>74.473992329228977</v>
      </c>
      <c r="E784">
        <v>74.532745361328125</v>
      </c>
      <c r="F784">
        <v>3070200</v>
      </c>
      <c r="G784">
        <v>0</v>
      </c>
      <c r="H784">
        <v>0</v>
      </c>
      <c r="I784" t="s">
        <v>934</v>
      </c>
    </row>
    <row r="785" spans="1:9">
      <c r="A785" t="s">
        <v>3737</v>
      </c>
      <c r="B785">
        <v>74.650237035359808</v>
      </c>
      <c r="C785">
        <v>74.868458881890348</v>
      </c>
      <c r="D785">
        <v>74.087879375272209</v>
      </c>
      <c r="E785">
        <v>74.406829833984375</v>
      </c>
      <c r="F785">
        <v>2920500</v>
      </c>
      <c r="G785">
        <v>0</v>
      </c>
      <c r="H785">
        <v>0</v>
      </c>
      <c r="I785" t="s">
        <v>935</v>
      </c>
    </row>
    <row r="786" spans="1:9">
      <c r="A786" t="s">
        <v>3738</v>
      </c>
      <c r="B786">
        <v>74.390073164901125</v>
      </c>
      <c r="C786">
        <v>74.650270720250347</v>
      </c>
      <c r="D786">
        <v>73.819326532589443</v>
      </c>
      <c r="E786">
        <v>73.928443908691406</v>
      </c>
      <c r="F786">
        <v>3756500</v>
      </c>
      <c r="G786">
        <v>0</v>
      </c>
      <c r="H786">
        <v>0</v>
      </c>
      <c r="I786" t="s">
        <v>936</v>
      </c>
    </row>
    <row r="787" spans="1:9">
      <c r="A787" t="s">
        <v>3739</v>
      </c>
      <c r="B787">
        <v>73.96200085958057</v>
      </c>
      <c r="C787">
        <v>74.297728821376992</v>
      </c>
      <c r="D787">
        <v>73.475186349935214</v>
      </c>
      <c r="E787">
        <v>73.810920715332031</v>
      </c>
      <c r="F787">
        <v>3433300</v>
      </c>
      <c r="G787">
        <v>0</v>
      </c>
      <c r="H787">
        <v>0</v>
      </c>
      <c r="I787" t="s">
        <v>937</v>
      </c>
    </row>
    <row r="788" spans="1:9">
      <c r="A788" t="s">
        <v>3740</v>
      </c>
      <c r="B788">
        <v>74.01235102053451</v>
      </c>
      <c r="C788">
        <v>74.03752997467177</v>
      </c>
      <c r="D788">
        <v>73.139444323377589</v>
      </c>
      <c r="E788">
        <v>73.256950378417969</v>
      </c>
      <c r="F788">
        <v>2857300</v>
      </c>
      <c r="G788">
        <v>0</v>
      </c>
      <c r="H788">
        <v>0</v>
      </c>
      <c r="I788" t="s">
        <v>3741</v>
      </c>
    </row>
    <row r="789" spans="1:9">
      <c r="A789" t="s">
        <v>3742</v>
      </c>
      <c r="B789">
        <v>72.988368961005534</v>
      </c>
      <c r="C789">
        <v>73.83609675938078</v>
      </c>
      <c r="D789">
        <v>72.728177879797357</v>
      </c>
      <c r="E789">
        <v>73.592689514160156</v>
      </c>
      <c r="F789">
        <v>5014100</v>
      </c>
      <c r="G789">
        <v>0</v>
      </c>
      <c r="H789">
        <v>0</v>
      </c>
      <c r="I789" t="s">
        <v>939</v>
      </c>
    </row>
    <row r="790" spans="1:9">
      <c r="A790" t="s">
        <v>3743</v>
      </c>
      <c r="B790">
        <v>73.592723263617003</v>
      </c>
      <c r="C790">
        <v>73.810951653135263</v>
      </c>
      <c r="D790">
        <v>72.501587719628844</v>
      </c>
      <c r="E790">
        <v>73.156272888183594</v>
      </c>
      <c r="F790">
        <v>3218500</v>
      </c>
      <c r="G790">
        <v>0</v>
      </c>
      <c r="H790">
        <v>0</v>
      </c>
      <c r="I790" t="s">
        <v>940</v>
      </c>
    </row>
    <row r="791" spans="1:9">
      <c r="A791" t="s">
        <v>3744</v>
      </c>
      <c r="B791">
        <v>73.332500260648004</v>
      </c>
      <c r="C791">
        <v>73.559117271928983</v>
      </c>
      <c r="D791">
        <v>72.786932725252669</v>
      </c>
      <c r="E791">
        <v>73.340888977050781</v>
      </c>
      <c r="F791">
        <v>3242100</v>
      </c>
      <c r="G791">
        <v>0</v>
      </c>
      <c r="H791">
        <v>0</v>
      </c>
      <c r="I791" t="s">
        <v>941</v>
      </c>
    </row>
    <row r="792" spans="1:9">
      <c r="A792" t="s">
        <v>3745</v>
      </c>
      <c r="B792">
        <v>73.466796874495998</v>
      </c>
      <c r="C792">
        <v>74.415247009884439</v>
      </c>
      <c r="D792">
        <v>73.072309445115053</v>
      </c>
      <c r="E792">
        <v>73.282142639160156</v>
      </c>
      <c r="F792">
        <v>6707500</v>
      </c>
      <c r="G792">
        <v>0</v>
      </c>
      <c r="H792">
        <v>0</v>
      </c>
      <c r="I792" t="s">
        <v>942</v>
      </c>
    </row>
    <row r="793" spans="1:9">
      <c r="A793" t="s">
        <v>3746</v>
      </c>
      <c r="B793">
        <v>73.19819445994311</v>
      </c>
      <c r="C793">
        <v>74.306113223423665</v>
      </c>
      <c r="D793">
        <v>73.055509456400799</v>
      </c>
      <c r="E793">
        <v>73.223373413085938</v>
      </c>
      <c r="F793">
        <v>3475700</v>
      </c>
      <c r="G793">
        <v>0</v>
      </c>
      <c r="H793">
        <v>0</v>
      </c>
      <c r="I793" t="s">
        <v>3747</v>
      </c>
    </row>
    <row r="794" spans="1:9">
      <c r="A794" t="s">
        <v>3748</v>
      </c>
      <c r="B794">
        <v>73.374469756828077</v>
      </c>
      <c r="C794">
        <v>73.852889183106882</v>
      </c>
      <c r="D794">
        <v>72.904445451319319</v>
      </c>
      <c r="E794">
        <v>73.282142639160156</v>
      </c>
      <c r="F794">
        <v>2949600</v>
      </c>
      <c r="G794">
        <v>0</v>
      </c>
      <c r="H794">
        <v>0</v>
      </c>
      <c r="I794" t="s">
        <v>944</v>
      </c>
    </row>
    <row r="795" spans="1:9">
      <c r="A795" t="s">
        <v>3749</v>
      </c>
      <c r="B795">
        <v>73.399635383031594</v>
      </c>
      <c r="C795">
        <v>74.171826263591441</v>
      </c>
      <c r="D795">
        <v>73.240166538972261</v>
      </c>
      <c r="E795">
        <v>73.768943786621094</v>
      </c>
      <c r="F795">
        <v>3880100</v>
      </c>
      <c r="G795">
        <v>0</v>
      </c>
      <c r="H795">
        <v>0</v>
      </c>
      <c r="I795" t="s">
        <v>945</v>
      </c>
    </row>
    <row r="796" spans="1:9">
      <c r="A796" t="s">
        <v>3750</v>
      </c>
      <c r="B796">
        <v>73.727002469634925</v>
      </c>
      <c r="C796">
        <v>74.062736926782335</v>
      </c>
      <c r="D796">
        <v>73.340910085176162</v>
      </c>
      <c r="E796">
        <v>73.450027465820313</v>
      </c>
      <c r="F796">
        <v>3075800</v>
      </c>
      <c r="G796">
        <v>0</v>
      </c>
      <c r="H796">
        <v>0</v>
      </c>
      <c r="I796" t="s">
        <v>946</v>
      </c>
    </row>
    <row r="797" spans="1:9">
      <c r="A797" t="s">
        <v>3751</v>
      </c>
      <c r="B797">
        <v>73.575915060561726</v>
      </c>
      <c r="C797">
        <v>74.104692410201551</v>
      </c>
      <c r="D797">
        <v>73.424834903007351</v>
      </c>
      <c r="E797">
        <v>74.037544250488281</v>
      </c>
      <c r="F797">
        <v>3924000</v>
      </c>
      <c r="G797">
        <v>0</v>
      </c>
      <c r="H797">
        <v>0</v>
      </c>
      <c r="I797" t="s">
        <v>947</v>
      </c>
    </row>
    <row r="798" spans="1:9">
      <c r="A798" t="s">
        <v>3752</v>
      </c>
      <c r="B798">
        <v>74.138261752077383</v>
      </c>
      <c r="C798">
        <v>74.524354040353103</v>
      </c>
      <c r="D798">
        <v>74.037539518944371</v>
      </c>
      <c r="E798">
        <v>74.255767822265625</v>
      </c>
      <c r="F798">
        <v>3154800</v>
      </c>
      <c r="G798">
        <v>0</v>
      </c>
      <c r="H798">
        <v>0</v>
      </c>
      <c r="I798" t="s">
        <v>3753</v>
      </c>
    </row>
    <row r="799" spans="1:9">
      <c r="A799" t="s">
        <v>3754</v>
      </c>
      <c r="B799">
        <v>74.163440077875862</v>
      </c>
      <c r="C799">
        <v>75.02795175987012</v>
      </c>
      <c r="D799">
        <v>72.535132542562081</v>
      </c>
      <c r="E799">
        <v>72.7030029296875</v>
      </c>
      <c r="F799">
        <v>4258800</v>
      </c>
      <c r="G799">
        <v>0</v>
      </c>
      <c r="H799">
        <v>0</v>
      </c>
      <c r="I799" t="s">
        <v>949</v>
      </c>
    </row>
    <row r="800" spans="1:9">
      <c r="A800" t="s">
        <v>3755</v>
      </c>
      <c r="B800">
        <v>72.795319498242591</v>
      </c>
      <c r="C800">
        <v>72.81210333272395</v>
      </c>
      <c r="D800">
        <v>71.888838749858905</v>
      </c>
      <c r="E800">
        <v>72.157424926757813</v>
      </c>
      <c r="F800">
        <v>4270700</v>
      </c>
      <c r="G800">
        <v>0</v>
      </c>
      <c r="H800">
        <v>0</v>
      </c>
      <c r="I800" t="s">
        <v>950</v>
      </c>
    </row>
    <row r="801" spans="1:9">
      <c r="A801" t="s">
        <v>3756</v>
      </c>
      <c r="B801">
        <v>72.048309369595728</v>
      </c>
      <c r="C801">
        <v>72.619055810053084</v>
      </c>
      <c r="D801">
        <v>70.856458580393493</v>
      </c>
      <c r="E801">
        <v>71.208976745605469</v>
      </c>
      <c r="F801">
        <v>5473200</v>
      </c>
      <c r="G801">
        <v>0</v>
      </c>
      <c r="H801">
        <v>0</v>
      </c>
      <c r="I801" t="s">
        <v>951</v>
      </c>
    </row>
    <row r="802" spans="1:9">
      <c r="A802" t="s">
        <v>3757</v>
      </c>
      <c r="B802">
        <v>71.217403483860025</v>
      </c>
      <c r="C802">
        <v>71.536354120887424</v>
      </c>
      <c r="D802">
        <v>70.344496398926083</v>
      </c>
      <c r="E802">
        <v>70.940422058105469</v>
      </c>
      <c r="F802">
        <v>5075200</v>
      </c>
      <c r="G802">
        <v>0</v>
      </c>
      <c r="H802">
        <v>0</v>
      </c>
      <c r="I802" t="s">
        <v>952</v>
      </c>
    </row>
    <row r="803" spans="1:9">
      <c r="A803" t="s">
        <v>3758</v>
      </c>
      <c r="B803">
        <v>70.831303344960347</v>
      </c>
      <c r="C803">
        <v>71.813321307005495</v>
      </c>
      <c r="D803">
        <v>70.646649081272841</v>
      </c>
      <c r="E803">
        <v>71.679031372070313</v>
      </c>
      <c r="F803">
        <v>3732000</v>
      </c>
      <c r="G803">
        <v>0</v>
      </c>
      <c r="H803">
        <v>0</v>
      </c>
      <c r="I803" t="s">
        <v>3759</v>
      </c>
    </row>
    <row r="804" spans="1:9">
      <c r="A804" t="s">
        <v>3760</v>
      </c>
      <c r="B804">
        <v>71.754571106984173</v>
      </c>
      <c r="C804">
        <v>72.854101610679024</v>
      </c>
      <c r="D804">
        <v>71.754571106984173</v>
      </c>
      <c r="E804">
        <v>71.897262573242188</v>
      </c>
      <c r="F804">
        <v>3330900</v>
      </c>
      <c r="G804">
        <v>0</v>
      </c>
      <c r="H804">
        <v>0</v>
      </c>
      <c r="I804" t="s">
        <v>954</v>
      </c>
    </row>
    <row r="805" spans="1:9">
      <c r="A805" t="s">
        <v>3761</v>
      </c>
      <c r="B805">
        <v>71.905649298867672</v>
      </c>
      <c r="C805">
        <v>72.862488309781739</v>
      </c>
      <c r="D805">
        <v>71.402050830534264</v>
      </c>
      <c r="E805">
        <v>71.511161804199219</v>
      </c>
      <c r="F805">
        <v>4952600</v>
      </c>
      <c r="G805">
        <v>0</v>
      </c>
      <c r="H805">
        <v>0</v>
      </c>
      <c r="I805" t="s">
        <v>955</v>
      </c>
    </row>
    <row r="806" spans="1:9">
      <c r="A806" t="s">
        <v>3762</v>
      </c>
      <c r="B806">
        <v>71.695805316727501</v>
      </c>
      <c r="C806">
        <v>72.291730828628445</v>
      </c>
      <c r="D806">
        <v>69.412819105523283</v>
      </c>
      <c r="E806">
        <v>69.496757507324219</v>
      </c>
      <c r="F806">
        <v>5091000</v>
      </c>
      <c r="G806">
        <v>0</v>
      </c>
      <c r="H806">
        <v>0</v>
      </c>
      <c r="I806" t="s">
        <v>956</v>
      </c>
    </row>
    <row r="807" spans="1:9">
      <c r="A807" t="s">
        <v>3763</v>
      </c>
      <c r="B807">
        <v>70.579488812747385</v>
      </c>
      <c r="C807">
        <v>71.981179390631723</v>
      </c>
      <c r="D807">
        <v>70.310902585318189</v>
      </c>
      <c r="E807">
        <v>71.015945434570313</v>
      </c>
      <c r="F807">
        <v>5128900</v>
      </c>
      <c r="G807">
        <v>0</v>
      </c>
      <c r="H807">
        <v>0</v>
      </c>
      <c r="I807" t="s">
        <v>957</v>
      </c>
    </row>
    <row r="808" spans="1:9">
      <c r="A808" t="s">
        <v>3764</v>
      </c>
      <c r="B808">
        <v>70.973986646176769</v>
      </c>
      <c r="C808">
        <v>71.60348630939221</v>
      </c>
      <c r="D808">
        <v>70.772548546956315</v>
      </c>
      <c r="E808">
        <v>71.007560729980469</v>
      </c>
      <c r="F808">
        <v>3345500</v>
      </c>
      <c r="G808">
        <v>0</v>
      </c>
      <c r="H808">
        <v>0</v>
      </c>
      <c r="I808" t="s">
        <v>3765</v>
      </c>
    </row>
    <row r="809" spans="1:9">
      <c r="A809" t="s">
        <v>3766</v>
      </c>
      <c r="B809">
        <v>71.460796127755259</v>
      </c>
      <c r="C809">
        <v>72.241375910270463</v>
      </c>
      <c r="D809">
        <v>70.965592835291403</v>
      </c>
      <c r="E809">
        <v>72.023147583007813</v>
      </c>
      <c r="F809">
        <v>2691700</v>
      </c>
      <c r="G809">
        <v>0</v>
      </c>
      <c r="H809">
        <v>0</v>
      </c>
      <c r="I809" t="s">
        <v>959</v>
      </c>
    </row>
    <row r="810" spans="1:9">
      <c r="A810" t="s">
        <v>3767</v>
      </c>
      <c r="B810">
        <v>71.813299277234833</v>
      </c>
      <c r="C810">
        <v>72.140638497500504</v>
      </c>
      <c r="D810">
        <v>70.117850146720372</v>
      </c>
      <c r="E810">
        <v>70.856460571289063</v>
      </c>
      <c r="F810">
        <v>4191800</v>
      </c>
      <c r="G810">
        <v>0</v>
      </c>
      <c r="H810">
        <v>0</v>
      </c>
      <c r="I810" t="s">
        <v>960</v>
      </c>
    </row>
    <row r="811" spans="1:9">
      <c r="A811" t="s">
        <v>3768</v>
      </c>
      <c r="B811">
        <v>70.159816920703577</v>
      </c>
      <c r="C811">
        <v>70.990760899575321</v>
      </c>
      <c r="D811">
        <v>68.82528100901304</v>
      </c>
      <c r="E811">
        <v>69.966773986816406</v>
      </c>
      <c r="F811">
        <v>4242600</v>
      </c>
      <c r="G811">
        <v>0</v>
      </c>
      <c r="H811">
        <v>0</v>
      </c>
      <c r="I811" t="s">
        <v>961</v>
      </c>
    </row>
    <row r="812" spans="1:9">
      <c r="A812" t="s">
        <v>3769</v>
      </c>
      <c r="B812">
        <v>70.277336216650951</v>
      </c>
      <c r="C812">
        <v>70.310903892553014</v>
      </c>
      <c r="D812">
        <v>68.758139536246162</v>
      </c>
      <c r="E812">
        <v>68.842071533203125</v>
      </c>
      <c r="F812">
        <v>5464400</v>
      </c>
      <c r="G812">
        <v>0</v>
      </c>
      <c r="H812">
        <v>0</v>
      </c>
      <c r="I812" t="s">
        <v>962</v>
      </c>
    </row>
    <row r="813" spans="1:9">
      <c r="A813" t="s">
        <v>3770</v>
      </c>
      <c r="B813">
        <v>69.24495030443785</v>
      </c>
      <c r="C813">
        <v>70.319295175494261</v>
      </c>
      <c r="D813">
        <v>69.24495030443785</v>
      </c>
      <c r="E813">
        <v>69.857666015625</v>
      </c>
      <c r="F813">
        <v>3420200</v>
      </c>
      <c r="G813">
        <v>0</v>
      </c>
      <c r="H813">
        <v>0</v>
      </c>
      <c r="I813" t="s">
        <v>3771</v>
      </c>
    </row>
    <row r="814" spans="1:9">
      <c r="A814" t="s">
        <v>3772</v>
      </c>
      <c r="B814">
        <v>68.220977313553817</v>
      </c>
      <c r="C814">
        <v>69.622661724335501</v>
      </c>
      <c r="D814">
        <v>68.044718172401801</v>
      </c>
      <c r="E814">
        <v>69.387649536132813</v>
      </c>
      <c r="F814">
        <v>4517500</v>
      </c>
      <c r="G814">
        <v>0</v>
      </c>
      <c r="H814">
        <v>0</v>
      </c>
      <c r="I814" t="s">
        <v>964</v>
      </c>
    </row>
    <row r="815" spans="1:9">
      <c r="A815" t="s">
        <v>3773</v>
      </c>
      <c r="B815">
        <v>69.320488995809228</v>
      </c>
      <c r="C815">
        <v>70.755753638592694</v>
      </c>
      <c r="D815">
        <v>68.91761286038988</v>
      </c>
      <c r="E815">
        <v>69.051902770996094</v>
      </c>
      <c r="F815">
        <v>5098800</v>
      </c>
      <c r="G815">
        <v>0</v>
      </c>
      <c r="H815">
        <v>0</v>
      </c>
      <c r="I815" t="s">
        <v>965</v>
      </c>
    </row>
    <row r="816" spans="1:9">
      <c r="A816" t="s">
        <v>3774</v>
      </c>
      <c r="B816">
        <v>69.815699512935623</v>
      </c>
      <c r="C816">
        <v>70.990766662368316</v>
      </c>
      <c r="D816">
        <v>69.370854172927721</v>
      </c>
      <c r="E816">
        <v>70.36126708984375</v>
      </c>
      <c r="F816">
        <v>5311600</v>
      </c>
      <c r="G816">
        <v>0</v>
      </c>
      <c r="H816">
        <v>0</v>
      </c>
      <c r="I816" t="s">
        <v>966</v>
      </c>
    </row>
    <row r="817" spans="1:9">
      <c r="A817" t="s">
        <v>3775</v>
      </c>
      <c r="B817">
        <v>70.268928656130399</v>
      </c>
      <c r="C817">
        <v>70.722169043781676</v>
      </c>
      <c r="D817">
        <v>68.66580026257131</v>
      </c>
      <c r="E817">
        <v>68.774917602539063</v>
      </c>
      <c r="F817">
        <v>6128800</v>
      </c>
      <c r="G817">
        <v>0</v>
      </c>
      <c r="H817">
        <v>0</v>
      </c>
      <c r="I817" t="s">
        <v>967</v>
      </c>
    </row>
    <row r="818" spans="1:9">
      <c r="A818" t="s">
        <v>3776</v>
      </c>
      <c r="B818">
        <v>69.479986550668571</v>
      </c>
      <c r="C818">
        <v>71.77975723840602</v>
      </c>
      <c r="D818">
        <v>69.253369452267862</v>
      </c>
      <c r="E818">
        <v>70.587905883789063</v>
      </c>
      <c r="F818">
        <v>5353000</v>
      </c>
      <c r="G818">
        <v>0</v>
      </c>
      <c r="H818">
        <v>0</v>
      </c>
      <c r="I818" t="s">
        <v>3777</v>
      </c>
    </row>
    <row r="819" spans="1:9">
      <c r="A819" t="s">
        <v>3778</v>
      </c>
      <c r="B819">
        <v>71.175430733094501</v>
      </c>
      <c r="C819">
        <v>72.577115104799219</v>
      </c>
      <c r="D819">
        <v>70.965597513248824</v>
      </c>
      <c r="E819">
        <v>71.989578247070313</v>
      </c>
      <c r="F819">
        <v>5767600</v>
      </c>
      <c r="G819">
        <v>0</v>
      </c>
      <c r="H819">
        <v>0</v>
      </c>
      <c r="I819" t="s">
        <v>969</v>
      </c>
    </row>
    <row r="820" spans="1:9">
      <c r="A820" t="s">
        <v>3779</v>
      </c>
      <c r="B820">
        <v>72.57712170485236</v>
      </c>
      <c r="C820">
        <v>72.57712170485236</v>
      </c>
      <c r="D820">
        <v>70.101085643345399</v>
      </c>
      <c r="E820">
        <v>70.193412780761719</v>
      </c>
      <c r="F820">
        <v>6674200</v>
      </c>
      <c r="G820">
        <v>0</v>
      </c>
      <c r="H820">
        <v>0</v>
      </c>
      <c r="I820" t="s">
        <v>970</v>
      </c>
    </row>
    <row r="821" spans="1:9">
      <c r="A821" t="s">
        <v>3780</v>
      </c>
      <c r="B821">
        <v>70.092685570785818</v>
      </c>
      <c r="C821">
        <v>70.822901025668273</v>
      </c>
      <c r="D821">
        <v>69.647840200891622</v>
      </c>
      <c r="E821">
        <v>70.697006225585938</v>
      </c>
      <c r="F821">
        <v>4388600</v>
      </c>
      <c r="G821">
        <v>0</v>
      </c>
      <c r="H821">
        <v>0</v>
      </c>
      <c r="I821" t="s">
        <v>971</v>
      </c>
    </row>
    <row r="822" spans="1:9">
      <c r="A822" t="s">
        <v>3781</v>
      </c>
      <c r="B822">
        <v>71.141841029262423</v>
      </c>
      <c r="C822">
        <v>71.905630451926754</v>
      </c>
      <c r="D822">
        <v>70.050705964198784</v>
      </c>
      <c r="E822">
        <v>70.848075866699219</v>
      </c>
      <c r="F822">
        <v>3637600</v>
      </c>
      <c r="G822">
        <v>0</v>
      </c>
      <c r="H822">
        <v>0</v>
      </c>
      <c r="I822" t="s">
        <v>972</v>
      </c>
    </row>
    <row r="823" spans="1:9">
      <c r="A823" t="s">
        <v>3782</v>
      </c>
      <c r="B823">
        <v>70.973973192635299</v>
      </c>
      <c r="C823">
        <v>71.779731840382468</v>
      </c>
      <c r="D823">
        <v>70.596276027741482</v>
      </c>
      <c r="E823">
        <v>71.637046813964844</v>
      </c>
      <c r="F823">
        <v>3670700</v>
      </c>
      <c r="G823">
        <v>0</v>
      </c>
      <c r="H823">
        <v>0</v>
      </c>
      <c r="I823" t="s">
        <v>3783</v>
      </c>
    </row>
    <row r="824" spans="1:9">
      <c r="A824" t="s">
        <v>3784</v>
      </c>
      <c r="B824">
        <v>71.712575698350406</v>
      </c>
      <c r="C824">
        <v>71.905618600388635</v>
      </c>
      <c r="D824">
        <v>71.284514301397266</v>
      </c>
      <c r="E824">
        <v>71.838470458984375</v>
      </c>
      <c r="F824">
        <v>3837700</v>
      </c>
      <c r="G824">
        <v>0</v>
      </c>
      <c r="H824">
        <v>0</v>
      </c>
      <c r="I824" t="s">
        <v>974</v>
      </c>
    </row>
    <row r="825" spans="1:9">
      <c r="A825" t="s">
        <v>3785</v>
      </c>
      <c r="B825">
        <v>73.450033510043696</v>
      </c>
      <c r="C825">
        <v>73.575934742284687</v>
      </c>
      <c r="D825">
        <v>71.98120074230502</v>
      </c>
      <c r="E825">
        <v>72.820533752441406</v>
      </c>
      <c r="F825">
        <v>6778300</v>
      </c>
      <c r="G825">
        <v>0</v>
      </c>
      <c r="H825">
        <v>0</v>
      </c>
      <c r="I825" t="s">
        <v>975</v>
      </c>
    </row>
    <row r="826" spans="1:9">
      <c r="A826" t="s">
        <v>3786</v>
      </c>
      <c r="B826">
        <v>73.021960028068506</v>
      </c>
      <c r="C826">
        <v>73.74378681189846</v>
      </c>
      <c r="D826">
        <v>72.845700892984667</v>
      </c>
      <c r="E826">
        <v>73.525558471679688</v>
      </c>
      <c r="F826">
        <v>4477900</v>
      </c>
      <c r="G826">
        <v>0</v>
      </c>
      <c r="H826">
        <v>0</v>
      </c>
      <c r="I826" t="s">
        <v>976</v>
      </c>
    </row>
    <row r="827" spans="1:9">
      <c r="A827" t="s">
        <v>3787</v>
      </c>
      <c r="B827">
        <v>73.391269837909434</v>
      </c>
      <c r="C827">
        <v>73.802541160368591</v>
      </c>
      <c r="D827">
        <v>72.744979927586158</v>
      </c>
      <c r="E827">
        <v>72.971603393554688</v>
      </c>
      <c r="F827">
        <v>3490000</v>
      </c>
      <c r="G827">
        <v>0</v>
      </c>
      <c r="H827">
        <v>0</v>
      </c>
      <c r="I827" t="s">
        <v>977</v>
      </c>
    </row>
    <row r="828" spans="1:9">
      <c r="A828" t="s">
        <v>3788</v>
      </c>
      <c r="B828">
        <v>73.164625391372397</v>
      </c>
      <c r="C828">
        <v>73.265347614431235</v>
      </c>
      <c r="D828">
        <v>71.544713124542426</v>
      </c>
      <c r="E828">
        <v>71.737762451171875</v>
      </c>
      <c r="F828">
        <v>4720800</v>
      </c>
      <c r="G828">
        <v>0</v>
      </c>
      <c r="H828">
        <v>0</v>
      </c>
      <c r="I828" t="s">
        <v>3789</v>
      </c>
    </row>
    <row r="829" spans="1:9">
      <c r="A829" t="s">
        <v>3790</v>
      </c>
      <c r="B829">
        <v>71.863680115023271</v>
      </c>
      <c r="C829">
        <v>72.165840449917098</v>
      </c>
      <c r="D829">
        <v>70.453600686719199</v>
      </c>
      <c r="E829">
        <v>70.772544860839844</v>
      </c>
      <c r="F829">
        <v>4328400</v>
      </c>
      <c r="G829">
        <v>0</v>
      </c>
      <c r="H829">
        <v>0</v>
      </c>
      <c r="I829" t="s">
        <v>979</v>
      </c>
    </row>
    <row r="830" spans="1:9">
      <c r="A830" t="s">
        <v>3791</v>
      </c>
      <c r="B830">
        <v>70.940414911282076</v>
      </c>
      <c r="C830">
        <v>71.846895993191225</v>
      </c>
      <c r="D830">
        <v>69.337292379085326</v>
      </c>
      <c r="E830">
        <v>69.77374267578125</v>
      </c>
      <c r="F830">
        <v>5625500</v>
      </c>
      <c r="G830">
        <v>0</v>
      </c>
      <c r="H830">
        <v>0</v>
      </c>
      <c r="I830" t="s">
        <v>980</v>
      </c>
    </row>
    <row r="831" spans="1:9">
      <c r="A831" t="s">
        <v>3792</v>
      </c>
      <c r="B831">
        <v>69.538717772690802</v>
      </c>
      <c r="C831">
        <v>69.538717772690802</v>
      </c>
      <c r="D831">
        <v>67.205373728244808</v>
      </c>
      <c r="E831">
        <v>67.784515380859375</v>
      </c>
      <c r="F831">
        <v>7119000</v>
      </c>
      <c r="G831">
        <v>0</v>
      </c>
      <c r="H831">
        <v>0</v>
      </c>
      <c r="I831" t="s">
        <v>981</v>
      </c>
    </row>
    <row r="832" spans="1:9">
      <c r="A832" t="s">
        <v>3793</v>
      </c>
      <c r="B832">
        <v>66.68497953370769</v>
      </c>
      <c r="C832">
        <v>67.280911377655684</v>
      </c>
      <c r="D832">
        <v>65.644208793072153</v>
      </c>
      <c r="E832">
        <v>66.878028869628906</v>
      </c>
      <c r="F832">
        <v>8260900</v>
      </c>
      <c r="G832">
        <v>0</v>
      </c>
      <c r="H832">
        <v>0</v>
      </c>
      <c r="I832" t="s">
        <v>982</v>
      </c>
    </row>
    <row r="833" spans="1:9">
      <c r="A833" t="s">
        <v>3794</v>
      </c>
      <c r="B833">
        <v>67.0878818717554</v>
      </c>
      <c r="C833">
        <v>67.482369376493594</v>
      </c>
      <c r="D833">
        <v>65.09866050691906</v>
      </c>
      <c r="E833">
        <v>65.291709899902344</v>
      </c>
      <c r="F833">
        <v>9144000</v>
      </c>
      <c r="G833">
        <v>0</v>
      </c>
      <c r="H833">
        <v>0</v>
      </c>
      <c r="I833" t="s">
        <v>3795</v>
      </c>
    </row>
    <row r="834" spans="1:9">
      <c r="A834" t="s">
        <v>3796</v>
      </c>
      <c r="B834">
        <v>59.24067478390451</v>
      </c>
      <c r="C834">
        <v>59.452248622418452</v>
      </c>
      <c r="D834">
        <v>57.61578925373049</v>
      </c>
      <c r="E834">
        <v>58.614418029785163</v>
      </c>
      <c r="F834">
        <v>11724700</v>
      </c>
      <c r="G834">
        <v>0</v>
      </c>
      <c r="H834">
        <v>0</v>
      </c>
      <c r="I834" t="s">
        <v>985</v>
      </c>
    </row>
    <row r="835" spans="1:9">
      <c r="A835" t="s">
        <v>3797</v>
      </c>
      <c r="B835">
        <v>58.555184269916673</v>
      </c>
      <c r="C835">
        <v>58.707517709233066</v>
      </c>
      <c r="D835">
        <v>56.879516437436337</v>
      </c>
      <c r="E835">
        <v>56.997997283935547</v>
      </c>
      <c r="F835">
        <v>5652600</v>
      </c>
      <c r="G835">
        <v>0</v>
      </c>
      <c r="H835">
        <v>0</v>
      </c>
      <c r="I835" t="s">
        <v>3798</v>
      </c>
    </row>
    <row r="836" spans="1:9">
      <c r="A836" t="s">
        <v>3799</v>
      </c>
      <c r="B836">
        <v>57.607328191076803</v>
      </c>
      <c r="C836">
        <v>58.682120518779065</v>
      </c>
      <c r="D836">
        <v>57.607328191076803</v>
      </c>
      <c r="E836">
        <v>58.60595703125</v>
      </c>
      <c r="F836">
        <v>10028800</v>
      </c>
      <c r="G836">
        <v>0</v>
      </c>
      <c r="H836">
        <v>0</v>
      </c>
      <c r="I836" t="s">
        <v>3800</v>
      </c>
    </row>
    <row r="837" spans="1:9">
      <c r="A837" t="s">
        <v>3801</v>
      </c>
      <c r="B837">
        <v>58.470544517742233</v>
      </c>
      <c r="C837">
        <v>60.924802403227602</v>
      </c>
      <c r="D837">
        <v>58.123566770548408</v>
      </c>
      <c r="E837">
        <v>60.408561706542969</v>
      </c>
      <c r="F837">
        <v>13392500</v>
      </c>
      <c r="G837">
        <v>0</v>
      </c>
      <c r="H837">
        <v>0</v>
      </c>
      <c r="I837" t="s">
        <v>988</v>
      </c>
    </row>
    <row r="838" spans="1:9">
      <c r="A838" t="s">
        <v>3802</v>
      </c>
      <c r="B838">
        <v>60.417039244836616</v>
      </c>
      <c r="C838">
        <v>60.840187022966433</v>
      </c>
      <c r="D838">
        <v>59.088355479777917</v>
      </c>
      <c r="E838">
        <v>60.831722259521491</v>
      </c>
      <c r="F838">
        <v>8457200</v>
      </c>
      <c r="G838">
        <v>0</v>
      </c>
      <c r="H838">
        <v>0</v>
      </c>
      <c r="I838" t="s">
        <v>989</v>
      </c>
    </row>
    <row r="839" spans="1:9">
      <c r="A839" t="s">
        <v>3803</v>
      </c>
      <c r="B839">
        <v>60.467819590130617</v>
      </c>
      <c r="C839">
        <v>60.543989553582641</v>
      </c>
      <c r="D839">
        <v>59.03758437997368</v>
      </c>
      <c r="E839">
        <v>60.230857849121087</v>
      </c>
      <c r="F839">
        <v>6718400</v>
      </c>
      <c r="G839">
        <v>0</v>
      </c>
      <c r="H839">
        <v>0</v>
      </c>
      <c r="I839" t="s">
        <v>990</v>
      </c>
    </row>
    <row r="840" spans="1:9">
      <c r="A840" t="s">
        <v>3804</v>
      </c>
      <c r="B840">
        <v>60.036196592705295</v>
      </c>
      <c r="C840">
        <v>60.653988607113085</v>
      </c>
      <c r="D840">
        <v>59.528414197050033</v>
      </c>
      <c r="E840">
        <v>60.053119659423828</v>
      </c>
      <c r="F840">
        <v>7100400</v>
      </c>
      <c r="G840">
        <v>0</v>
      </c>
      <c r="H840">
        <v>0</v>
      </c>
      <c r="I840" t="s">
        <v>991</v>
      </c>
    </row>
    <row r="841" spans="1:9">
      <c r="A841" t="s">
        <v>3805</v>
      </c>
      <c r="B841">
        <v>61.297178246968841</v>
      </c>
      <c r="C841">
        <v>61.47489951244426</v>
      </c>
      <c r="D841">
        <v>59.926177326087696</v>
      </c>
      <c r="E841">
        <v>61.22100830078125</v>
      </c>
      <c r="F841">
        <v>7747600</v>
      </c>
      <c r="G841">
        <v>0</v>
      </c>
      <c r="H841">
        <v>0</v>
      </c>
      <c r="I841" t="s">
        <v>3806</v>
      </c>
    </row>
    <row r="842" spans="1:9">
      <c r="A842" t="s">
        <v>3807</v>
      </c>
      <c r="B842">
        <v>60.984046910138581</v>
      </c>
      <c r="C842">
        <v>61.339495899540232</v>
      </c>
      <c r="D842">
        <v>57.97123723113841</v>
      </c>
      <c r="E842">
        <v>58.656734466552734</v>
      </c>
      <c r="F842">
        <v>9762000</v>
      </c>
      <c r="G842">
        <v>0</v>
      </c>
      <c r="H842">
        <v>0</v>
      </c>
      <c r="I842" t="s">
        <v>993</v>
      </c>
    </row>
    <row r="843" spans="1:9">
      <c r="A843" t="s">
        <v>3808</v>
      </c>
      <c r="B843">
        <v>58.140510554976359</v>
      </c>
      <c r="C843">
        <v>58.902177957294882</v>
      </c>
      <c r="D843">
        <v>56.998012679860402</v>
      </c>
      <c r="E843">
        <v>58.851402282714851</v>
      </c>
      <c r="F843">
        <v>6304400</v>
      </c>
      <c r="G843">
        <v>0</v>
      </c>
      <c r="H843">
        <v>0</v>
      </c>
      <c r="I843" t="s">
        <v>3809</v>
      </c>
    </row>
    <row r="844" spans="1:9">
      <c r="A844" t="s">
        <v>3810</v>
      </c>
      <c r="B844">
        <v>58.538245471761449</v>
      </c>
      <c r="C844">
        <v>59.130656067132144</v>
      </c>
      <c r="D844">
        <v>56.981065189184243</v>
      </c>
      <c r="E844">
        <v>57.387283325195313</v>
      </c>
      <c r="F844">
        <v>5471500</v>
      </c>
      <c r="G844">
        <v>0</v>
      </c>
      <c r="H844">
        <v>0</v>
      </c>
      <c r="I844" t="s">
        <v>995</v>
      </c>
    </row>
    <row r="845" spans="1:9">
      <c r="A845" t="s">
        <v>3811</v>
      </c>
      <c r="B845">
        <v>57.344977707504547</v>
      </c>
      <c r="C845">
        <v>57.996622319951911</v>
      </c>
      <c r="D845">
        <v>56.337884122455357</v>
      </c>
      <c r="E845">
        <v>57.818901062011719</v>
      </c>
      <c r="F845">
        <v>5750900</v>
      </c>
      <c r="G845">
        <v>0</v>
      </c>
      <c r="H845">
        <v>0</v>
      </c>
      <c r="I845" t="s">
        <v>3812</v>
      </c>
    </row>
    <row r="846" spans="1:9">
      <c r="A846" t="s">
        <v>3813</v>
      </c>
      <c r="B846">
        <v>58.174351993356808</v>
      </c>
      <c r="C846">
        <v>58.233592421239891</v>
      </c>
      <c r="D846">
        <v>55.914744514030573</v>
      </c>
      <c r="E846">
        <v>56.515613555908203</v>
      </c>
      <c r="F846">
        <v>5756500</v>
      </c>
      <c r="G846">
        <v>0</v>
      </c>
      <c r="H846">
        <v>0</v>
      </c>
      <c r="I846" t="s">
        <v>997</v>
      </c>
    </row>
    <row r="847" spans="1:9">
      <c r="A847" t="s">
        <v>3814</v>
      </c>
      <c r="B847">
        <v>57.421136981891664</v>
      </c>
      <c r="C847">
        <v>57.818896820986488</v>
      </c>
      <c r="D847">
        <v>56.913361074062081</v>
      </c>
      <c r="E847">
        <v>57.370361328125</v>
      </c>
      <c r="F847">
        <v>5451300</v>
      </c>
      <c r="G847">
        <v>0</v>
      </c>
      <c r="H847">
        <v>0</v>
      </c>
      <c r="I847" t="s">
        <v>998</v>
      </c>
    </row>
    <row r="848" spans="1:9">
      <c r="A848" t="s">
        <v>3815</v>
      </c>
      <c r="B848">
        <v>57.057229791408652</v>
      </c>
      <c r="C848">
        <v>58.115098957476249</v>
      </c>
      <c r="D848">
        <v>55.821639380248222</v>
      </c>
      <c r="E848">
        <v>56.430973052978523</v>
      </c>
      <c r="F848">
        <v>5866800</v>
      </c>
      <c r="G848">
        <v>0</v>
      </c>
      <c r="H848">
        <v>0</v>
      </c>
      <c r="I848" t="s">
        <v>999</v>
      </c>
    </row>
    <row r="849" spans="1:9">
      <c r="A849" t="s">
        <v>3816</v>
      </c>
      <c r="B849">
        <v>56.02475358221897</v>
      </c>
      <c r="C849">
        <v>57.480382721089605</v>
      </c>
      <c r="D849">
        <v>55.872420150087819</v>
      </c>
      <c r="E849">
        <v>56.845661163330078</v>
      </c>
      <c r="F849">
        <v>6471700</v>
      </c>
      <c r="G849">
        <v>0</v>
      </c>
      <c r="H849">
        <v>0</v>
      </c>
      <c r="I849" t="s">
        <v>1000</v>
      </c>
    </row>
    <row r="850" spans="1:9">
      <c r="A850" t="s">
        <v>3817</v>
      </c>
      <c r="B850">
        <v>56.447912221455937</v>
      </c>
      <c r="C850">
        <v>56.456376985081079</v>
      </c>
      <c r="D850">
        <v>53.959804395297432</v>
      </c>
      <c r="E850">
        <v>54.433731079101563</v>
      </c>
      <c r="F850">
        <v>8576400</v>
      </c>
      <c r="G850">
        <v>0</v>
      </c>
      <c r="H850">
        <v>0</v>
      </c>
      <c r="I850" t="s">
        <v>3818</v>
      </c>
    </row>
    <row r="851" spans="1:9">
      <c r="A851" t="s">
        <v>3819</v>
      </c>
      <c r="B851">
        <v>54.772253170614611</v>
      </c>
      <c r="C851">
        <v>55.669324455294351</v>
      </c>
      <c r="D851">
        <v>54.645307537171242</v>
      </c>
      <c r="E851">
        <v>55.271564483642578</v>
      </c>
      <c r="F851">
        <v>7074300</v>
      </c>
      <c r="G851">
        <v>0</v>
      </c>
      <c r="H851">
        <v>0</v>
      </c>
      <c r="I851" t="s">
        <v>1002</v>
      </c>
    </row>
    <row r="852" spans="1:9">
      <c r="A852" t="s">
        <v>3820</v>
      </c>
      <c r="B852">
        <v>55.720089410367009</v>
      </c>
      <c r="C852">
        <v>55.813182426541083</v>
      </c>
      <c r="D852">
        <v>52.868077871992682</v>
      </c>
      <c r="E852">
        <v>53.172744750976563</v>
      </c>
      <c r="F852">
        <v>6705300</v>
      </c>
      <c r="G852">
        <v>0</v>
      </c>
      <c r="H852">
        <v>0</v>
      </c>
      <c r="I852" t="s">
        <v>1003</v>
      </c>
    </row>
    <row r="853" spans="1:9">
      <c r="A853" t="s">
        <v>3821</v>
      </c>
      <c r="B853">
        <v>53.020408125402192</v>
      </c>
      <c r="C853">
        <v>53.595889255932171</v>
      </c>
      <c r="D853">
        <v>51.40398403980317</v>
      </c>
      <c r="E853">
        <v>52.216426849365234</v>
      </c>
      <c r="F853">
        <v>8216200</v>
      </c>
      <c r="G853">
        <v>0</v>
      </c>
      <c r="H853">
        <v>0</v>
      </c>
      <c r="I853" t="s">
        <v>1004</v>
      </c>
    </row>
    <row r="854" spans="1:9">
      <c r="A854" t="s">
        <v>3822</v>
      </c>
      <c r="B854">
        <v>52.275671707027087</v>
      </c>
      <c r="C854">
        <v>53.748224020824459</v>
      </c>
      <c r="D854">
        <v>51.463228828493293</v>
      </c>
      <c r="E854">
        <v>51.734043121337891</v>
      </c>
      <c r="F854">
        <v>8825100</v>
      </c>
      <c r="G854">
        <v>0</v>
      </c>
      <c r="H854">
        <v>0</v>
      </c>
      <c r="I854" t="s">
        <v>1005</v>
      </c>
    </row>
    <row r="855" spans="1:9">
      <c r="A855" t="s">
        <v>3823</v>
      </c>
      <c r="B855">
        <v>51.378585561586121</v>
      </c>
      <c r="C855">
        <v>53.071176117883027</v>
      </c>
      <c r="D855">
        <v>50.904662271973571</v>
      </c>
      <c r="E855">
        <v>52.089473724365234</v>
      </c>
      <c r="F855">
        <v>3623400</v>
      </c>
      <c r="G855">
        <v>0</v>
      </c>
      <c r="H855">
        <v>0</v>
      </c>
      <c r="I855" t="s">
        <v>3824</v>
      </c>
    </row>
    <row r="856" spans="1:9">
      <c r="A856" t="s">
        <v>3825</v>
      </c>
      <c r="B856">
        <v>52.808835124750026</v>
      </c>
      <c r="C856">
        <v>55.203852695974405</v>
      </c>
      <c r="D856">
        <v>52.461854134145739</v>
      </c>
      <c r="E856">
        <v>55.102294921875</v>
      </c>
      <c r="F856">
        <v>6157300</v>
      </c>
      <c r="G856">
        <v>0</v>
      </c>
      <c r="H856">
        <v>0</v>
      </c>
      <c r="I856" t="s">
        <v>3826</v>
      </c>
    </row>
    <row r="857" spans="1:9">
      <c r="A857" t="s">
        <v>3827</v>
      </c>
      <c r="B857">
        <v>54.476033738755611</v>
      </c>
      <c r="C857">
        <v>54.916104477656262</v>
      </c>
      <c r="D857">
        <v>52.605718570805408</v>
      </c>
      <c r="E857">
        <v>54.763771057128906</v>
      </c>
      <c r="F857">
        <v>5706000</v>
      </c>
      <c r="G857">
        <v>0</v>
      </c>
      <c r="H857">
        <v>0</v>
      </c>
      <c r="I857" t="s">
        <v>1008</v>
      </c>
    </row>
    <row r="858" spans="1:9">
      <c r="A858" t="s">
        <v>3828</v>
      </c>
      <c r="B858">
        <v>55.161543106022663</v>
      </c>
      <c r="C858">
        <v>55.753947396506838</v>
      </c>
      <c r="D858">
        <v>54.526821456194263</v>
      </c>
      <c r="E858">
        <v>54.975357055664063</v>
      </c>
      <c r="F858">
        <v>4193200</v>
      </c>
      <c r="G858">
        <v>0</v>
      </c>
      <c r="H858">
        <v>0</v>
      </c>
      <c r="I858" t="s">
        <v>1009</v>
      </c>
    </row>
    <row r="859" spans="1:9">
      <c r="A859" t="s">
        <v>3829</v>
      </c>
      <c r="B859">
        <v>55.288487387152159</v>
      </c>
      <c r="C859">
        <v>56.00783728150963</v>
      </c>
      <c r="D859">
        <v>55.195394364229408</v>
      </c>
      <c r="E859">
        <v>55.931667327880859</v>
      </c>
      <c r="F859">
        <v>4178500</v>
      </c>
      <c r="G859">
        <v>0</v>
      </c>
      <c r="H859">
        <v>0</v>
      </c>
      <c r="I859" t="s">
        <v>3830</v>
      </c>
    </row>
    <row r="860" spans="1:9">
      <c r="A860" t="s">
        <v>3831</v>
      </c>
      <c r="B860">
        <v>55.059979104954159</v>
      </c>
      <c r="C860">
        <v>56.574848713088137</v>
      </c>
      <c r="D860">
        <v>54.806094347703322</v>
      </c>
      <c r="E860">
        <v>56.227870941162109</v>
      </c>
      <c r="F860">
        <v>4549300</v>
      </c>
      <c r="G860">
        <v>0</v>
      </c>
      <c r="H860">
        <v>0</v>
      </c>
      <c r="I860" t="s">
        <v>3832</v>
      </c>
    </row>
    <row r="861" spans="1:9">
      <c r="A861" t="s">
        <v>3833</v>
      </c>
      <c r="B861">
        <v>55.965536019428988</v>
      </c>
      <c r="C861">
        <v>56.388683897425736</v>
      </c>
      <c r="D861">
        <v>55.356208498762008</v>
      </c>
      <c r="E861">
        <v>55.457759857177727</v>
      </c>
      <c r="F861">
        <v>4562200</v>
      </c>
      <c r="G861">
        <v>0</v>
      </c>
      <c r="H861">
        <v>0</v>
      </c>
      <c r="I861" t="s">
        <v>1012</v>
      </c>
    </row>
    <row r="862" spans="1:9">
      <c r="A862" t="s">
        <v>3834</v>
      </c>
      <c r="B862">
        <v>56.058604124991533</v>
      </c>
      <c r="C862">
        <v>56.60023265128352</v>
      </c>
      <c r="D862">
        <v>55.390030000442067</v>
      </c>
      <c r="E862">
        <v>56.219402313232422</v>
      </c>
      <c r="F862">
        <v>4825900</v>
      </c>
      <c r="G862">
        <v>0</v>
      </c>
      <c r="H862">
        <v>0</v>
      </c>
      <c r="I862" t="s">
        <v>1013</v>
      </c>
    </row>
    <row r="863" spans="1:9">
      <c r="A863" t="s">
        <v>3835</v>
      </c>
      <c r="B863">
        <v>56.5409937625368</v>
      </c>
      <c r="C863">
        <v>59.139120389376025</v>
      </c>
      <c r="D863">
        <v>56.5409937625368</v>
      </c>
      <c r="E863">
        <v>58.969863891601563</v>
      </c>
      <c r="F863">
        <v>7630600</v>
      </c>
      <c r="G863">
        <v>0</v>
      </c>
      <c r="H863">
        <v>0</v>
      </c>
      <c r="I863" t="s">
        <v>3836</v>
      </c>
    </row>
    <row r="864" spans="1:9">
      <c r="A864" t="s">
        <v>3837</v>
      </c>
      <c r="B864">
        <v>59.393009749143495</v>
      </c>
      <c r="C864">
        <v>59.646900944645679</v>
      </c>
      <c r="D864">
        <v>57.810435071518704</v>
      </c>
      <c r="E864">
        <v>58.910621643066406</v>
      </c>
      <c r="F864">
        <v>6756000</v>
      </c>
      <c r="G864">
        <v>0</v>
      </c>
      <c r="H864">
        <v>0</v>
      </c>
      <c r="I864" t="s">
        <v>1015</v>
      </c>
    </row>
    <row r="865" spans="1:9">
      <c r="A865" t="s">
        <v>3838</v>
      </c>
      <c r="B865">
        <v>58.7159749278498</v>
      </c>
      <c r="C865">
        <v>60.070052788580789</v>
      </c>
      <c r="D865">
        <v>58.208198958436562</v>
      </c>
      <c r="E865">
        <v>59.486106872558594</v>
      </c>
      <c r="F865">
        <v>6025100</v>
      </c>
      <c r="G865">
        <v>0</v>
      </c>
      <c r="H865">
        <v>0</v>
      </c>
      <c r="I865" t="s">
        <v>1016</v>
      </c>
    </row>
    <row r="866" spans="1:9">
      <c r="A866" t="s">
        <v>3839</v>
      </c>
      <c r="B866">
        <v>57.505766659467682</v>
      </c>
      <c r="C866">
        <v>57.827363025941672</v>
      </c>
      <c r="D866">
        <v>56.304028807699417</v>
      </c>
      <c r="E866">
        <v>57.793510437011719</v>
      </c>
      <c r="F866">
        <v>13913700</v>
      </c>
      <c r="G866">
        <v>0</v>
      </c>
      <c r="H866">
        <v>0</v>
      </c>
      <c r="I866" t="s">
        <v>1017</v>
      </c>
    </row>
    <row r="867" spans="1:9">
      <c r="A867" t="s">
        <v>3840</v>
      </c>
      <c r="B867">
        <v>57.801976766597591</v>
      </c>
      <c r="C867">
        <v>59.274528913034828</v>
      </c>
      <c r="D867">
        <v>57.598861227507321</v>
      </c>
      <c r="E867">
        <v>58.910621643066406</v>
      </c>
      <c r="F867">
        <v>5025900</v>
      </c>
      <c r="G867">
        <v>0</v>
      </c>
      <c r="H867">
        <v>0</v>
      </c>
      <c r="I867" t="s">
        <v>1018</v>
      </c>
    </row>
    <row r="868" spans="1:9">
      <c r="A868" t="s">
        <v>3841</v>
      </c>
      <c r="B868">
        <v>58.5213319641054</v>
      </c>
      <c r="C868">
        <v>59.113736199506768</v>
      </c>
      <c r="D868">
        <v>58.081254712045606</v>
      </c>
      <c r="E868">
        <v>58.258975982666016</v>
      </c>
      <c r="F868">
        <v>4568000</v>
      </c>
      <c r="G868">
        <v>0</v>
      </c>
      <c r="H868">
        <v>0</v>
      </c>
      <c r="I868" t="s">
        <v>3842</v>
      </c>
    </row>
    <row r="869" spans="1:9">
      <c r="A869" t="s">
        <v>3843</v>
      </c>
      <c r="B869">
        <v>58.19126838693893</v>
      </c>
      <c r="C869">
        <v>58.19126838693893</v>
      </c>
      <c r="D869">
        <v>57.378825649297873</v>
      </c>
      <c r="E869">
        <v>57.725803375244141</v>
      </c>
      <c r="F869">
        <v>3770000</v>
      </c>
      <c r="G869">
        <v>0</v>
      </c>
      <c r="H869">
        <v>0</v>
      </c>
      <c r="I869" t="s">
        <v>1020</v>
      </c>
    </row>
    <row r="870" spans="1:9">
      <c r="A870" t="s">
        <v>3844</v>
      </c>
      <c r="B870">
        <v>57.59886766685387</v>
      </c>
      <c r="C870">
        <v>58.081255826860229</v>
      </c>
      <c r="D870">
        <v>57.209572525157689</v>
      </c>
      <c r="E870">
        <v>57.421146392822266</v>
      </c>
      <c r="F870">
        <v>4888700</v>
      </c>
      <c r="G870">
        <v>0</v>
      </c>
      <c r="H870">
        <v>0</v>
      </c>
      <c r="I870" t="s">
        <v>1021</v>
      </c>
    </row>
    <row r="871" spans="1:9">
      <c r="A871" t="s">
        <v>3845</v>
      </c>
      <c r="B871">
        <v>57.133409428367933</v>
      </c>
      <c r="C871">
        <v>58.952945994250122</v>
      </c>
      <c r="D871">
        <v>56.845665608852528</v>
      </c>
      <c r="E871">
        <v>58.70751953125</v>
      </c>
      <c r="F871">
        <v>4133200</v>
      </c>
      <c r="G871">
        <v>0</v>
      </c>
      <c r="H871">
        <v>0</v>
      </c>
      <c r="I871" t="s">
        <v>1022</v>
      </c>
    </row>
    <row r="872" spans="1:9">
      <c r="A872" t="s">
        <v>3846</v>
      </c>
      <c r="B872">
        <v>59.21529312025568</v>
      </c>
      <c r="C872">
        <v>59.985418615116117</v>
      </c>
      <c r="D872">
        <v>59.096812274892535</v>
      </c>
      <c r="E872">
        <v>59.816162109375</v>
      </c>
      <c r="F872">
        <v>4484100</v>
      </c>
      <c r="G872">
        <v>0</v>
      </c>
      <c r="H872">
        <v>0</v>
      </c>
      <c r="I872" t="s">
        <v>1023</v>
      </c>
    </row>
    <row r="873" spans="1:9">
      <c r="A873" t="s">
        <v>3847</v>
      </c>
      <c r="B873">
        <v>59.562266491243811</v>
      </c>
      <c r="C873">
        <v>60.120824541000573</v>
      </c>
      <c r="D873">
        <v>58.952939241583714</v>
      </c>
      <c r="E873">
        <v>59.477638244628906</v>
      </c>
      <c r="F873">
        <v>5763900</v>
      </c>
      <c r="G873">
        <v>0</v>
      </c>
      <c r="H873">
        <v>0</v>
      </c>
      <c r="I873" t="s">
        <v>3848</v>
      </c>
    </row>
    <row r="874" spans="1:9">
      <c r="A874" t="s">
        <v>3849</v>
      </c>
      <c r="B874">
        <v>59.951583674882968</v>
      </c>
      <c r="C874">
        <v>60.467824563134691</v>
      </c>
      <c r="D874">
        <v>58.673681829809503</v>
      </c>
      <c r="E874">
        <v>59.511512756347656</v>
      </c>
      <c r="F874">
        <v>4446600</v>
      </c>
      <c r="G874">
        <v>0</v>
      </c>
      <c r="H874">
        <v>0</v>
      </c>
      <c r="I874" t="s">
        <v>1025</v>
      </c>
    </row>
    <row r="875" spans="1:9">
      <c r="A875" t="s">
        <v>3850</v>
      </c>
      <c r="B875">
        <v>59.706144202013306</v>
      </c>
      <c r="C875">
        <v>60.002346306370796</v>
      </c>
      <c r="D875">
        <v>59.088345707163413</v>
      </c>
      <c r="E875">
        <v>59.756919860839837</v>
      </c>
      <c r="F875">
        <v>4057000</v>
      </c>
      <c r="G875">
        <v>0</v>
      </c>
      <c r="H875">
        <v>0</v>
      </c>
      <c r="I875" t="s">
        <v>1026</v>
      </c>
    </row>
    <row r="876" spans="1:9">
      <c r="A876" t="s">
        <v>3851</v>
      </c>
      <c r="B876">
        <v>60.129299465840447</v>
      </c>
      <c r="C876">
        <v>61.305649725764034</v>
      </c>
      <c r="D876">
        <v>60.036206441812908</v>
      </c>
      <c r="E876">
        <v>61.263332366943359</v>
      </c>
      <c r="F876">
        <v>5544200</v>
      </c>
      <c r="G876">
        <v>0</v>
      </c>
      <c r="H876">
        <v>0</v>
      </c>
      <c r="I876" t="s">
        <v>1027</v>
      </c>
    </row>
    <row r="877" spans="1:9">
      <c r="A877" t="s">
        <v>3852</v>
      </c>
      <c r="B877">
        <v>60.950182050197718</v>
      </c>
      <c r="C877">
        <v>61.119444976968552</v>
      </c>
      <c r="D877">
        <v>60.264684952757101</v>
      </c>
      <c r="E877">
        <v>61.034816741943359</v>
      </c>
      <c r="F877">
        <v>3511100</v>
      </c>
      <c r="G877">
        <v>0</v>
      </c>
      <c r="H877">
        <v>0</v>
      </c>
      <c r="I877" t="s">
        <v>3853</v>
      </c>
    </row>
    <row r="878" spans="1:9">
      <c r="A878" t="s">
        <v>3854</v>
      </c>
      <c r="B878">
        <v>61.034819815887225</v>
      </c>
      <c r="C878">
        <v>61.094060229060467</v>
      </c>
      <c r="D878">
        <v>60.340857922977413</v>
      </c>
      <c r="E878">
        <v>60.679370880126953</v>
      </c>
      <c r="F878">
        <v>3320600</v>
      </c>
      <c r="G878">
        <v>0</v>
      </c>
      <c r="H878">
        <v>0</v>
      </c>
      <c r="I878" t="s">
        <v>1029</v>
      </c>
    </row>
    <row r="879" spans="1:9">
      <c r="A879" t="s">
        <v>3855</v>
      </c>
      <c r="B879">
        <v>61.187148034195722</v>
      </c>
      <c r="C879">
        <v>61.483350074912906</v>
      </c>
      <c r="D879">
        <v>60.349311103241071</v>
      </c>
      <c r="E879">
        <v>61.212535858154297</v>
      </c>
      <c r="F879">
        <v>3789300</v>
      </c>
      <c r="G879">
        <v>0</v>
      </c>
      <c r="H879">
        <v>0</v>
      </c>
      <c r="I879" t="s">
        <v>1030</v>
      </c>
    </row>
    <row r="880" spans="1:9">
      <c r="A880" t="s">
        <v>3856</v>
      </c>
      <c r="B880">
        <v>61.195625571738169</v>
      </c>
      <c r="C880">
        <v>61.838811959966073</v>
      </c>
      <c r="D880">
        <v>60.992516459511243</v>
      </c>
      <c r="E880">
        <v>61.779571533203125</v>
      </c>
      <c r="F880">
        <v>6699400</v>
      </c>
      <c r="G880">
        <v>0</v>
      </c>
      <c r="H880">
        <v>0</v>
      </c>
      <c r="I880" t="s">
        <v>1031</v>
      </c>
    </row>
    <row r="881" spans="1:9">
      <c r="A881" t="s">
        <v>3857</v>
      </c>
      <c r="B881">
        <v>61.864208657334643</v>
      </c>
      <c r="C881">
        <v>61.864208657334643</v>
      </c>
      <c r="D881">
        <v>59.62998873249748</v>
      </c>
      <c r="E881">
        <v>60.230857849121087</v>
      </c>
      <c r="F881">
        <v>5916200</v>
      </c>
      <c r="G881">
        <v>0</v>
      </c>
      <c r="H881">
        <v>0</v>
      </c>
      <c r="I881" t="s">
        <v>1032</v>
      </c>
    </row>
    <row r="882" spans="1:9">
      <c r="A882" t="s">
        <v>3858</v>
      </c>
      <c r="B882">
        <v>60.264698735644082</v>
      </c>
      <c r="C882">
        <v>61.407196311581096</v>
      </c>
      <c r="D882">
        <v>59.926179261401501</v>
      </c>
      <c r="E882">
        <v>61.305644989013672</v>
      </c>
      <c r="F882">
        <v>3622300</v>
      </c>
      <c r="G882">
        <v>0</v>
      </c>
      <c r="H882">
        <v>0</v>
      </c>
      <c r="I882" t="s">
        <v>3859</v>
      </c>
    </row>
    <row r="883" spans="1:9">
      <c r="A883" t="s">
        <v>3860</v>
      </c>
      <c r="B883">
        <v>61.534147124949953</v>
      </c>
      <c r="C883">
        <v>61.821890962240957</v>
      </c>
      <c r="D883">
        <v>61.144851956504162</v>
      </c>
      <c r="E883">
        <v>61.584922790527344</v>
      </c>
      <c r="F883">
        <v>3526200</v>
      </c>
      <c r="G883">
        <v>0</v>
      </c>
      <c r="H883">
        <v>0</v>
      </c>
      <c r="I883" t="s">
        <v>1034</v>
      </c>
    </row>
    <row r="884" spans="1:9">
      <c r="A884" t="s">
        <v>3861</v>
      </c>
      <c r="B884">
        <v>61.466446205156302</v>
      </c>
      <c r="C884">
        <v>61.55953923633345</v>
      </c>
      <c r="D884">
        <v>60.823266207397907</v>
      </c>
      <c r="E884">
        <v>61.364894866943359</v>
      </c>
      <c r="F884">
        <v>3399300</v>
      </c>
      <c r="G884">
        <v>0</v>
      </c>
      <c r="H884">
        <v>0</v>
      </c>
      <c r="I884" t="s">
        <v>1035</v>
      </c>
    </row>
    <row r="885" spans="1:9">
      <c r="A885" t="s">
        <v>3862</v>
      </c>
      <c r="B885">
        <v>60.967122250776974</v>
      </c>
      <c r="C885">
        <v>61.390269956745684</v>
      </c>
      <c r="D885">
        <v>60.493198886242936</v>
      </c>
      <c r="E885">
        <v>60.814788818359375</v>
      </c>
      <c r="F885">
        <v>3711600</v>
      </c>
      <c r="G885">
        <v>0</v>
      </c>
      <c r="H885">
        <v>0</v>
      </c>
      <c r="I885" t="s">
        <v>1036</v>
      </c>
    </row>
    <row r="886" spans="1:9">
      <c r="A886" t="s">
        <v>3863</v>
      </c>
      <c r="B886">
        <v>60.679378391163581</v>
      </c>
      <c r="C886">
        <v>61.085603029435568</v>
      </c>
      <c r="D886">
        <v>59.866935571341187</v>
      </c>
      <c r="E886">
        <v>59.985416412353523</v>
      </c>
      <c r="F886">
        <v>4146200</v>
      </c>
      <c r="G886">
        <v>0</v>
      </c>
      <c r="H886">
        <v>0</v>
      </c>
      <c r="I886" t="s">
        <v>1037</v>
      </c>
    </row>
    <row r="887" spans="1:9">
      <c r="A887" t="s">
        <v>3864</v>
      </c>
      <c r="B887">
        <v>59.900786142059481</v>
      </c>
      <c r="C887">
        <v>59.909250903766711</v>
      </c>
      <c r="D887">
        <v>58.453621812747919</v>
      </c>
      <c r="E887">
        <v>59.367622375488281</v>
      </c>
      <c r="F887">
        <v>6661000</v>
      </c>
      <c r="G887">
        <v>0</v>
      </c>
      <c r="H887">
        <v>0</v>
      </c>
      <c r="I887" t="s">
        <v>3865</v>
      </c>
    </row>
    <row r="888" spans="1:9">
      <c r="A888" t="s">
        <v>3866</v>
      </c>
      <c r="B888">
        <v>59.833085555721752</v>
      </c>
      <c r="C888">
        <v>60.239310211480458</v>
      </c>
      <c r="D888">
        <v>59.46071994939161</v>
      </c>
      <c r="E888">
        <v>59.587665557861328</v>
      </c>
      <c r="F888">
        <v>4505500</v>
      </c>
      <c r="G888">
        <v>0</v>
      </c>
      <c r="H888">
        <v>0</v>
      </c>
      <c r="I888" t="s">
        <v>1039</v>
      </c>
    </row>
    <row r="889" spans="1:9">
      <c r="A889" t="s">
        <v>3867</v>
      </c>
      <c r="B889">
        <v>59.756922542590402</v>
      </c>
      <c r="C889">
        <v>61.576459060616735</v>
      </c>
      <c r="D889">
        <v>59.215293968394917</v>
      </c>
      <c r="E889">
        <v>61.415660858154297</v>
      </c>
      <c r="F889">
        <v>7186900</v>
      </c>
      <c r="G889">
        <v>0</v>
      </c>
      <c r="H889">
        <v>0</v>
      </c>
      <c r="I889" t="s">
        <v>1040</v>
      </c>
    </row>
    <row r="890" spans="1:9">
      <c r="A890" t="s">
        <v>3868</v>
      </c>
      <c r="B890">
        <v>60.704775252885305</v>
      </c>
      <c r="C890">
        <v>61.771102867241289</v>
      </c>
      <c r="D890">
        <v>60.180069751337385</v>
      </c>
      <c r="E890">
        <v>61.085605621337891</v>
      </c>
      <c r="F890">
        <v>4624800</v>
      </c>
      <c r="G890">
        <v>0</v>
      </c>
      <c r="H890">
        <v>0</v>
      </c>
      <c r="I890" t="s">
        <v>1041</v>
      </c>
    </row>
    <row r="891" spans="1:9">
      <c r="A891" t="s">
        <v>3869</v>
      </c>
      <c r="B891">
        <v>61.407188116942166</v>
      </c>
      <c r="C891">
        <v>62.10115004100706</v>
      </c>
      <c r="D891">
        <v>61.11945079910307</v>
      </c>
      <c r="E891">
        <v>61.644149780273438</v>
      </c>
      <c r="F891">
        <v>3835800</v>
      </c>
      <c r="G891">
        <v>0</v>
      </c>
      <c r="H891">
        <v>0</v>
      </c>
      <c r="I891" t="s">
        <v>1042</v>
      </c>
    </row>
    <row r="892" spans="1:9">
      <c r="A892" t="s">
        <v>3870</v>
      </c>
      <c r="B892">
        <v>62.694347947317681</v>
      </c>
      <c r="C892">
        <v>62.865104834276501</v>
      </c>
      <c r="D892">
        <v>61.891776247904268</v>
      </c>
      <c r="E892">
        <v>62.079612731933601</v>
      </c>
      <c r="F892">
        <v>5005600</v>
      </c>
      <c r="G892">
        <v>0</v>
      </c>
      <c r="H892">
        <v>0</v>
      </c>
      <c r="I892" t="s">
        <v>1044</v>
      </c>
    </row>
    <row r="893" spans="1:9">
      <c r="A893" t="s">
        <v>3871</v>
      </c>
      <c r="B893">
        <v>62.122298382916441</v>
      </c>
      <c r="C893">
        <v>62.301595048704392</v>
      </c>
      <c r="D893">
        <v>61.200195661186761</v>
      </c>
      <c r="E893">
        <v>61.4990234375</v>
      </c>
      <c r="F893">
        <v>3985000</v>
      </c>
      <c r="G893">
        <v>0</v>
      </c>
      <c r="H893">
        <v>0</v>
      </c>
      <c r="I893" t="s">
        <v>1045</v>
      </c>
    </row>
    <row r="894" spans="1:9">
      <c r="A894" t="s">
        <v>3872</v>
      </c>
      <c r="B894">
        <v>61.652698829685498</v>
      </c>
      <c r="C894">
        <v>62.019831908868376</v>
      </c>
      <c r="D894">
        <v>61.302645343370337</v>
      </c>
      <c r="E894">
        <v>61.686851501464851</v>
      </c>
      <c r="F894">
        <v>3144800</v>
      </c>
      <c r="G894">
        <v>0</v>
      </c>
      <c r="H894">
        <v>0</v>
      </c>
      <c r="I894" t="s">
        <v>1046</v>
      </c>
    </row>
    <row r="895" spans="1:9">
      <c r="A895" t="s">
        <v>3873</v>
      </c>
      <c r="B895">
        <v>62.182063789256361</v>
      </c>
      <c r="C895">
        <v>62.830945097994793</v>
      </c>
      <c r="D895">
        <v>61.994227326321621</v>
      </c>
      <c r="E895">
        <v>62.412586212158203</v>
      </c>
      <c r="F895">
        <v>7782000</v>
      </c>
      <c r="G895">
        <v>0</v>
      </c>
      <c r="H895">
        <v>0</v>
      </c>
      <c r="I895" t="s">
        <v>3874</v>
      </c>
    </row>
    <row r="896" spans="1:9">
      <c r="A896" t="s">
        <v>3875</v>
      </c>
      <c r="B896">
        <v>62.258898260875682</v>
      </c>
      <c r="C896">
        <v>62.515040059372005</v>
      </c>
      <c r="D896">
        <v>61.225804297798511</v>
      </c>
      <c r="E896">
        <v>61.72100830078125</v>
      </c>
      <c r="F896">
        <v>5370900</v>
      </c>
      <c r="G896">
        <v>0</v>
      </c>
      <c r="H896">
        <v>0</v>
      </c>
      <c r="I896" t="s">
        <v>1048</v>
      </c>
    </row>
    <row r="897" spans="1:9">
      <c r="A897" t="s">
        <v>3876</v>
      </c>
      <c r="B897">
        <v>61.738073567326587</v>
      </c>
      <c r="C897">
        <v>62.737021243871197</v>
      </c>
      <c r="D897">
        <v>61.729540285358127</v>
      </c>
      <c r="E897">
        <v>62.344268798828125</v>
      </c>
      <c r="F897">
        <v>5164400</v>
      </c>
      <c r="G897">
        <v>0</v>
      </c>
      <c r="H897">
        <v>0</v>
      </c>
      <c r="I897" t="s">
        <v>1049</v>
      </c>
    </row>
    <row r="898" spans="1:9">
      <c r="A898" t="s">
        <v>3877</v>
      </c>
      <c r="B898">
        <v>62.429650483310922</v>
      </c>
      <c r="C898">
        <v>62.429650483310922</v>
      </c>
      <c r="D898">
        <v>61.703917688482179</v>
      </c>
      <c r="E898">
        <v>62.019824981689453</v>
      </c>
      <c r="F898">
        <v>5375600</v>
      </c>
      <c r="G898">
        <v>0</v>
      </c>
      <c r="H898">
        <v>0</v>
      </c>
      <c r="I898" t="s">
        <v>1050</v>
      </c>
    </row>
    <row r="899" spans="1:9">
      <c r="A899" t="s">
        <v>3878</v>
      </c>
      <c r="B899">
        <v>62.830941130607457</v>
      </c>
      <c r="C899">
        <v>63.57374713786659</v>
      </c>
      <c r="D899">
        <v>61.43925385558277</v>
      </c>
      <c r="E899">
        <v>62.275978088378906</v>
      </c>
      <c r="F899">
        <v>6833800</v>
      </c>
      <c r="G899">
        <v>0</v>
      </c>
      <c r="H899">
        <v>0</v>
      </c>
      <c r="I899" t="s">
        <v>1051</v>
      </c>
    </row>
    <row r="900" spans="1:9">
      <c r="A900" t="s">
        <v>3879</v>
      </c>
      <c r="B900">
        <v>62.711401444516632</v>
      </c>
      <c r="C900">
        <v>63.155379634279399</v>
      </c>
      <c r="D900">
        <v>61.857604248463545</v>
      </c>
      <c r="E900">
        <v>62.045440673828125</v>
      </c>
      <c r="F900">
        <v>7383800</v>
      </c>
      <c r="G900">
        <v>0</v>
      </c>
      <c r="H900">
        <v>0</v>
      </c>
      <c r="I900" t="s">
        <v>3880</v>
      </c>
    </row>
    <row r="901" spans="1:9">
      <c r="A901" t="s">
        <v>3881</v>
      </c>
      <c r="B901">
        <v>65.306969796350273</v>
      </c>
      <c r="C901">
        <v>65.366735361565489</v>
      </c>
      <c r="D901">
        <v>63.283473864093573</v>
      </c>
      <c r="E901">
        <v>64.88861083984375</v>
      </c>
      <c r="F901">
        <v>17015100</v>
      </c>
      <c r="G901">
        <v>0</v>
      </c>
      <c r="H901">
        <v>0</v>
      </c>
      <c r="I901" t="s">
        <v>1053</v>
      </c>
    </row>
    <row r="902" spans="1:9">
      <c r="A902" t="s">
        <v>3882</v>
      </c>
      <c r="B902">
        <v>65.588699971409099</v>
      </c>
      <c r="C902">
        <v>66.118056575009263</v>
      </c>
      <c r="D902">
        <v>64.999577824979511</v>
      </c>
      <c r="E902">
        <v>65.657005310058594</v>
      </c>
      <c r="F902">
        <v>7874200</v>
      </c>
      <c r="G902">
        <v>0</v>
      </c>
      <c r="H902">
        <v>0</v>
      </c>
      <c r="I902" t="s">
        <v>1054</v>
      </c>
    </row>
    <row r="903" spans="1:9">
      <c r="A903" t="s">
        <v>3883</v>
      </c>
      <c r="B903">
        <v>65.170347873965738</v>
      </c>
      <c r="C903">
        <v>65.733850690887778</v>
      </c>
      <c r="D903">
        <v>64.478767648437213</v>
      </c>
      <c r="E903">
        <v>65.033737182617188</v>
      </c>
      <c r="F903">
        <v>5617900</v>
      </c>
      <c r="G903">
        <v>0</v>
      </c>
      <c r="H903">
        <v>0</v>
      </c>
      <c r="I903" t="s">
        <v>1055</v>
      </c>
    </row>
    <row r="904" spans="1:9">
      <c r="A904" t="s">
        <v>3884</v>
      </c>
      <c r="B904">
        <v>64.786129679634755</v>
      </c>
      <c r="C904">
        <v>64.845895223527322</v>
      </c>
      <c r="D904">
        <v>63.85549385131403</v>
      </c>
      <c r="E904">
        <v>64.726364135742188</v>
      </c>
      <c r="F904">
        <v>4581900</v>
      </c>
      <c r="G904">
        <v>0</v>
      </c>
      <c r="H904">
        <v>0</v>
      </c>
      <c r="I904" t="s">
        <v>1056</v>
      </c>
    </row>
    <row r="905" spans="1:9">
      <c r="A905" t="s">
        <v>3885</v>
      </c>
      <c r="B905">
        <v>64.734896385498999</v>
      </c>
      <c r="C905">
        <v>65.144721862956885</v>
      </c>
      <c r="D905">
        <v>64.410455829896279</v>
      </c>
      <c r="E905">
        <v>65.119102478027344</v>
      </c>
      <c r="F905">
        <v>3435900</v>
      </c>
      <c r="G905">
        <v>0</v>
      </c>
      <c r="H905">
        <v>0</v>
      </c>
      <c r="I905" t="s">
        <v>3886</v>
      </c>
    </row>
    <row r="906" spans="1:9">
      <c r="A906" t="s">
        <v>3887</v>
      </c>
      <c r="B906">
        <v>65.264263583014014</v>
      </c>
      <c r="C906">
        <v>65.315489333319306</v>
      </c>
      <c r="D906">
        <v>64.692214477462016</v>
      </c>
      <c r="E906">
        <v>65.042274475097656</v>
      </c>
      <c r="F906">
        <v>3646200</v>
      </c>
      <c r="G906">
        <v>0</v>
      </c>
      <c r="H906">
        <v>0</v>
      </c>
      <c r="I906" t="s">
        <v>1058</v>
      </c>
    </row>
    <row r="907" spans="1:9">
      <c r="A907" t="s">
        <v>3888</v>
      </c>
      <c r="B907">
        <v>65.110582450291716</v>
      </c>
      <c r="C907">
        <v>66.05829795298817</v>
      </c>
      <c r="D907">
        <v>65.04227710448599</v>
      </c>
      <c r="E907">
        <v>65.8448486328125</v>
      </c>
      <c r="F907">
        <v>3796600</v>
      </c>
      <c r="G907">
        <v>0</v>
      </c>
      <c r="H907">
        <v>0</v>
      </c>
      <c r="I907" t="s">
        <v>1059</v>
      </c>
    </row>
    <row r="908" spans="1:9">
      <c r="A908" t="s">
        <v>3889</v>
      </c>
      <c r="B908">
        <v>65.452088628584164</v>
      </c>
      <c r="C908">
        <v>65.571619701131539</v>
      </c>
      <c r="D908">
        <v>64.931271877932801</v>
      </c>
      <c r="E908">
        <v>65.306938171386719</v>
      </c>
      <c r="F908">
        <v>3779500</v>
      </c>
      <c r="G908">
        <v>0</v>
      </c>
      <c r="H908">
        <v>0</v>
      </c>
      <c r="I908" t="s">
        <v>1060</v>
      </c>
    </row>
    <row r="909" spans="1:9">
      <c r="A909" t="s">
        <v>3890</v>
      </c>
      <c r="B909">
        <v>65.511875846580949</v>
      </c>
      <c r="C909">
        <v>65.639940242440801</v>
      </c>
      <c r="D909">
        <v>64.948366448969395</v>
      </c>
      <c r="E909">
        <v>65.452110290527344</v>
      </c>
      <c r="F909">
        <v>5274100</v>
      </c>
      <c r="G909">
        <v>0</v>
      </c>
      <c r="H909">
        <v>0</v>
      </c>
      <c r="I909" t="s">
        <v>1061</v>
      </c>
    </row>
    <row r="910" spans="1:9">
      <c r="A910" t="s">
        <v>3891</v>
      </c>
      <c r="B910">
        <v>65.674091580510577</v>
      </c>
      <c r="C910">
        <v>66.60473409318169</v>
      </c>
      <c r="D910">
        <v>65.674091580510577</v>
      </c>
      <c r="E910">
        <v>66.493736267089844</v>
      </c>
      <c r="F910">
        <v>3923500</v>
      </c>
      <c r="G910">
        <v>0</v>
      </c>
      <c r="H910">
        <v>0</v>
      </c>
      <c r="I910" t="s">
        <v>3892</v>
      </c>
    </row>
    <row r="911" spans="1:9">
      <c r="A911" t="s">
        <v>3893</v>
      </c>
      <c r="B911">
        <v>66.877930837130251</v>
      </c>
      <c r="C911">
        <v>67.253597145295075</v>
      </c>
      <c r="D911">
        <v>66.604716015758029</v>
      </c>
      <c r="E911">
        <v>66.988922119140625</v>
      </c>
      <c r="F911">
        <v>4192300</v>
      </c>
      <c r="G911">
        <v>0</v>
      </c>
      <c r="H911">
        <v>0</v>
      </c>
      <c r="I911" t="s">
        <v>1063</v>
      </c>
    </row>
    <row r="912" spans="1:9">
      <c r="A912" t="s">
        <v>3894</v>
      </c>
      <c r="B912">
        <v>66.963316816570483</v>
      </c>
      <c r="C912">
        <v>66.980389894980689</v>
      </c>
      <c r="D912">
        <v>66.083906714436566</v>
      </c>
      <c r="E912">
        <v>66.203437805175781</v>
      </c>
      <c r="F912">
        <v>4325300</v>
      </c>
      <c r="G912">
        <v>0</v>
      </c>
      <c r="H912">
        <v>0</v>
      </c>
      <c r="I912" t="s">
        <v>1064</v>
      </c>
    </row>
    <row r="913" spans="1:9">
      <c r="A913" t="s">
        <v>3895</v>
      </c>
      <c r="B913">
        <v>66.766940337505858</v>
      </c>
      <c r="C913">
        <v>68.244012401748009</v>
      </c>
      <c r="D913">
        <v>66.766940337505858</v>
      </c>
      <c r="E913">
        <v>67.868339538574219</v>
      </c>
      <c r="F913">
        <v>5322000</v>
      </c>
      <c r="G913">
        <v>0</v>
      </c>
      <c r="H913">
        <v>0</v>
      </c>
      <c r="I913" t="s">
        <v>1065</v>
      </c>
    </row>
    <row r="914" spans="1:9">
      <c r="A914" t="s">
        <v>3896</v>
      </c>
      <c r="B914">
        <v>67.578068722208215</v>
      </c>
      <c r="C914">
        <v>67.953735166558459</v>
      </c>
      <c r="D914">
        <v>66.809649722923027</v>
      </c>
      <c r="E914">
        <v>66.869415283203125</v>
      </c>
      <c r="F914">
        <v>3174500</v>
      </c>
      <c r="G914">
        <v>0</v>
      </c>
      <c r="H914">
        <v>0</v>
      </c>
      <c r="I914" t="s">
        <v>1066</v>
      </c>
    </row>
    <row r="915" spans="1:9">
      <c r="A915" t="s">
        <v>3897</v>
      </c>
      <c r="B915">
        <v>66.860854376046959</v>
      </c>
      <c r="C915">
        <v>67.689038674143674</v>
      </c>
      <c r="D915">
        <v>66.63887180163654</v>
      </c>
      <c r="E915">
        <v>67.048690795898438</v>
      </c>
      <c r="F915">
        <v>2911400</v>
      </c>
      <c r="G915">
        <v>0</v>
      </c>
      <c r="H915">
        <v>0</v>
      </c>
      <c r="I915" t="s">
        <v>3898</v>
      </c>
    </row>
    <row r="916" spans="1:9">
      <c r="A916" t="s">
        <v>3899</v>
      </c>
      <c r="B916">
        <v>67.586597631407869</v>
      </c>
      <c r="C916">
        <v>68.329397116077246</v>
      </c>
      <c r="D916">
        <v>67.492679406962409</v>
      </c>
      <c r="E916">
        <v>67.987876892089844</v>
      </c>
      <c r="F916">
        <v>3493600</v>
      </c>
      <c r="G916">
        <v>0</v>
      </c>
      <c r="H916">
        <v>0</v>
      </c>
      <c r="I916" t="s">
        <v>1068</v>
      </c>
    </row>
    <row r="917" spans="1:9">
      <c r="A917" t="s">
        <v>3900</v>
      </c>
      <c r="B917">
        <v>68.030561990264886</v>
      </c>
      <c r="C917">
        <v>68.850206530634864</v>
      </c>
      <c r="D917">
        <v>67.919570697928762</v>
      </c>
      <c r="E917">
        <v>68.150093078613281</v>
      </c>
      <c r="F917">
        <v>3609400</v>
      </c>
      <c r="G917">
        <v>0</v>
      </c>
      <c r="H917">
        <v>0</v>
      </c>
      <c r="I917" t="s">
        <v>1069</v>
      </c>
    </row>
    <row r="918" spans="1:9">
      <c r="A918" t="s">
        <v>3901</v>
      </c>
      <c r="B918">
        <v>68.380634828227457</v>
      </c>
      <c r="C918">
        <v>69.635718125345718</v>
      </c>
      <c r="D918">
        <v>68.19280486044525</v>
      </c>
      <c r="E918">
        <v>68.577011108398438</v>
      </c>
      <c r="F918">
        <v>5394100</v>
      </c>
      <c r="G918">
        <v>0</v>
      </c>
      <c r="H918">
        <v>0</v>
      </c>
      <c r="I918" t="s">
        <v>1070</v>
      </c>
    </row>
    <row r="919" spans="1:9">
      <c r="A919" t="s">
        <v>3902</v>
      </c>
      <c r="B919">
        <v>68.935591144767884</v>
      </c>
      <c r="C919">
        <v>68.96120402115092</v>
      </c>
      <c r="D919">
        <v>68.175712080274764</v>
      </c>
      <c r="E919">
        <v>68.525772094726563</v>
      </c>
      <c r="F919">
        <v>3886600</v>
      </c>
      <c r="G919">
        <v>0</v>
      </c>
      <c r="H919">
        <v>0</v>
      </c>
      <c r="I919" t="s">
        <v>1071</v>
      </c>
    </row>
    <row r="920" spans="1:9">
      <c r="A920" t="s">
        <v>3903</v>
      </c>
      <c r="B920">
        <v>68.824589757841167</v>
      </c>
      <c r="C920">
        <v>68.824589757841167</v>
      </c>
      <c r="D920">
        <v>67.706117559958443</v>
      </c>
      <c r="E920">
        <v>68.278160095214844</v>
      </c>
      <c r="F920">
        <v>4733900</v>
      </c>
      <c r="G920">
        <v>0</v>
      </c>
      <c r="H920">
        <v>0</v>
      </c>
      <c r="I920" t="s">
        <v>3904</v>
      </c>
    </row>
    <row r="921" spans="1:9">
      <c r="A921" t="s">
        <v>3905</v>
      </c>
      <c r="B921">
        <v>67.962289324526694</v>
      </c>
      <c r="C921">
        <v>68.525798881051472</v>
      </c>
      <c r="D921">
        <v>67.757379719408092</v>
      </c>
      <c r="E921">
        <v>67.842758178710938</v>
      </c>
      <c r="F921">
        <v>2909200</v>
      </c>
      <c r="G921">
        <v>0</v>
      </c>
      <c r="H921">
        <v>0</v>
      </c>
      <c r="I921" t="s">
        <v>1073</v>
      </c>
    </row>
    <row r="922" spans="1:9">
      <c r="A922" t="s">
        <v>3906</v>
      </c>
      <c r="B922">
        <v>68.08181675021919</v>
      </c>
      <c r="C922">
        <v>68.184274804159443</v>
      </c>
      <c r="D922">
        <v>67.612231992733143</v>
      </c>
      <c r="E922">
        <v>67.714683532714844</v>
      </c>
      <c r="F922">
        <v>3251700</v>
      </c>
      <c r="G922">
        <v>0</v>
      </c>
      <c r="H922">
        <v>0</v>
      </c>
      <c r="I922" t="s">
        <v>1074</v>
      </c>
    </row>
    <row r="923" spans="1:9">
      <c r="A923" t="s">
        <v>3907</v>
      </c>
      <c r="B923">
        <v>67.603666181941719</v>
      </c>
      <c r="C923">
        <v>69.635701281889666</v>
      </c>
      <c r="D923">
        <v>67.586593103166649</v>
      </c>
      <c r="E923">
        <v>69.482017517089844</v>
      </c>
      <c r="F923">
        <v>4396200</v>
      </c>
      <c r="G923">
        <v>0</v>
      </c>
      <c r="H923">
        <v>0</v>
      </c>
      <c r="I923" t="s">
        <v>1075</v>
      </c>
    </row>
    <row r="924" spans="1:9">
      <c r="A924" t="s">
        <v>3908</v>
      </c>
      <c r="B924">
        <v>69.208812904889925</v>
      </c>
      <c r="C924">
        <v>69.652791186242311</v>
      </c>
      <c r="D924">
        <v>68.816066895359441</v>
      </c>
      <c r="E924">
        <v>69.106361389160156</v>
      </c>
      <c r="F924">
        <v>4234600</v>
      </c>
      <c r="G924">
        <v>0</v>
      </c>
      <c r="H924">
        <v>0</v>
      </c>
      <c r="I924" t="s">
        <v>1076</v>
      </c>
    </row>
    <row r="925" spans="1:9">
      <c r="A925" t="s">
        <v>3909</v>
      </c>
      <c r="B925">
        <v>69.080736449050093</v>
      </c>
      <c r="C925">
        <v>70.207748523005563</v>
      </c>
      <c r="D925">
        <v>69.038043982311919</v>
      </c>
      <c r="E925">
        <v>69.951606750488281</v>
      </c>
      <c r="F925">
        <v>4609000</v>
      </c>
      <c r="G925">
        <v>0</v>
      </c>
      <c r="H925">
        <v>0</v>
      </c>
      <c r="I925" t="s">
        <v>3910</v>
      </c>
    </row>
    <row r="926" spans="1:9">
      <c r="A926" t="s">
        <v>3911</v>
      </c>
      <c r="B926">
        <v>69.31126604761549</v>
      </c>
      <c r="C926">
        <v>69.482022904430153</v>
      </c>
      <c r="D926">
        <v>68.619692309372581</v>
      </c>
      <c r="E926">
        <v>68.867294311523438</v>
      </c>
      <c r="F926">
        <v>4863800</v>
      </c>
      <c r="G926">
        <v>0</v>
      </c>
      <c r="H926">
        <v>0</v>
      </c>
      <c r="I926" t="s">
        <v>1078</v>
      </c>
    </row>
    <row r="927" spans="1:9">
      <c r="A927" t="s">
        <v>3912</v>
      </c>
      <c r="B927">
        <v>69.097813713878267</v>
      </c>
      <c r="C927">
        <v>69.507639271945294</v>
      </c>
      <c r="D927">
        <v>68.508691509768241</v>
      </c>
      <c r="E927">
        <v>68.944129943847656</v>
      </c>
      <c r="F927">
        <v>2265400</v>
      </c>
      <c r="G927">
        <v>0</v>
      </c>
      <c r="H927">
        <v>0</v>
      </c>
      <c r="I927" t="s">
        <v>1079</v>
      </c>
    </row>
    <row r="928" spans="1:9">
      <c r="A928" t="s">
        <v>3913</v>
      </c>
      <c r="B928">
        <v>68.901452906557466</v>
      </c>
      <c r="C928">
        <v>69.225900112598381</v>
      </c>
      <c r="D928">
        <v>68.423328410022719</v>
      </c>
      <c r="E928">
        <v>68.688003540039063</v>
      </c>
      <c r="F928">
        <v>2627800</v>
      </c>
      <c r="G928">
        <v>0</v>
      </c>
      <c r="H928">
        <v>0</v>
      </c>
      <c r="I928" t="s">
        <v>1080</v>
      </c>
    </row>
    <row r="929" spans="1:9">
      <c r="A929" t="s">
        <v>3914</v>
      </c>
      <c r="B929">
        <v>69.157562442097927</v>
      </c>
      <c r="C929">
        <v>69.58446097569113</v>
      </c>
      <c r="D929">
        <v>68.679438168939043</v>
      </c>
      <c r="E929">
        <v>68.927040100097656</v>
      </c>
      <c r="F929">
        <v>3517200</v>
      </c>
      <c r="G929">
        <v>0</v>
      </c>
      <c r="H929">
        <v>0</v>
      </c>
      <c r="I929" t="s">
        <v>1081</v>
      </c>
    </row>
    <row r="930" spans="1:9">
      <c r="A930" t="s">
        <v>3915</v>
      </c>
      <c r="B930">
        <v>69.020973515795902</v>
      </c>
      <c r="C930">
        <v>70.12237286091478</v>
      </c>
      <c r="D930">
        <v>68.892909126560809</v>
      </c>
      <c r="E930">
        <v>69.994308471679688</v>
      </c>
      <c r="F930">
        <v>3306200</v>
      </c>
      <c r="G930">
        <v>0</v>
      </c>
      <c r="H930">
        <v>0</v>
      </c>
      <c r="I930" t="s">
        <v>3916</v>
      </c>
    </row>
    <row r="931" spans="1:9">
      <c r="A931" t="s">
        <v>3917</v>
      </c>
      <c r="B931">
        <v>70.344349172832878</v>
      </c>
      <c r="C931">
        <v>70.404114714903329</v>
      </c>
      <c r="D931">
        <v>69.712541083237298</v>
      </c>
      <c r="E931">
        <v>69.985755920410156</v>
      </c>
      <c r="F931">
        <v>2663600</v>
      </c>
      <c r="G931">
        <v>0</v>
      </c>
      <c r="H931">
        <v>0</v>
      </c>
      <c r="I931" t="s">
        <v>1083</v>
      </c>
    </row>
    <row r="932" spans="1:9">
      <c r="A932" t="s">
        <v>3918</v>
      </c>
      <c r="B932">
        <v>70.352887300277658</v>
      </c>
      <c r="C932">
        <v>71.206684460441338</v>
      </c>
      <c r="D932">
        <v>70.267508887052372</v>
      </c>
      <c r="E932">
        <v>70.591949462890625</v>
      </c>
      <c r="F932">
        <v>3045000</v>
      </c>
      <c r="G932">
        <v>0</v>
      </c>
      <c r="H932">
        <v>0</v>
      </c>
      <c r="I932" t="s">
        <v>1084</v>
      </c>
    </row>
    <row r="933" spans="1:9">
      <c r="A933" t="s">
        <v>3919</v>
      </c>
      <c r="B933">
        <v>70.660274761229417</v>
      </c>
      <c r="C933">
        <v>71.275009932448455</v>
      </c>
      <c r="D933">
        <v>70.387059853349541</v>
      </c>
      <c r="E933">
        <v>71.087173461914063</v>
      </c>
      <c r="F933">
        <v>3162700</v>
      </c>
      <c r="G933">
        <v>0</v>
      </c>
      <c r="H933">
        <v>0</v>
      </c>
      <c r="I933" t="s">
        <v>1085</v>
      </c>
    </row>
    <row r="934" spans="1:9">
      <c r="A934" t="s">
        <v>3920</v>
      </c>
      <c r="B934">
        <v>71.001792639304554</v>
      </c>
      <c r="C934">
        <v>71.420151528012951</v>
      </c>
      <c r="D934">
        <v>69.951619004759138</v>
      </c>
      <c r="E934">
        <v>70.028457641601563</v>
      </c>
      <c r="F934">
        <v>3331200</v>
      </c>
      <c r="G934">
        <v>0</v>
      </c>
      <c r="H934">
        <v>0</v>
      </c>
      <c r="I934" t="s">
        <v>3921</v>
      </c>
    </row>
    <row r="935" spans="1:9">
      <c r="A935" t="s">
        <v>3922</v>
      </c>
      <c r="B935">
        <v>69.704016715222679</v>
      </c>
      <c r="C935">
        <v>70.233373429263978</v>
      </c>
      <c r="D935">
        <v>68.551391569348496</v>
      </c>
      <c r="E935">
        <v>70.147994995117188</v>
      </c>
      <c r="F935">
        <v>6238500</v>
      </c>
      <c r="G935">
        <v>0</v>
      </c>
      <c r="H935">
        <v>0</v>
      </c>
      <c r="I935" t="s">
        <v>1087</v>
      </c>
    </row>
    <row r="936" spans="1:9">
      <c r="A936" t="s">
        <v>3923</v>
      </c>
      <c r="B936">
        <v>69.729609208641875</v>
      </c>
      <c r="C936">
        <v>71.155448835316236</v>
      </c>
      <c r="D936">
        <v>69.729609208641875</v>
      </c>
      <c r="E936">
        <v>70.762702941894531</v>
      </c>
      <c r="F936">
        <v>2660000</v>
      </c>
      <c r="G936">
        <v>0</v>
      </c>
      <c r="H936">
        <v>0</v>
      </c>
      <c r="I936" t="s">
        <v>1088</v>
      </c>
    </row>
    <row r="937" spans="1:9">
      <c r="A937" t="s">
        <v>3924</v>
      </c>
      <c r="B937">
        <v>70.685864893698096</v>
      </c>
      <c r="C937">
        <v>70.685864893698096</v>
      </c>
      <c r="D937">
        <v>69.712536690479368</v>
      </c>
      <c r="E937">
        <v>69.789375305175781</v>
      </c>
      <c r="F937">
        <v>3797000</v>
      </c>
      <c r="G937">
        <v>0</v>
      </c>
      <c r="H937">
        <v>0</v>
      </c>
      <c r="I937" t="s">
        <v>1089</v>
      </c>
    </row>
    <row r="938" spans="1:9">
      <c r="A938" t="s">
        <v>3925</v>
      </c>
      <c r="B938">
        <v>65.8448486328125</v>
      </c>
      <c r="C938">
        <v>66.903555436976021</v>
      </c>
      <c r="D938">
        <v>63.804273653049677</v>
      </c>
      <c r="E938">
        <v>65.8448486328125</v>
      </c>
      <c r="F938">
        <v>12352800</v>
      </c>
      <c r="G938">
        <v>0</v>
      </c>
      <c r="H938">
        <v>0</v>
      </c>
      <c r="I938" t="s">
        <v>1090</v>
      </c>
    </row>
    <row r="939" spans="1:9">
      <c r="A939" t="s">
        <v>3926</v>
      </c>
      <c r="B939">
        <v>66.954780437007059</v>
      </c>
      <c r="C939">
        <v>67.00601270276384</v>
      </c>
      <c r="D939">
        <v>65.716776999481709</v>
      </c>
      <c r="E939">
        <v>66.425430297851563</v>
      </c>
      <c r="F939">
        <v>9097000</v>
      </c>
      <c r="G939">
        <v>0</v>
      </c>
      <c r="H939">
        <v>0</v>
      </c>
      <c r="I939" t="s">
        <v>3927</v>
      </c>
    </row>
    <row r="940" spans="1:9">
      <c r="A940" t="s">
        <v>3928</v>
      </c>
      <c r="B940">
        <v>66.647397009349248</v>
      </c>
      <c r="C940">
        <v>66.715702338103256</v>
      </c>
      <c r="D940">
        <v>65.75091399678297</v>
      </c>
      <c r="E940">
        <v>66.100967407226563</v>
      </c>
      <c r="F940">
        <v>5339800</v>
      </c>
      <c r="G940">
        <v>0</v>
      </c>
      <c r="H940">
        <v>0</v>
      </c>
      <c r="I940" t="s">
        <v>1092</v>
      </c>
    </row>
    <row r="941" spans="1:9">
      <c r="A941" t="s">
        <v>3929</v>
      </c>
      <c r="B941">
        <v>66.425403136200941</v>
      </c>
      <c r="C941">
        <v>66.630312573570919</v>
      </c>
      <c r="D941">
        <v>64.564125585710272</v>
      </c>
      <c r="E941">
        <v>64.6068115234375</v>
      </c>
      <c r="F941">
        <v>5463200</v>
      </c>
      <c r="G941">
        <v>0</v>
      </c>
      <c r="H941">
        <v>0</v>
      </c>
      <c r="I941" t="s">
        <v>1093</v>
      </c>
    </row>
    <row r="942" spans="1:9">
      <c r="A942" t="s">
        <v>3930</v>
      </c>
      <c r="B942">
        <v>64.956912003919925</v>
      </c>
      <c r="C942">
        <v>65.742404099946071</v>
      </c>
      <c r="D942">
        <v>64.666617481675175</v>
      </c>
      <c r="E942">
        <v>65.247200012207031</v>
      </c>
      <c r="F942">
        <v>4456300</v>
      </c>
      <c r="G942">
        <v>0</v>
      </c>
      <c r="H942">
        <v>0</v>
      </c>
      <c r="I942" t="s">
        <v>1094</v>
      </c>
    </row>
    <row r="943" spans="1:9">
      <c r="A943" t="s">
        <v>3931</v>
      </c>
      <c r="B943">
        <v>64.862977071628535</v>
      </c>
      <c r="C943">
        <v>65.742387182617605</v>
      </c>
      <c r="D943">
        <v>64.308007565347708</v>
      </c>
      <c r="E943">
        <v>64.837364196777344</v>
      </c>
      <c r="F943">
        <v>5774300</v>
      </c>
      <c r="G943">
        <v>0</v>
      </c>
      <c r="H943">
        <v>0</v>
      </c>
      <c r="I943" t="s">
        <v>1095</v>
      </c>
    </row>
    <row r="944" spans="1:9">
      <c r="A944" t="s">
        <v>3932</v>
      </c>
      <c r="B944">
        <v>64.034796785291803</v>
      </c>
      <c r="C944">
        <v>65.016664972124218</v>
      </c>
      <c r="D944">
        <v>63.821347462674161</v>
      </c>
      <c r="E944">
        <v>64.87152099609375</v>
      </c>
      <c r="F944">
        <v>4008600</v>
      </c>
      <c r="G944">
        <v>0</v>
      </c>
      <c r="H944">
        <v>0</v>
      </c>
      <c r="I944" t="s">
        <v>3933</v>
      </c>
    </row>
    <row r="945" spans="1:9">
      <c r="A945" t="s">
        <v>3934</v>
      </c>
      <c r="B945">
        <v>64.419015668057</v>
      </c>
      <c r="C945">
        <v>64.734923072872974</v>
      </c>
      <c r="D945">
        <v>63.582297806156042</v>
      </c>
      <c r="E945">
        <v>64.068962097167969</v>
      </c>
      <c r="F945">
        <v>4437200</v>
      </c>
      <c r="G945">
        <v>0</v>
      </c>
      <c r="H945">
        <v>0</v>
      </c>
      <c r="I945" t="s">
        <v>1097</v>
      </c>
    </row>
    <row r="946" spans="1:9">
      <c r="A946" t="s">
        <v>3935</v>
      </c>
      <c r="B946">
        <v>64.137262780429182</v>
      </c>
      <c r="C946">
        <v>64.700765674952152</v>
      </c>
      <c r="D946">
        <v>63.437149175744771</v>
      </c>
      <c r="E946">
        <v>64.384864807128906</v>
      </c>
      <c r="F946">
        <v>3997700</v>
      </c>
      <c r="G946">
        <v>0</v>
      </c>
      <c r="H946">
        <v>0</v>
      </c>
      <c r="I946" t="s">
        <v>1098</v>
      </c>
    </row>
    <row r="947" spans="1:9">
      <c r="A947" t="s">
        <v>3936</v>
      </c>
      <c r="B947">
        <v>63.992104820882808</v>
      </c>
      <c r="C947">
        <v>64.512921693302104</v>
      </c>
      <c r="D947">
        <v>63.377376238609472</v>
      </c>
      <c r="E947">
        <v>64.128715515136719</v>
      </c>
      <c r="F947">
        <v>4549300</v>
      </c>
      <c r="G947">
        <v>0</v>
      </c>
      <c r="H947">
        <v>0</v>
      </c>
      <c r="I947" t="s">
        <v>1099</v>
      </c>
    </row>
    <row r="948" spans="1:9">
      <c r="A948" t="s">
        <v>3937</v>
      </c>
      <c r="B948">
        <v>63.744511845408617</v>
      </c>
      <c r="C948">
        <v>64.111638444261004</v>
      </c>
      <c r="D948">
        <v>62.608959832073971</v>
      </c>
      <c r="E948">
        <v>63.727432250976563</v>
      </c>
      <c r="F948">
        <v>5200300</v>
      </c>
      <c r="G948">
        <v>0</v>
      </c>
      <c r="H948">
        <v>0</v>
      </c>
      <c r="I948" t="s">
        <v>1100</v>
      </c>
    </row>
    <row r="949" spans="1:9">
      <c r="A949" t="s">
        <v>3938</v>
      </c>
      <c r="B949">
        <v>62.574813490045003</v>
      </c>
      <c r="C949">
        <v>62.779723046270782</v>
      </c>
      <c r="D949">
        <v>60.93552401232408</v>
      </c>
      <c r="E949">
        <v>61.200199127197273</v>
      </c>
      <c r="F949">
        <v>6055200</v>
      </c>
      <c r="G949">
        <v>0</v>
      </c>
      <c r="H949">
        <v>0</v>
      </c>
      <c r="I949" t="s">
        <v>3939</v>
      </c>
    </row>
    <row r="950" spans="1:9">
      <c r="A950" t="s">
        <v>3940</v>
      </c>
      <c r="B950">
        <v>61.114038652151002</v>
      </c>
      <c r="C950">
        <v>61.355254547719063</v>
      </c>
      <c r="D950">
        <v>60.528225803211335</v>
      </c>
      <c r="E950">
        <v>61.002040863037109</v>
      </c>
      <c r="F950">
        <v>5578900</v>
      </c>
      <c r="G950">
        <v>0</v>
      </c>
      <c r="H950">
        <v>0</v>
      </c>
      <c r="I950" t="s">
        <v>1103</v>
      </c>
    </row>
    <row r="951" spans="1:9">
      <c r="A951" t="s">
        <v>3941</v>
      </c>
      <c r="B951">
        <v>61.587845043811043</v>
      </c>
      <c r="C951">
        <v>61.975519026531103</v>
      </c>
      <c r="D951">
        <v>60.82973711120539</v>
      </c>
      <c r="E951">
        <v>60.976188659667969</v>
      </c>
      <c r="F951">
        <v>4476200</v>
      </c>
      <c r="G951">
        <v>0</v>
      </c>
      <c r="H951">
        <v>0</v>
      </c>
      <c r="I951" t="s">
        <v>1104</v>
      </c>
    </row>
    <row r="952" spans="1:9">
      <c r="A952" t="s">
        <v>3942</v>
      </c>
      <c r="B952">
        <v>60.424840407392175</v>
      </c>
      <c r="C952">
        <v>61.673996879464667</v>
      </c>
      <c r="D952">
        <v>60.381763326573243</v>
      </c>
      <c r="E952">
        <v>61.070957183837891</v>
      </c>
      <c r="F952">
        <v>3891200</v>
      </c>
      <c r="G952">
        <v>0</v>
      </c>
      <c r="H952">
        <v>0</v>
      </c>
      <c r="I952" t="s">
        <v>1105</v>
      </c>
    </row>
    <row r="953" spans="1:9">
      <c r="A953" t="s">
        <v>3943</v>
      </c>
      <c r="B953">
        <v>61.527548240669688</v>
      </c>
      <c r="C953">
        <v>62.302889723726025</v>
      </c>
      <c r="D953">
        <v>61.251871999209662</v>
      </c>
      <c r="E953">
        <v>62.096134185791016</v>
      </c>
      <c r="F953">
        <v>5750100</v>
      </c>
      <c r="G953">
        <v>0</v>
      </c>
      <c r="H953">
        <v>0</v>
      </c>
      <c r="I953" t="s">
        <v>3944</v>
      </c>
    </row>
    <row r="954" spans="1:9">
      <c r="A954" t="s">
        <v>3945</v>
      </c>
      <c r="B954">
        <v>61.389735026753982</v>
      </c>
      <c r="C954">
        <v>62.845647608789122</v>
      </c>
      <c r="D954">
        <v>60.915913238946999</v>
      </c>
      <c r="E954">
        <v>61.992774963378906</v>
      </c>
      <c r="F954">
        <v>7705900</v>
      </c>
      <c r="G954">
        <v>0</v>
      </c>
      <c r="H954">
        <v>0</v>
      </c>
      <c r="I954" t="s">
        <v>1107</v>
      </c>
    </row>
    <row r="955" spans="1:9">
      <c r="A955" t="s">
        <v>3946</v>
      </c>
      <c r="B955">
        <v>66.343277831235937</v>
      </c>
      <c r="C955">
        <v>68.221324343461831</v>
      </c>
      <c r="D955">
        <v>66.162365907862281</v>
      </c>
      <c r="E955">
        <v>66.817092895507813</v>
      </c>
      <c r="F955">
        <v>20777800</v>
      </c>
      <c r="G955">
        <v>0</v>
      </c>
      <c r="H955">
        <v>0</v>
      </c>
      <c r="I955" t="s">
        <v>1108</v>
      </c>
    </row>
    <row r="956" spans="1:9">
      <c r="A956" t="s">
        <v>3947</v>
      </c>
      <c r="B956">
        <v>67.03244340015506</v>
      </c>
      <c r="C956">
        <v>68.565892457722654</v>
      </c>
      <c r="D956">
        <v>66.179571303360134</v>
      </c>
      <c r="E956">
        <v>68.402214050292969</v>
      </c>
      <c r="F956">
        <v>11619600</v>
      </c>
      <c r="G956">
        <v>0</v>
      </c>
      <c r="H956">
        <v>0</v>
      </c>
      <c r="I956" t="s">
        <v>1109</v>
      </c>
    </row>
    <row r="957" spans="1:9">
      <c r="A957" t="s">
        <v>3948</v>
      </c>
      <c r="B957">
        <v>68.574532857012926</v>
      </c>
      <c r="C957">
        <v>70.349204919289988</v>
      </c>
      <c r="D957">
        <v>68.557305966519536</v>
      </c>
      <c r="E957">
        <v>70.27166748046875</v>
      </c>
      <c r="F957">
        <v>7851700</v>
      </c>
      <c r="G957">
        <v>0</v>
      </c>
      <c r="H957">
        <v>0</v>
      </c>
      <c r="I957" t="s">
        <v>1110</v>
      </c>
    </row>
    <row r="958" spans="1:9">
      <c r="A958" t="s">
        <v>3949</v>
      </c>
      <c r="B958">
        <v>70.452595061324843</v>
      </c>
      <c r="C958">
        <v>70.857496090608151</v>
      </c>
      <c r="D958">
        <v>69.513574863745973</v>
      </c>
      <c r="E958">
        <v>69.582489013671875</v>
      </c>
      <c r="F958">
        <v>6522700</v>
      </c>
      <c r="G958">
        <v>0</v>
      </c>
      <c r="H958">
        <v>0</v>
      </c>
      <c r="I958" t="s">
        <v>3950</v>
      </c>
    </row>
    <row r="959" spans="1:9">
      <c r="A959" t="s">
        <v>3951</v>
      </c>
      <c r="B959">
        <v>68.944973763903107</v>
      </c>
      <c r="C959">
        <v>69.082815179053952</v>
      </c>
      <c r="D959">
        <v>68.169632235280645</v>
      </c>
      <c r="E959">
        <v>68.608993530273438</v>
      </c>
      <c r="F959">
        <v>5772200</v>
      </c>
      <c r="G959">
        <v>0</v>
      </c>
      <c r="H959">
        <v>0</v>
      </c>
      <c r="I959" t="s">
        <v>1112</v>
      </c>
    </row>
    <row r="960" spans="1:9">
      <c r="A960" t="s">
        <v>3952</v>
      </c>
      <c r="B960">
        <v>68.927755779409566</v>
      </c>
      <c r="C960">
        <v>69.599716333492168</v>
      </c>
      <c r="D960">
        <v>68.832991437409063</v>
      </c>
      <c r="E960">
        <v>69.255119323730469</v>
      </c>
      <c r="F960">
        <v>3996900</v>
      </c>
      <c r="G960">
        <v>0</v>
      </c>
      <c r="H960">
        <v>0</v>
      </c>
      <c r="I960" t="s">
        <v>1113</v>
      </c>
    </row>
    <row r="961" spans="1:9">
      <c r="A961" t="s">
        <v>3953</v>
      </c>
      <c r="B961">
        <v>68.73822140995162</v>
      </c>
      <c r="C961">
        <v>69.427408799829863</v>
      </c>
      <c r="D961">
        <v>68.410857892707511</v>
      </c>
      <c r="E961">
        <v>69.306800842285156</v>
      </c>
      <c r="F961">
        <v>4137000</v>
      </c>
      <c r="G961">
        <v>0</v>
      </c>
      <c r="H961">
        <v>0</v>
      </c>
      <c r="I961" t="s">
        <v>1114</v>
      </c>
    </row>
    <row r="962" spans="1:9">
      <c r="A962" t="s">
        <v>3954</v>
      </c>
      <c r="B962">
        <v>69.436027235504184</v>
      </c>
      <c r="C962">
        <v>72.158336224343316</v>
      </c>
      <c r="D962">
        <v>69.401566879268657</v>
      </c>
      <c r="E962">
        <v>71.460525512695313</v>
      </c>
      <c r="F962">
        <v>7071800</v>
      </c>
      <c r="G962">
        <v>0</v>
      </c>
      <c r="H962">
        <v>0</v>
      </c>
      <c r="I962" t="s">
        <v>3955</v>
      </c>
    </row>
    <row r="963" spans="1:9">
      <c r="A963" t="s">
        <v>3956</v>
      </c>
      <c r="B963">
        <v>71.805124030160911</v>
      </c>
      <c r="C963">
        <v>74.053611384402174</v>
      </c>
      <c r="D963">
        <v>71.718976424059619</v>
      </c>
      <c r="E963">
        <v>73.958847045898438</v>
      </c>
      <c r="F963">
        <v>7952700</v>
      </c>
      <c r="G963">
        <v>0</v>
      </c>
      <c r="H963">
        <v>0</v>
      </c>
      <c r="I963" t="s">
        <v>1116</v>
      </c>
    </row>
    <row r="964" spans="1:9">
      <c r="A964" t="s">
        <v>3957</v>
      </c>
      <c r="B964">
        <v>74.415429335416832</v>
      </c>
      <c r="C964">
        <v>75.302768668111341</v>
      </c>
      <c r="D964">
        <v>73.338567913479352</v>
      </c>
      <c r="E964">
        <v>73.648704528808594</v>
      </c>
      <c r="F964">
        <v>6744500</v>
      </c>
      <c r="G964">
        <v>0</v>
      </c>
      <c r="H964">
        <v>0</v>
      </c>
      <c r="I964" t="s">
        <v>1117</v>
      </c>
    </row>
    <row r="965" spans="1:9">
      <c r="A965" t="s">
        <v>3958</v>
      </c>
      <c r="B965">
        <v>73.640113481687195</v>
      </c>
      <c r="C965">
        <v>74.122545420676659</v>
      </c>
      <c r="D965">
        <v>72.968146258983296</v>
      </c>
      <c r="E965">
        <v>73.829635620117188</v>
      </c>
      <c r="F965">
        <v>4558400</v>
      </c>
      <c r="G965">
        <v>0</v>
      </c>
      <c r="H965">
        <v>0</v>
      </c>
      <c r="I965" t="s">
        <v>1118</v>
      </c>
    </row>
    <row r="966" spans="1:9">
      <c r="A966" t="s">
        <v>3959</v>
      </c>
      <c r="B966">
        <v>74.312059917206696</v>
      </c>
      <c r="C966">
        <v>75.320000699498522</v>
      </c>
      <c r="D966">
        <v>74.131147974690805</v>
      </c>
      <c r="E966">
        <v>74.820335388183594</v>
      </c>
      <c r="F966">
        <v>5214100</v>
      </c>
      <c r="G966">
        <v>0</v>
      </c>
      <c r="H966">
        <v>0</v>
      </c>
      <c r="I966" t="s">
        <v>1119</v>
      </c>
    </row>
    <row r="967" spans="1:9">
      <c r="A967" t="s">
        <v>3960</v>
      </c>
      <c r="B967">
        <v>75.242467095723129</v>
      </c>
      <c r="C967">
        <v>75.793826256365563</v>
      </c>
      <c r="D967">
        <v>75.078788609456154</v>
      </c>
      <c r="E967">
        <v>75.423385620117188</v>
      </c>
      <c r="F967">
        <v>3019500</v>
      </c>
      <c r="G967">
        <v>0</v>
      </c>
      <c r="H967">
        <v>0</v>
      </c>
      <c r="I967" t="s">
        <v>3961</v>
      </c>
    </row>
    <row r="968" spans="1:9">
      <c r="A968" t="s">
        <v>3962</v>
      </c>
      <c r="B968">
        <v>75.811040780569144</v>
      </c>
      <c r="C968">
        <v>76.362393278616608</v>
      </c>
      <c r="D968">
        <v>75.49228744750036</v>
      </c>
      <c r="E968">
        <v>75.681816101074219</v>
      </c>
      <c r="F968">
        <v>4285000</v>
      </c>
      <c r="G968">
        <v>0</v>
      </c>
      <c r="H968">
        <v>0</v>
      </c>
      <c r="I968" t="s">
        <v>1121</v>
      </c>
    </row>
    <row r="969" spans="1:9">
      <c r="A969" t="s">
        <v>3963</v>
      </c>
      <c r="B969">
        <v>75.733521891012728</v>
      </c>
      <c r="C969">
        <v>76.147033043610264</v>
      </c>
      <c r="D969">
        <v>75.457839025759355</v>
      </c>
      <c r="E969">
        <v>76.035041809082031</v>
      </c>
      <c r="F969">
        <v>3650900</v>
      </c>
      <c r="G969">
        <v>0</v>
      </c>
      <c r="H969">
        <v>0</v>
      </c>
      <c r="I969" t="s">
        <v>1122</v>
      </c>
    </row>
    <row r="970" spans="1:9">
      <c r="A970" t="s">
        <v>3964</v>
      </c>
      <c r="B970">
        <v>76.207323360657568</v>
      </c>
      <c r="C970">
        <v>76.801752930136502</v>
      </c>
      <c r="D970">
        <v>75.785195551062429</v>
      </c>
      <c r="E970">
        <v>76.069488525390625</v>
      </c>
      <c r="F970">
        <v>3200300</v>
      </c>
      <c r="G970">
        <v>0</v>
      </c>
      <c r="H970">
        <v>0</v>
      </c>
      <c r="I970" t="s">
        <v>1123</v>
      </c>
    </row>
    <row r="971" spans="1:9">
      <c r="A971" t="s">
        <v>3965</v>
      </c>
      <c r="B971">
        <v>76.095347196650238</v>
      </c>
      <c r="C971">
        <v>76.439944211933494</v>
      </c>
      <c r="D971">
        <v>75.182164120253432</v>
      </c>
      <c r="E971">
        <v>75.630142211914063</v>
      </c>
      <c r="F971">
        <v>4300800</v>
      </c>
      <c r="G971">
        <v>0</v>
      </c>
      <c r="H971">
        <v>0</v>
      </c>
      <c r="I971" t="s">
        <v>1124</v>
      </c>
    </row>
    <row r="972" spans="1:9">
      <c r="A972" t="s">
        <v>3966</v>
      </c>
      <c r="B972">
        <v>75.345843819584516</v>
      </c>
      <c r="C972">
        <v>75.466451780454719</v>
      </c>
      <c r="D972">
        <v>74.329286311792117</v>
      </c>
      <c r="E972">
        <v>75.070167541503906</v>
      </c>
      <c r="F972">
        <v>4194500</v>
      </c>
      <c r="G972">
        <v>0</v>
      </c>
      <c r="H972">
        <v>0</v>
      </c>
      <c r="I972" t="s">
        <v>3967</v>
      </c>
    </row>
    <row r="973" spans="1:9">
      <c r="A973" t="s">
        <v>3968</v>
      </c>
      <c r="B973">
        <v>75.388922898209259</v>
      </c>
      <c r="C973">
        <v>75.475070505013321</v>
      </c>
      <c r="D973">
        <v>74.329288273860257</v>
      </c>
      <c r="E973">
        <v>74.492973327636719</v>
      </c>
      <c r="F973">
        <v>4389100</v>
      </c>
      <c r="G973">
        <v>0</v>
      </c>
      <c r="H973">
        <v>0</v>
      </c>
      <c r="I973" t="s">
        <v>1126</v>
      </c>
    </row>
    <row r="974" spans="1:9">
      <c r="A974" t="s">
        <v>3969</v>
      </c>
      <c r="B974">
        <v>74.553277537376559</v>
      </c>
      <c r="C974">
        <v>74.734189484009974</v>
      </c>
      <c r="D974">
        <v>73.769319195990676</v>
      </c>
      <c r="E974">
        <v>74.225914001464844</v>
      </c>
      <c r="F974">
        <v>4088200</v>
      </c>
      <c r="G974">
        <v>0</v>
      </c>
      <c r="H974">
        <v>0</v>
      </c>
      <c r="I974" t="s">
        <v>1127</v>
      </c>
    </row>
    <row r="975" spans="1:9">
      <c r="A975" t="s">
        <v>3970</v>
      </c>
      <c r="B975">
        <v>74.656656010863927</v>
      </c>
      <c r="C975">
        <v>74.682499634820431</v>
      </c>
      <c r="D975">
        <v>73.640098508515919</v>
      </c>
      <c r="E975">
        <v>74.26898193359375</v>
      </c>
      <c r="F975">
        <v>3814800</v>
      </c>
      <c r="G975">
        <v>0</v>
      </c>
      <c r="H975">
        <v>0</v>
      </c>
      <c r="I975" t="s">
        <v>1128</v>
      </c>
    </row>
    <row r="976" spans="1:9">
      <c r="A976" t="s">
        <v>3971</v>
      </c>
      <c r="B976">
        <v>74.398223813981204</v>
      </c>
      <c r="C976">
        <v>76.327958196030181</v>
      </c>
      <c r="D976">
        <v>74.139774369425737</v>
      </c>
      <c r="E976">
        <v>75.466468811035156</v>
      </c>
      <c r="F976">
        <v>7847600</v>
      </c>
      <c r="G976">
        <v>0</v>
      </c>
      <c r="H976">
        <v>0</v>
      </c>
      <c r="I976" t="s">
        <v>1129</v>
      </c>
    </row>
    <row r="977" spans="1:9">
      <c r="A977" t="s">
        <v>3972</v>
      </c>
      <c r="B977">
        <v>75.345828276249577</v>
      </c>
      <c r="C977">
        <v>75.802416401444447</v>
      </c>
      <c r="D977">
        <v>74.475722532919235</v>
      </c>
      <c r="E977">
        <v>74.708328247070313</v>
      </c>
      <c r="F977">
        <v>3059000</v>
      </c>
      <c r="G977">
        <v>0</v>
      </c>
      <c r="H977">
        <v>0</v>
      </c>
      <c r="I977" t="s">
        <v>3973</v>
      </c>
    </row>
    <row r="978" spans="1:9">
      <c r="A978" t="s">
        <v>3974</v>
      </c>
      <c r="B978">
        <v>75.070182403395492</v>
      </c>
      <c r="C978">
        <v>75.164946758931606</v>
      </c>
      <c r="D978">
        <v>73.709027635369821</v>
      </c>
      <c r="E978">
        <v>73.829635620117188</v>
      </c>
      <c r="F978">
        <v>5061300</v>
      </c>
      <c r="G978">
        <v>0</v>
      </c>
      <c r="H978">
        <v>0</v>
      </c>
      <c r="I978" t="s">
        <v>1131</v>
      </c>
    </row>
    <row r="979" spans="1:9">
      <c r="A979" t="s">
        <v>3975</v>
      </c>
      <c r="B979">
        <v>74.139756617476834</v>
      </c>
      <c r="C979">
        <v>74.604961562703025</v>
      </c>
      <c r="D979">
        <v>73.683168404377284</v>
      </c>
      <c r="E979">
        <v>73.734855651855469</v>
      </c>
      <c r="F979">
        <v>2978100</v>
      </c>
      <c r="G979">
        <v>0</v>
      </c>
      <c r="H979">
        <v>0</v>
      </c>
      <c r="I979" t="s">
        <v>1132</v>
      </c>
    </row>
    <row r="980" spans="1:9">
      <c r="A980" t="s">
        <v>3976</v>
      </c>
      <c r="B980">
        <v>73.752092810118754</v>
      </c>
      <c r="C980">
        <v>74.251758136237356</v>
      </c>
      <c r="D980">
        <v>73.476416522025943</v>
      </c>
      <c r="E980">
        <v>73.976081848144531</v>
      </c>
      <c r="F980">
        <v>2941600</v>
      </c>
      <c r="G980">
        <v>0</v>
      </c>
      <c r="H980">
        <v>0</v>
      </c>
      <c r="I980" t="s">
        <v>1133</v>
      </c>
    </row>
    <row r="981" spans="1:9">
      <c r="A981" t="s">
        <v>3977</v>
      </c>
      <c r="B981">
        <v>73.915774660177163</v>
      </c>
      <c r="C981">
        <v>75.061550280370923</v>
      </c>
      <c r="D981">
        <v>73.872697571895216</v>
      </c>
      <c r="E981">
        <v>74.613578796386719</v>
      </c>
      <c r="F981">
        <v>5284100</v>
      </c>
      <c r="G981">
        <v>0</v>
      </c>
      <c r="H981">
        <v>0</v>
      </c>
      <c r="I981" t="s">
        <v>1134</v>
      </c>
    </row>
    <row r="982" spans="1:9">
      <c r="A982" t="s">
        <v>3978</v>
      </c>
      <c r="B982">
        <v>75.423366495177262</v>
      </c>
      <c r="C982">
        <v>76.53468154948736</v>
      </c>
      <c r="D982">
        <v>74.096672612756038</v>
      </c>
      <c r="E982">
        <v>74.897857666015625</v>
      </c>
      <c r="F982">
        <v>4780700</v>
      </c>
      <c r="G982">
        <v>0</v>
      </c>
      <c r="H982">
        <v>0</v>
      </c>
      <c r="I982" t="s">
        <v>3979</v>
      </c>
    </row>
    <row r="983" spans="1:9">
      <c r="A983" t="s">
        <v>3980</v>
      </c>
      <c r="B983">
        <v>74.872017577087362</v>
      </c>
      <c r="C983">
        <v>74.992625520026721</v>
      </c>
      <c r="D983">
        <v>74.294814910003353</v>
      </c>
      <c r="E983">
        <v>74.9840087890625</v>
      </c>
      <c r="F983">
        <v>2323600</v>
      </c>
      <c r="G983">
        <v>0</v>
      </c>
      <c r="H983">
        <v>0</v>
      </c>
      <c r="I983" t="s">
        <v>1136</v>
      </c>
    </row>
    <row r="984" spans="1:9">
      <c r="A984" t="s">
        <v>3981</v>
      </c>
      <c r="B984">
        <v>75.38030990443815</v>
      </c>
      <c r="C984">
        <v>75.793827639304723</v>
      </c>
      <c r="D984">
        <v>75.311389186520145</v>
      </c>
      <c r="E984">
        <v>75.724906921386719</v>
      </c>
      <c r="F984">
        <v>1532900</v>
      </c>
      <c r="G984">
        <v>0</v>
      </c>
      <c r="H984">
        <v>0</v>
      </c>
      <c r="I984" t="s">
        <v>1137</v>
      </c>
    </row>
    <row r="985" spans="1:9">
      <c r="A985" t="s">
        <v>3982</v>
      </c>
      <c r="B985">
        <v>75.595671437505672</v>
      </c>
      <c r="C985">
        <v>76.48300419306986</v>
      </c>
      <c r="D985">
        <v>75.328611909461429</v>
      </c>
      <c r="E985">
        <v>76.362396240234375</v>
      </c>
      <c r="F985">
        <v>2032000</v>
      </c>
      <c r="G985">
        <v>0</v>
      </c>
      <c r="H985">
        <v>0</v>
      </c>
      <c r="I985" t="s">
        <v>3983</v>
      </c>
    </row>
    <row r="986" spans="1:9">
      <c r="A986" t="s">
        <v>3984</v>
      </c>
      <c r="B986">
        <v>76.28487220854818</v>
      </c>
      <c r="C986">
        <v>77.025753455289589</v>
      </c>
      <c r="D986">
        <v>75.767973424204996</v>
      </c>
      <c r="E986">
        <v>76.595008850097656</v>
      </c>
      <c r="F986">
        <v>4734400</v>
      </c>
      <c r="G986">
        <v>0</v>
      </c>
      <c r="H986">
        <v>0</v>
      </c>
      <c r="I986" t="s">
        <v>3985</v>
      </c>
    </row>
    <row r="987" spans="1:9">
      <c r="A987" t="s">
        <v>3986</v>
      </c>
      <c r="B987">
        <v>76.215967370888436</v>
      </c>
      <c r="C987">
        <v>77.017152766346598</v>
      </c>
      <c r="D987">
        <v>75.638771057128906</v>
      </c>
      <c r="E987">
        <v>75.638771057128906</v>
      </c>
      <c r="F987">
        <v>3986900</v>
      </c>
      <c r="G987">
        <v>0</v>
      </c>
      <c r="H987">
        <v>0</v>
      </c>
      <c r="I987" t="s">
        <v>1140</v>
      </c>
    </row>
    <row r="988" spans="1:9">
      <c r="A988" t="s">
        <v>3987</v>
      </c>
      <c r="B988">
        <v>75.681825458488461</v>
      </c>
      <c r="C988">
        <v>75.81105015396092</v>
      </c>
      <c r="D988">
        <v>73.812395458262145</v>
      </c>
      <c r="E988">
        <v>73.958847045898438</v>
      </c>
      <c r="F988">
        <v>5638400</v>
      </c>
      <c r="G988">
        <v>0</v>
      </c>
      <c r="H988">
        <v>0</v>
      </c>
      <c r="I988" t="s">
        <v>1141</v>
      </c>
    </row>
    <row r="989" spans="1:9">
      <c r="A989" t="s">
        <v>3988</v>
      </c>
      <c r="B989">
        <v>74.432669345609781</v>
      </c>
      <c r="C989">
        <v>75.13909023762875</v>
      </c>
      <c r="D989">
        <v>74.139759595306685</v>
      </c>
      <c r="E989">
        <v>74.492973327636719</v>
      </c>
      <c r="F989">
        <v>5307700</v>
      </c>
      <c r="G989">
        <v>0</v>
      </c>
      <c r="H989">
        <v>0</v>
      </c>
      <c r="I989" t="s">
        <v>1142</v>
      </c>
    </row>
    <row r="990" spans="1:9">
      <c r="A990" t="s">
        <v>3989</v>
      </c>
      <c r="B990">
        <v>74.992639670521399</v>
      </c>
      <c r="C990">
        <v>76.569159957173724</v>
      </c>
      <c r="D990">
        <v>74.716963381407879</v>
      </c>
      <c r="E990">
        <v>75.406150817871094</v>
      </c>
      <c r="F990">
        <v>4732000</v>
      </c>
      <c r="G990">
        <v>0</v>
      </c>
      <c r="H990">
        <v>0</v>
      </c>
      <c r="I990" t="s">
        <v>1143</v>
      </c>
    </row>
    <row r="991" spans="1:9">
      <c r="A991" t="s">
        <v>3990</v>
      </c>
      <c r="B991">
        <v>75.423368985009375</v>
      </c>
      <c r="C991">
        <v>75.991948340451145</v>
      </c>
      <c r="D991">
        <v>74.475725771539999</v>
      </c>
      <c r="E991">
        <v>74.777252197265625</v>
      </c>
      <c r="F991">
        <v>3174200</v>
      </c>
      <c r="G991">
        <v>0</v>
      </c>
      <c r="H991">
        <v>0</v>
      </c>
      <c r="I991" t="s">
        <v>3991</v>
      </c>
    </row>
    <row r="992" spans="1:9">
      <c r="A992" t="s">
        <v>3992</v>
      </c>
      <c r="B992">
        <v>75.311384873051367</v>
      </c>
      <c r="C992">
        <v>76.51747107697193</v>
      </c>
      <c r="D992">
        <v>75.035708589810184</v>
      </c>
      <c r="E992">
        <v>76.078109741210938</v>
      </c>
      <c r="F992">
        <v>5276900</v>
      </c>
      <c r="G992">
        <v>0</v>
      </c>
      <c r="H992">
        <v>0</v>
      </c>
      <c r="I992" t="s">
        <v>1145</v>
      </c>
    </row>
    <row r="993" spans="1:9">
      <c r="A993" t="s">
        <v>3993</v>
      </c>
      <c r="B993">
        <v>75.854130004688955</v>
      </c>
      <c r="C993">
        <v>75.914433988419248</v>
      </c>
      <c r="D993">
        <v>75.130475627284241</v>
      </c>
      <c r="E993">
        <v>75.690444946289063</v>
      </c>
      <c r="F993">
        <v>3671100</v>
      </c>
      <c r="G993">
        <v>0</v>
      </c>
      <c r="H993">
        <v>0</v>
      </c>
      <c r="I993" t="s">
        <v>1146</v>
      </c>
    </row>
    <row r="994" spans="1:9">
      <c r="A994" t="s">
        <v>3994</v>
      </c>
      <c r="B994">
        <v>75.388933430274548</v>
      </c>
      <c r="C994">
        <v>76.259032924984453</v>
      </c>
      <c r="D994">
        <v>74.975415658147867</v>
      </c>
      <c r="E994">
        <v>76.241806030273438</v>
      </c>
      <c r="F994">
        <v>3847300</v>
      </c>
      <c r="G994">
        <v>0</v>
      </c>
      <c r="H994">
        <v>0</v>
      </c>
      <c r="I994" t="s">
        <v>1147</v>
      </c>
    </row>
    <row r="995" spans="1:9">
      <c r="A995" t="s">
        <v>3995</v>
      </c>
      <c r="B995">
        <v>76.5347181243107</v>
      </c>
      <c r="C995">
        <v>76.793167583441573</v>
      </c>
      <c r="D995">
        <v>75.811070154972668</v>
      </c>
      <c r="E995">
        <v>75.819686889648438</v>
      </c>
      <c r="F995">
        <v>3420400</v>
      </c>
      <c r="G995">
        <v>0</v>
      </c>
      <c r="H995">
        <v>0</v>
      </c>
      <c r="I995" t="s">
        <v>1148</v>
      </c>
    </row>
    <row r="996" spans="1:9">
      <c r="A996" t="s">
        <v>3996</v>
      </c>
      <c r="B996">
        <v>76.026401186133782</v>
      </c>
      <c r="C996">
        <v>76.362381356782606</v>
      </c>
      <c r="D996">
        <v>74.846158937547372</v>
      </c>
      <c r="E996">
        <v>75.139068603515625</v>
      </c>
      <c r="F996">
        <v>2850200</v>
      </c>
      <c r="G996">
        <v>0</v>
      </c>
      <c r="H996">
        <v>0</v>
      </c>
      <c r="I996" t="s">
        <v>3997</v>
      </c>
    </row>
    <row r="997" spans="1:9">
      <c r="A997" t="s">
        <v>3998</v>
      </c>
      <c r="B997">
        <v>75.595675506016093</v>
      </c>
      <c r="C997">
        <v>76.293479638211181</v>
      </c>
      <c r="D997">
        <v>74.682499078932082</v>
      </c>
      <c r="E997">
        <v>76.276252746582031</v>
      </c>
      <c r="F997">
        <v>4304000</v>
      </c>
      <c r="G997">
        <v>0</v>
      </c>
      <c r="H997">
        <v>0</v>
      </c>
      <c r="I997" t="s">
        <v>1150</v>
      </c>
    </row>
    <row r="998" spans="1:9">
      <c r="A998" t="s">
        <v>3999</v>
      </c>
      <c r="B998">
        <v>75.828267957806773</v>
      </c>
      <c r="C998">
        <v>77.111891453640538</v>
      </c>
      <c r="D998">
        <v>75.569825170478282</v>
      </c>
      <c r="E998">
        <v>76.75006103515625</v>
      </c>
      <c r="F998">
        <v>3204700</v>
      </c>
      <c r="G998">
        <v>0</v>
      </c>
      <c r="H998">
        <v>0</v>
      </c>
      <c r="I998" t="s">
        <v>1151</v>
      </c>
    </row>
    <row r="999" spans="1:9">
      <c r="A999" t="s">
        <v>4000</v>
      </c>
      <c r="B999">
        <v>76.517466493679834</v>
      </c>
      <c r="C999">
        <v>76.698378427535374</v>
      </c>
      <c r="D999">
        <v>75.311380362002183</v>
      </c>
      <c r="E999">
        <v>75.785202026367188</v>
      </c>
      <c r="F999">
        <v>3603500</v>
      </c>
      <c r="G999">
        <v>0</v>
      </c>
      <c r="H999">
        <v>0</v>
      </c>
      <c r="I999" t="s">
        <v>1152</v>
      </c>
    </row>
    <row r="1000" spans="1:9">
      <c r="A1000" t="s">
        <v>4001</v>
      </c>
      <c r="B1000">
        <v>75.673204079334056</v>
      </c>
      <c r="C1000">
        <v>75.673204079334056</v>
      </c>
      <c r="D1000">
        <v>74.406820544861802</v>
      </c>
      <c r="E1000">
        <v>75.001243591308594</v>
      </c>
      <c r="F1000">
        <v>5315900</v>
      </c>
      <c r="G1000">
        <v>0</v>
      </c>
      <c r="H1000">
        <v>0</v>
      </c>
      <c r="I1000" t="s">
        <v>1153</v>
      </c>
    </row>
    <row r="1001" spans="1:9">
      <c r="A1001" t="s">
        <v>4002</v>
      </c>
      <c r="B1001">
        <v>75.087393474344154</v>
      </c>
      <c r="C1001">
        <v>75.345836262011076</v>
      </c>
      <c r="D1001">
        <v>74.656648922259052</v>
      </c>
      <c r="E1001">
        <v>75.147697448730469</v>
      </c>
      <c r="F1001">
        <v>3328800</v>
      </c>
      <c r="G1001">
        <v>0</v>
      </c>
      <c r="H1001">
        <v>0</v>
      </c>
      <c r="I1001" t="s">
        <v>4003</v>
      </c>
    </row>
    <row r="1002" spans="1:9">
      <c r="A1002" t="s">
        <v>4004</v>
      </c>
      <c r="B1002">
        <v>75.182156395364103</v>
      </c>
      <c r="C1002">
        <v>75.199389859310301</v>
      </c>
      <c r="D1002">
        <v>74.277596717409708</v>
      </c>
      <c r="E1002">
        <v>74.846176147460938</v>
      </c>
      <c r="F1002">
        <v>2733400</v>
      </c>
      <c r="G1002">
        <v>0</v>
      </c>
      <c r="H1002">
        <v>0</v>
      </c>
      <c r="I1002" t="s">
        <v>1155</v>
      </c>
    </row>
    <row r="1003" spans="1:9">
      <c r="A1003" t="s">
        <v>4005</v>
      </c>
      <c r="B1003">
        <v>74.803103556740581</v>
      </c>
      <c r="C1003">
        <v>75.388916434478972</v>
      </c>
      <c r="D1003">
        <v>73.941614417280647</v>
      </c>
      <c r="E1003">
        <v>74.432662963867188</v>
      </c>
      <c r="F1003">
        <v>4470600</v>
      </c>
      <c r="G1003">
        <v>0</v>
      </c>
      <c r="H1003">
        <v>0</v>
      </c>
      <c r="I1003" t="s">
        <v>1156</v>
      </c>
    </row>
    <row r="1004" spans="1:9">
      <c r="A1004" t="s">
        <v>4006</v>
      </c>
      <c r="B1004">
        <v>74.251755149115908</v>
      </c>
      <c r="C1004">
        <v>74.984019643718611</v>
      </c>
      <c r="D1004">
        <v>69.806467788230265</v>
      </c>
      <c r="E1004">
        <v>71.176239013671875</v>
      </c>
      <c r="F1004">
        <v>7100500</v>
      </c>
      <c r="G1004">
        <v>0</v>
      </c>
      <c r="H1004">
        <v>0</v>
      </c>
      <c r="I1004" t="s">
        <v>1157</v>
      </c>
    </row>
    <row r="1005" spans="1:9">
      <c r="A1005" t="s">
        <v>4007</v>
      </c>
      <c r="B1005">
        <v>71.098682344308244</v>
      </c>
      <c r="C1005">
        <v>71.270984078745784</v>
      </c>
      <c r="D1005">
        <v>70.168272696262889</v>
      </c>
      <c r="E1005">
        <v>70.22857666015625</v>
      </c>
      <c r="F1005">
        <v>5134500</v>
      </c>
      <c r="G1005">
        <v>0</v>
      </c>
      <c r="H1005">
        <v>0</v>
      </c>
      <c r="I1005" t="s">
        <v>1158</v>
      </c>
    </row>
    <row r="1006" spans="1:9">
      <c r="A1006" t="s">
        <v>4008</v>
      </c>
      <c r="B1006">
        <v>70.039085214914394</v>
      </c>
      <c r="C1006">
        <v>70.271684442240755</v>
      </c>
      <c r="D1006">
        <v>68.944990084246697</v>
      </c>
      <c r="E1006">
        <v>69.599723815917969</v>
      </c>
      <c r="F1006">
        <v>7255600</v>
      </c>
      <c r="G1006">
        <v>0</v>
      </c>
      <c r="H1006">
        <v>0</v>
      </c>
      <c r="I1006" t="s">
        <v>4009</v>
      </c>
    </row>
    <row r="1007" spans="1:9">
      <c r="A1007" t="s">
        <v>4010</v>
      </c>
      <c r="B1007">
        <v>69.91848146805772</v>
      </c>
      <c r="C1007">
        <v>71.684530759342152</v>
      </c>
      <c r="D1007">
        <v>69.582494561910025</v>
      </c>
      <c r="E1007">
        <v>71.305473327636719</v>
      </c>
      <c r="F1007">
        <v>5546300</v>
      </c>
      <c r="G1007">
        <v>0</v>
      </c>
      <c r="H1007">
        <v>0</v>
      </c>
      <c r="I1007" t="s">
        <v>1160</v>
      </c>
    </row>
    <row r="1008" spans="1:9">
      <c r="A1008" t="s">
        <v>4011</v>
      </c>
      <c r="B1008">
        <v>70.590406490555239</v>
      </c>
      <c r="C1008">
        <v>71.718954909001937</v>
      </c>
      <c r="D1008">
        <v>69.892595973397405</v>
      </c>
      <c r="E1008">
        <v>71.512199401855469</v>
      </c>
      <c r="F1008">
        <v>4762100</v>
      </c>
      <c r="G1008">
        <v>0</v>
      </c>
      <c r="H1008">
        <v>0</v>
      </c>
      <c r="I1008" t="s">
        <v>1161</v>
      </c>
    </row>
    <row r="1009" spans="1:9">
      <c r="A1009" t="s">
        <v>4012</v>
      </c>
      <c r="B1009">
        <v>72.13248319801869</v>
      </c>
      <c r="C1009">
        <v>72.899207949555986</v>
      </c>
      <c r="D1009">
        <v>71.486366391264326</v>
      </c>
      <c r="E1009">
        <v>72.192787170410156</v>
      </c>
      <c r="F1009">
        <v>4464100</v>
      </c>
      <c r="G1009">
        <v>0</v>
      </c>
      <c r="H1009">
        <v>0</v>
      </c>
      <c r="I1009" t="s">
        <v>1162</v>
      </c>
    </row>
    <row r="1010" spans="1:9">
      <c r="A1010" t="s">
        <v>4013</v>
      </c>
      <c r="B1010">
        <v>71.934327728260627</v>
      </c>
      <c r="C1010">
        <v>72.683825485112337</v>
      </c>
      <c r="D1010">
        <v>70.685171372813542</v>
      </c>
      <c r="E1010">
        <v>70.995307922363281</v>
      </c>
      <c r="F1010">
        <v>4966300</v>
      </c>
      <c r="G1010">
        <v>0</v>
      </c>
      <c r="H1010">
        <v>0</v>
      </c>
      <c r="I1010" t="s">
        <v>1163</v>
      </c>
    </row>
    <row r="1011" spans="1:9">
      <c r="A1011" t="s">
        <v>4014</v>
      </c>
      <c r="B1011">
        <v>70.056296987164046</v>
      </c>
      <c r="C1011">
        <v>70.779951286516805</v>
      </c>
      <c r="D1011">
        <v>69.82369781004671</v>
      </c>
      <c r="E1011">
        <v>70.667953491210938</v>
      </c>
      <c r="F1011">
        <v>5194200</v>
      </c>
      <c r="G1011">
        <v>0</v>
      </c>
      <c r="H1011">
        <v>0</v>
      </c>
      <c r="I1011" t="s">
        <v>4015</v>
      </c>
    </row>
    <row r="1012" spans="1:9">
      <c r="A1012" t="s">
        <v>4016</v>
      </c>
      <c r="B1012">
        <v>70.297515120052097</v>
      </c>
      <c r="C1012">
        <v>74.639421335610706</v>
      </c>
      <c r="D1012">
        <v>69.961534868786316</v>
      </c>
      <c r="E1012">
        <v>72.571846008300781</v>
      </c>
      <c r="F1012">
        <v>8412100</v>
      </c>
      <c r="G1012">
        <v>0</v>
      </c>
      <c r="H1012">
        <v>0</v>
      </c>
      <c r="I1012" t="s">
        <v>1165</v>
      </c>
    </row>
    <row r="1013" spans="1:9">
      <c r="A1013" t="s">
        <v>4017</v>
      </c>
      <c r="B1013">
        <v>70.521504398830714</v>
      </c>
      <c r="C1013">
        <v>71.693130202766895</v>
      </c>
      <c r="D1013">
        <v>69.909847873232394</v>
      </c>
      <c r="E1013">
        <v>70.547348022460938</v>
      </c>
      <c r="F1013">
        <v>7011500</v>
      </c>
      <c r="G1013">
        <v>0</v>
      </c>
      <c r="H1013">
        <v>0</v>
      </c>
      <c r="I1013" t="s">
        <v>1166</v>
      </c>
    </row>
    <row r="1014" spans="1:9">
      <c r="A1014" t="s">
        <v>4018</v>
      </c>
      <c r="B1014">
        <v>71.813751593150371</v>
      </c>
      <c r="C1014">
        <v>72.408181338387962</v>
      </c>
      <c r="D1014">
        <v>70.650742303781144</v>
      </c>
      <c r="E1014">
        <v>71.124557495117188</v>
      </c>
      <c r="F1014">
        <v>5389000</v>
      </c>
      <c r="G1014">
        <v>0</v>
      </c>
      <c r="H1014">
        <v>0</v>
      </c>
      <c r="I1014" t="s">
        <v>1167</v>
      </c>
    </row>
    <row r="1015" spans="1:9">
      <c r="A1015" t="s">
        <v>4019</v>
      </c>
      <c r="B1015">
        <v>71.762061036280812</v>
      </c>
      <c r="C1015">
        <v>72.761385202569301</v>
      </c>
      <c r="D1015">
        <v>71.650063221231406</v>
      </c>
      <c r="E1015">
        <v>72.546012878417969</v>
      </c>
      <c r="F1015">
        <v>4861100</v>
      </c>
      <c r="G1015">
        <v>0</v>
      </c>
      <c r="H1015">
        <v>0</v>
      </c>
      <c r="I1015" t="s">
        <v>1168</v>
      </c>
    </row>
    <row r="1016" spans="1:9">
      <c r="A1016" t="s">
        <v>4020</v>
      </c>
      <c r="B1016">
        <v>74.518802077578016</v>
      </c>
      <c r="C1016">
        <v>74.846165547144224</v>
      </c>
      <c r="D1016">
        <v>73.83822494618741</v>
      </c>
      <c r="E1016">
        <v>74.587722778320313</v>
      </c>
      <c r="F1016">
        <v>7353800</v>
      </c>
      <c r="G1016">
        <v>0</v>
      </c>
      <c r="H1016">
        <v>0</v>
      </c>
      <c r="I1016" t="s">
        <v>4021</v>
      </c>
    </row>
    <row r="1017" spans="1:9">
      <c r="A1017" t="s">
        <v>4022</v>
      </c>
      <c r="B1017">
        <v>86.697821602637845</v>
      </c>
      <c r="C1017">
        <v>89.744871459561125</v>
      </c>
      <c r="D1017">
        <v>85.187311122161148</v>
      </c>
      <c r="E1017">
        <v>89.414993286132813</v>
      </c>
      <c r="F1017">
        <v>41449400</v>
      </c>
      <c r="G1017">
        <v>0</v>
      </c>
      <c r="H1017">
        <v>0</v>
      </c>
      <c r="I1017" t="s">
        <v>1171</v>
      </c>
    </row>
    <row r="1018" spans="1:9">
      <c r="A1018" t="s">
        <v>4023</v>
      </c>
      <c r="B1018">
        <v>91.48977951295376</v>
      </c>
      <c r="C1018">
        <v>92.470737859705636</v>
      </c>
      <c r="D1018">
        <v>89.744882906735967</v>
      </c>
      <c r="E1018">
        <v>92.297119140625</v>
      </c>
      <c r="F1018">
        <v>17105700</v>
      </c>
      <c r="G1018">
        <v>0</v>
      </c>
      <c r="H1018">
        <v>0</v>
      </c>
      <c r="I1018" t="s">
        <v>1172</v>
      </c>
    </row>
    <row r="1019" spans="1:9">
      <c r="A1019" t="s">
        <v>4024</v>
      </c>
      <c r="B1019">
        <v>90.951530366357943</v>
      </c>
      <c r="C1019">
        <v>91.967220175522058</v>
      </c>
      <c r="D1019">
        <v>89.63201117891731</v>
      </c>
      <c r="E1019">
        <v>89.840354919433594</v>
      </c>
      <c r="F1019">
        <v>8989600</v>
      </c>
      <c r="G1019">
        <v>0</v>
      </c>
      <c r="H1019">
        <v>0</v>
      </c>
      <c r="I1019" t="s">
        <v>1173</v>
      </c>
    </row>
    <row r="1020" spans="1:9">
      <c r="A1020" t="s">
        <v>4025</v>
      </c>
      <c r="B1020">
        <v>91.073079119943316</v>
      </c>
      <c r="C1020">
        <v>91.793602663535495</v>
      </c>
      <c r="D1020">
        <v>90.083431366455642</v>
      </c>
      <c r="E1020">
        <v>90.9515380859375</v>
      </c>
      <c r="F1020">
        <v>5583100</v>
      </c>
      <c r="G1020">
        <v>0</v>
      </c>
      <c r="H1020">
        <v>0</v>
      </c>
      <c r="I1020" t="s">
        <v>4026</v>
      </c>
    </row>
    <row r="1021" spans="1:9">
      <c r="A1021" t="s">
        <v>4027</v>
      </c>
      <c r="B1021">
        <v>91.159887542532999</v>
      </c>
      <c r="C1021">
        <v>91.238013967392106</v>
      </c>
      <c r="D1021">
        <v>90.508807509526221</v>
      </c>
      <c r="E1021">
        <v>90.890769958496094</v>
      </c>
      <c r="F1021">
        <v>5319900</v>
      </c>
      <c r="G1021">
        <v>0</v>
      </c>
      <c r="H1021">
        <v>0</v>
      </c>
      <c r="I1021" t="s">
        <v>1175</v>
      </c>
    </row>
    <row r="1022" spans="1:9">
      <c r="A1022" t="s">
        <v>4028</v>
      </c>
      <c r="B1022">
        <v>90.864749270207639</v>
      </c>
      <c r="C1022">
        <v>92.644371096516238</v>
      </c>
      <c r="D1022">
        <v>90.717172684100561</v>
      </c>
      <c r="E1022">
        <v>92.3665771484375</v>
      </c>
      <c r="F1022">
        <v>6641000</v>
      </c>
      <c r="G1022">
        <v>0</v>
      </c>
      <c r="H1022">
        <v>0</v>
      </c>
      <c r="I1022" t="s">
        <v>1176</v>
      </c>
    </row>
    <row r="1023" spans="1:9">
      <c r="A1023" t="s">
        <v>4029</v>
      </c>
      <c r="B1023">
        <v>93.746847469965857</v>
      </c>
      <c r="C1023">
        <v>94.232991760911702</v>
      </c>
      <c r="D1023">
        <v>92.826656420704197</v>
      </c>
      <c r="E1023">
        <v>93.694763183593764</v>
      </c>
      <c r="F1023">
        <v>5196600</v>
      </c>
      <c r="G1023">
        <v>0</v>
      </c>
      <c r="H1023">
        <v>0</v>
      </c>
      <c r="I1023" t="s">
        <v>1177</v>
      </c>
    </row>
    <row r="1024" spans="1:9">
      <c r="A1024" t="s">
        <v>4030</v>
      </c>
      <c r="B1024">
        <v>94.189584750391447</v>
      </c>
      <c r="C1024">
        <v>94.910114960613598</v>
      </c>
      <c r="D1024">
        <v>92.739848030881078</v>
      </c>
      <c r="E1024">
        <v>92.922149658203125</v>
      </c>
      <c r="F1024">
        <v>5309000</v>
      </c>
      <c r="G1024">
        <v>0</v>
      </c>
      <c r="H1024">
        <v>0</v>
      </c>
      <c r="I1024" t="s">
        <v>1178</v>
      </c>
    </row>
    <row r="1025" spans="1:9">
      <c r="A1025" t="s">
        <v>4031</v>
      </c>
      <c r="B1025">
        <v>92.687757810248925</v>
      </c>
      <c r="C1025">
        <v>93.304119451231003</v>
      </c>
      <c r="D1025">
        <v>92.028001427355875</v>
      </c>
      <c r="E1025">
        <v>92.635673522949219</v>
      </c>
      <c r="F1025">
        <v>3992100</v>
      </c>
      <c r="G1025">
        <v>0</v>
      </c>
      <c r="H1025">
        <v>0</v>
      </c>
      <c r="I1025" t="s">
        <v>4032</v>
      </c>
    </row>
    <row r="1026" spans="1:9">
      <c r="A1026" t="s">
        <v>4033</v>
      </c>
      <c r="B1026">
        <v>92.887409367185199</v>
      </c>
      <c r="C1026">
        <v>93.68606587686638</v>
      </c>
      <c r="D1026">
        <v>92.722466988160278</v>
      </c>
      <c r="E1026">
        <v>93.199928283691406</v>
      </c>
      <c r="F1026">
        <v>3963700</v>
      </c>
      <c r="G1026">
        <v>0</v>
      </c>
      <c r="H1026">
        <v>0</v>
      </c>
      <c r="I1026" t="s">
        <v>1180</v>
      </c>
    </row>
    <row r="1027" spans="1:9">
      <c r="A1027" t="s">
        <v>4034</v>
      </c>
      <c r="B1027">
        <v>94.831968575470086</v>
      </c>
      <c r="C1027">
        <v>94.970868818548084</v>
      </c>
      <c r="D1027">
        <v>93.946502706796366</v>
      </c>
      <c r="E1027">
        <v>94.224296569824219</v>
      </c>
      <c r="F1027">
        <v>4144400</v>
      </c>
      <c r="G1027">
        <v>0</v>
      </c>
      <c r="H1027">
        <v>0</v>
      </c>
      <c r="I1027" t="s">
        <v>1181</v>
      </c>
    </row>
    <row r="1028" spans="1:9">
      <c r="A1028" t="s">
        <v>4035</v>
      </c>
      <c r="B1028">
        <v>94.580229078764958</v>
      </c>
      <c r="C1028">
        <v>96.307766303946082</v>
      </c>
      <c r="D1028">
        <v>94.450018362956982</v>
      </c>
      <c r="E1028">
        <v>95.361526489257798</v>
      </c>
      <c r="F1028">
        <v>5274400</v>
      </c>
      <c r="G1028">
        <v>0</v>
      </c>
      <c r="H1028">
        <v>0</v>
      </c>
      <c r="I1028" t="s">
        <v>1182</v>
      </c>
    </row>
    <row r="1029" spans="1:9">
      <c r="A1029" t="s">
        <v>4036</v>
      </c>
      <c r="B1029">
        <v>95.144505249657882</v>
      </c>
      <c r="C1029">
        <v>95.726135224018961</v>
      </c>
      <c r="D1029">
        <v>93.338841491543761</v>
      </c>
      <c r="E1029">
        <v>93.712127685546875</v>
      </c>
      <c r="F1029">
        <v>5005500</v>
      </c>
      <c r="G1029">
        <v>0</v>
      </c>
      <c r="H1029">
        <v>0</v>
      </c>
      <c r="I1029" t="s">
        <v>4037</v>
      </c>
    </row>
    <row r="1030" spans="1:9">
      <c r="A1030" t="s">
        <v>4038</v>
      </c>
      <c r="B1030">
        <v>93.243341437692862</v>
      </c>
      <c r="C1030">
        <v>94.476051330566406</v>
      </c>
      <c r="D1030">
        <v>92.748514273164361</v>
      </c>
      <c r="E1030">
        <v>94.476051330566406</v>
      </c>
      <c r="F1030">
        <v>3949200</v>
      </c>
      <c r="G1030">
        <v>0</v>
      </c>
      <c r="H1030">
        <v>0</v>
      </c>
      <c r="I1030" t="s">
        <v>1184</v>
      </c>
    </row>
    <row r="1031" spans="1:9">
      <c r="A1031" t="s">
        <v>4039</v>
      </c>
      <c r="B1031">
        <v>94.36318745842712</v>
      </c>
      <c r="C1031">
        <v>95.066358328181877</v>
      </c>
      <c r="D1031">
        <v>93.660023211800279</v>
      </c>
      <c r="E1031">
        <v>94.597579956054673</v>
      </c>
      <c r="F1031">
        <v>3704700</v>
      </c>
      <c r="G1031">
        <v>0</v>
      </c>
      <c r="H1031">
        <v>0</v>
      </c>
      <c r="I1031" t="s">
        <v>1185</v>
      </c>
    </row>
    <row r="1032" spans="1:9">
      <c r="A1032" t="s">
        <v>4040</v>
      </c>
      <c r="B1032">
        <v>94.996926565143724</v>
      </c>
      <c r="C1032">
        <v>95.248678329736137</v>
      </c>
      <c r="D1032">
        <v>94.232994972094843</v>
      </c>
      <c r="E1032">
        <v>94.571556091308594</v>
      </c>
      <c r="F1032">
        <v>3185700</v>
      </c>
      <c r="G1032">
        <v>0</v>
      </c>
      <c r="H1032">
        <v>0</v>
      </c>
      <c r="I1032" t="s">
        <v>1186</v>
      </c>
    </row>
    <row r="1033" spans="1:9">
      <c r="A1033" t="s">
        <v>4041</v>
      </c>
      <c r="B1033">
        <v>94.684405969432675</v>
      </c>
      <c r="C1033">
        <v>94.771215322568281</v>
      </c>
      <c r="D1033">
        <v>93.607955419667476</v>
      </c>
      <c r="E1033">
        <v>93.746849060058594</v>
      </c>
      <c r="F1033">
        <v>2508300</v>
      </c>
      <c r="G1033">
        <v>0</v>
      </c>
      <c r="H1033">
        <v>0</v>
      </c>
      <c r="I1033" t="s">
        <v>1187</v>
      </c>
    </row>
    <row r="1034" spans="1:9">
      <c r="A1034" t="s">
        <v>4042</v>
      </c>
      <c r="B1034">
        <v>93.104443387659487</v>
      </c>
      <c r="C1034">
        <v>93.703439128855337</v>
      </c>
      <c r="D1034">
        <v>92.279744673570306</v>
      </c>
      <c r="E1034">
        <v>92.852691650390625</v>
      </c>
      <c r="F1034">
        <v>4642500</v>
      </c>
      <c r="G1034">
        <v>0</v>
      </c>
      <c r="H1034">
        <v>0</v>
      </c>
      <c r="I1034" t="s">
        <v>4043</v>
      </c>
    </row>
    <row r="1035" spans="1:9">
      <c r="A1035" t="s">
        <v>4044</v>
      </c>
      <c r="B1035">
        <v>92.566230022479957</v>
      </c>
      <c r="C1035">
        <v>93.286760289679464</v>
      </c>
      <c r="D1035">
        <v>92.175584593488679</v>
      </c>
      <c r="E1035">
        <v>93.130500793457045</v>
      </c>
      <c r="F1035">
        <v>4325800</v>
      </c>
      <c r="G1035">
        <v>0</v>
      </c>
      <c r="H1035">
        <v>0</v>
      </c>
      <c r="I1035" t="s">
        <v>1189</v>
      </c>
    </row>
    <row r="1036" spans="1:9">
      <c r="A1036" t="s">
        <v>4045</v>
      </c>
      <c r="B1036">
        <v>92.991591229790686</v>
      </c>
      <c r="C1036">
        <v>93.486411779297157</v>
      </c>
      <c r="D1036">
        <v>92.027992271836723</v>
      </c>
      <c r="E1036">
        <v>92.861373901367202</v>
      </c>
      <c r="F1036">
        <v>2950900</v>
      </c>
      <c r="G1036">
        <v>0</v>
      </c>
      <c r="H1036">
        <v>0</v>
      </c>
      <c r="I1036" t="s">
        <v>1190</v>
      </c>
    </row>
    <row r="1037" spans="1:9">
      <c r="A1037" t="s">
        <v>4046</v>
      </c>
      <c r="B1037">
        <v>94.232982483305818</v>
      </c>
      <c r="C1037">
        <v>94.397918248288562</v>
      </c>
      <c r="D1037">
        <v>92.78323929843512</v>
      </c>
      <c r="E1037">
        <v>93.642669677734375</v>
      </c>
      <c r="F1037">
        <v>2938700</v>
      </c>
      <c r="G1037">
        <v>0</v>
      </c>
      <c r="H1037">
        <v>0</v>
      </c>
      <c r="I1037" t="s">
        <v>1191</v>
      </c>
    </row>
    <row r="1038" spans="1:9">
      <c r="A1038" t="s">
        <v>4047</v>
      </c>
      <c r="B1038">
        <v>94.024654538527315</v>
      </c>
      <c r="C1038">
        <v>94.23300495945584</v>
      </c>
      <c r="D1038">
        <v>92.540192560843678</v>
      </c>
      <c r="E1038">
        <v>92.600959777832045</v>
      </c>
      <c r="F1038">
        <v>4199800</v>
      </c>
      <c r="G1038">
        <v>0</v>
      </c>
      <c r="H1038">
        <v>0</v>
      </c>
      <c r="I1038" t="s">
        <v>1192</v>
      </c>
    </row>
    <row r="1039" spans="1:9">
      <c r="A1039" t="s">
        <v>4048</v>
      </c>
      <c r="B1039">
        <v>93.252029572998154</v>
      </c>
      <c r="C1039">
        <v>95.847673637648398</v>
      </c>
      <c r="D1039">
        <v>93.069727942302293</v>
      </c>
      <c r="E1039">
        <v>94.432655334472656</v>
      </c>
      <c r="F1039">
        <v>4945300</v>
      </c>
      <c r="G1039">
        <v>0</v>
      </c>
      <c r="H1039">
        <v>0</v>
      </c>
      <c r="I1039" t="s">
        <v>4049</v>
      </c>
    </row>
    <row r="1040" spans="1:9">
      <c r="A1040" t="s">
        <v>4050</v>
      </c>
      <c r="B1040">
        <v>95.665362128122766</v>
      </c>
      <c r="C1040">
        <v>95.665362128122766</v>
      </c>
      <c r="D1040">
        <v>92.956873280669313</v>
      </c>
      <c r="E1040">
        <v>93.278068542480483</v>
      </c>
      <c r="F1040">
        <v>5397700</v>
      </c>
      <c r="G1040">
        <v>0</v>
      </c>
      <c r="H1040">
        <v>0</v>
      </c>
      <c r="I1040" t="s">
        <v>1194</v>
      </c>
    </row>
    <row r="1041" spans="1:9">
      <c r="A1041" t="s">
        <v>4051</v>
      </c>
      <c r="B1041">
        <v>92.948169121201545</v>
      </c>
      <c r="C1041">
        <v>93.868359955469344</v>
      </c>
      <c r="D1041">
        <v>92.557523818423405</v>
      </c>
      <c r="E1041">
        <v>92.713783264160156</v>
      </c>
      <c r="F1041">
        <v>3934100</v>
      </c>
      <c r="G1041">
        <v>0</v>
      </c>
      <c r="H1041">
        <v>0</v>
      </c>
      <c r="I1041" t="s">
        <v>1195</v>
      </c>
    </row>
    <row r="1042" spans="1:9">
      <c r="A1042" t="s">
        <v>4052</v>
      </c>
      <c r="B1042">
        <v>92.800618064517906</v>
      </c>
      <c r="C1042">
        <v>93.234671463675497</v>
      </c>
      <c r="D1042">
        <v>90.873419912557537</v>
      </c>
      <c r="E1042">
        <v>92.271072387695327</v>
      </c>
      <c r="F1042">
        <v>5166600</v>
      </c>
      <c r="G1042">
        <v>0</v>
      </c>
      <c r="H1042">
        <v>0</v>
      </c>
      <c r="I1042" t="s">
        <v>1196</v>
      </c>
    </row>
    <row r="1043" spans="1:9">
      <c r="A1043" t="s">
        <v>4053</v>
      </c>
      <c r="B1043">
        <v>91.975921435254875</v>
      </c>
      <c r="C1043">
        <v>92.722493883110701</v>
      </c>
      <c r="D1043">
        <v>91.611318134617363</v>
      </c>
      <c r="E1043">
        <v>92.123504638671875</v>
      </c>
      <c r="F1043">
        <v>3188600</v>
      </c>
      <c r="G1043">
        <v>0</v>
      </c>
      <c r="H1043">
        <v>0</v>
      </c>
      <c r="I1043" t="s">
        <v>1197</v>
      </c>
    </row>
    <row r="1044" spans="1:9">
      <c r="A1044" t="s">
        <v>4054</v>
      </c>
      <c r="B1044">
        <v>92.600937653752581</v>
      </c>
      <c r="C1044">
        <v>93.225975520945184</v>
      </c>
      <c r="D1044">
        <v>92.383910984484501</v>
      </c>
      <c r="E1044">
        <v>92.809288024902344</v>
      </c>
      <c r="F1044">
        <v>3639000</v>
      </c>
      <c r="G1044">
        <v>0</v>
      </c>
      <c r="H1044">
        <v>0</v>
      </c>
      <c r="I1044" t="s">
        <v>4055</v>
      </c>
    </row>
    <row r="1045" spans="1:9">
      <c r="A1045" t="s">
        <v>4056</v>
      </c>
      <c r="B1045">
        <v>93.173891880674802</v>
      </c>
      <c r="C1045">
        <v>93.877056174539433</v>
      </c>
      <c r="D1045">
        <v>91.897773996899417</v>
      </c>
      <c r="E1045">
        <v>91.967224121093764</v>
      </c>
      <c r="F1045">
        <v>3557400</v>
      </c>
      <c r="G1045">
        <v>0</v>
      </c>
      <c r="H1045">
        <v>0</v>
      </c>
      <c r="I1045" t="s">
        <v>1199</v>
      </c>
    </row>
    <row r="1046" spans="1:9">
      <c r="A1046" t="s">
        <v>4057</v>
      </c>
      <c r="B1046">
        <v>91.064398120744485</v>
      </c>
      <c r="C1046">
        <v>91.984589143420365</v>
      </c>
      <c r="D1046">
        <v>90.29178365394516</v>
      </c>
      <c r="E1046">
        <v>91.290107727050781</v>
      </c>
      <c r="F1046">
        <v>5637600</v>
      </c>
      <c r="G1046">
        <v>0</v>
      </c>
      <c r="H1046">
        <v>0</v>
      </c>
      <c r="I1046" t="s">
        <v>1200</v>
      </c>
    </row>
    <row r="1047" spans="1:9">
      <c r="A1047" t="s">
        <v>4058</v>
      </c>
      <c r="B1047">
        <v>91.35086555237686</v>
      </c>
      <c r="C1047">
        <v>92.626976762475365</v>
      </c>
      <c r="D1047">
        <v>90.621652523478161</v>
      </c>
      <c r="E1047">
        <v>92.557533264160156</v>
      </c>
      <c r="F1047">
        <v>3512600</v>
      </c>
      <c r="G1047">
        <v>0</v>
      </c>
      <c r="H1047">
        <v>0</v>
      </c>
      <c r="I1047" t="s">
        <v>1201</v>
      </c>
    </row>
    <row r="1048" spans="1:9">
      <c r="A1048" t="s">
        <v>4059</v>
      </c>
      <c r="B1048">
        <v>92.687751347287858</v>
      </c>
      <c r="C1048">
        <v>94.858018141833725</v>
      </c>
      <c r="D1048">
        <v>92.488090511141678</v>
      </c>
      <c r="E1048">
        <v>94.710441589355483</v>
      </c>
      <c r="F1048">
        <v>4116400</v>
      </c>
      <c r="G1048">
        <v>0</v>
      </c>
      <c r="H1048">
        <v>0</v>
      </c>
      <c r="I1048" t="s">
        <v>1202</v>
      </c>
    </row>
    <row r="1049" spans="1:9">
      <c r="A1049" t="s">
        <v>4060</v>
      </c>
      <c r="B1049">
        <v>94.328489350285224</v>
      </c>
      <c r="C1049">
        <v>94.493425140800994</v>
      </c>
      <c r="D1049">
        <v>93.008963287382841</v>
      </c>
      <c r="E1049">
        <v>93.712127685546875</v>
      </c>
      <c r="F1049">
        <v>3755600</v>
      </c>
      <c r="G1049">
        <v>0</v>
      </c>
      <c r="H1049">
        <v>0</v>
      </c>
      <c r="I1049" t="s">
        <v>4061</v>
      </c>
    </row>
    <row r="1050" spans="1:9">
      <c r="A1050" t="s">
        <v>4062</v>
      </c>
      <c r="B1050">
        <v>93.694767492104873</v>
      </c>
      <c r="C1050">
        <v>95.517790453377998</v>
      </c>
      <c r="D1050">
        <v>92.922152967455176</v>
      </c>
      <c r="E1050">
        <v>94.206947326660156</v>
      </c>
      <c r="F1050">
        <v>4339800</v>
      </c>
      <c r="G1050">
        <v>0</v>
      </c>
      <c r="H1050">
        <v>0</v>
      </c>
      <c r="I1050" t="s">
        <v>1204</v>
      </c>
    </row>
    <row r="1051" spans="1:9">
      <c r="A1051" t="s">
        <v>4063</v>
      </c>
      <c r="B1051">
        <v>95.422298768289394</v>
      </c>
      <c r="C1051">
        <v>96.57688241275244</v>
      </c>
      <c r="D1051">
        <v>95.083737642939994</v>
      </c>
      <c r="E1051">
        <v>95.804267883300781</v>
      </c>
      <c r="F1051">
        <v>5832000</v>
      </c>
      <c r="G1051">
        <v>0</v>
      </c>
      <c r="H1051">
        <v>0</v>
      </c>
      <c r="I1051" t="s">
        <v>1205</v>
      </c>
    </row>
    <row r="1052" spans="1:9">
      <c r="A1052" t="s">
        <v>4064</v>
      </c>
      <c r="B1052">
        <v>95.109774950062516</v>
      </c>
      <c r="C1052">
        <v>96.00392385733474</v>
      </c>
      <c r="D1052">
        <v>94.70176371125774</v>
      </c>
      <c r="E1052">
        <v>95.986564636230483</v>
      </c>
      <c r="F1052">
        <v>3647000</v>
      </c>
      <c r="G1052">
        <v>0</v>
      </c>
      <c r="H1052">
        <v>0</v>
      </c>
      <c r="I1052" t="s">
        <v>1206</v>
      </c>
    </row>
    <row r="1053" spans="1:9">
      <c r="A1053" t="s">
        <v>4065</v>
      </c>
      <c r="B1053">
        <v>97.097727260777006</v>
      </c>
      <c r="C1053">
        <v>98.043966951187954</v>
      </c>
      <c r="D1053">
        <v>96.542139535869481</v>
      </c>
      <c r="E1053">
        <v>97.080368041992202</v>
      </c>
      <c r="F1053">
        <v>4563100</v>
      </c>
      <c r="G1053">
        <v>0</v>
      </c>
      <c r="H1053">
        <v>0</v>
      </c>
      <c r="I1053" t="s">
        <v>1207</v>
      </c>
    </row>
    <row r="1054" spans="1:9">
      <c r="A1054" t="s">
        <v>4066</v>
      </c>
      <c r="B1054">
        <v>97.097730926255721</v>
      </c>
      <c r="C1054">
        <v>97.427615703773441</v>
      </c>
      <c r="D1054">
        <v>96.316433588882674</v>
      </c>
      <c r="E1054">
        <v>96.490058898925781</v>
      </c>
      <c r="F1054">
        <v>2356300</v>
      </c>
      <c r="G1054">
        <v>0</v>
      </c>
      <c r="H1054">
        <v>0</v>
      </c>
      <c r="I1054" t="s">
        <v>4067</v>
      </c>
    </row>
    <row r="1055" spans="1:9">
      <c r="A1055" t="s">
        <v>4068</v>
      </c>
      <c r="B1055">
        <v>96.846007557908123</v>
      </c>
      <c r="C1055">
        <v>97.488411458519707</v>
      </c>
      <c r="D1055">
        <v>96.655022972490073</v>
      </c>
      <c r="E1055">
        <v>97.132484436035156</v>
      </c>
      <c r="F1055">
        <v>2706100</v>
      </c>
      <c r="G1055">
        <v>0</v>
      </c>
      <c r="H1055">
        <v>0</v>
      </c>
      <c r="I1055" t="s">
        <v>1209</v>
      </c>
    </row>
    <row r="1056" spans="1:9">
      <c r="A1056" t="s">
        <v>4069</v>
      </c>
      <c r="B1056">
        <v>97.045646932189641</v>
      </c>
      <c r="C1056">
        <v>97.41025014966732</v>
      </c>
      <c r="D1056">
        <v>96.516101325464675</v>
      </c>
      <c r="E1056">
        <v>97.392890930175781</v>
      </c>
      <c r="F1056">
        <v>2315700</v>
      </c>
      <c r="G1056">
        <v>0</v>
      </c>
      <c r="H1056">
        <v>0</v>
      </c>
      <c r="I1056" t="s">
        <v>1210</v>
      </c>
    </row>
    <row r="1057" spans="1:9">
      <c r="A1057" t="s">
        <v>4070</v>
      </c>
      <c r="B1057">
        <v>97.583890892179241</v>
      </c>
      <c r="C1057">
        <v>98.712425785190646</v>
      </c>
      <c r="D1057">
        <v>97.523117056527099</v>
      </c>
      <c r="E1057">
        <v>98.295738220214844</v>
      </c>
      <c r="F1057">
        <v>4100800</v>
      </c>
      <c r="G1057">
        <v>0</v>
      </c>
      <c r="H1057">
        <v>0</v>
      </c>
      <c r="I1057" t="s">
        <v>1211</v>
      </c>
    </row>
    <row r="1058" spans="1:9">
      <c r="A1058" t="s">
        <v>4071</v>
      </c>
      <c r="B1058">
        <v>97.974545079131119</v>
      </c>
      <c r="C1058">
        <v>98.738476765363998</v>
      </c>
      <c r="D1058">
        <v>97.575216700659595</v>
      </c>
      <c r="E1058">
        <v>97.931137084960938</v>
      </c>
      <c r="F1058">
        <v>3887700</v>
      </c>
      <c r="G1058">
        <v>0</v>
      </c>
      <c r="H1058">
        <v>0</v>
      </c>
      <c r="I1058" t="s">
        <v>1212</v>
      </c>
    </row>
    <row r="1059" spans="1:9">
      <c r="A1059" t="s">
        <v>4072</v>
      </c>
      <c r="B1059">
        <v>98.373859510052</v>
      </c>
      <c r="C1059">
        <v>98.799229975464115</v>
      </c>
      <c r="D1059">
        <v>97.870355990837353</v>
      </c>
      <c r="E1059">
        <v>98.686378479003906</v>
      </c>
      <c r="F1059">
        <v>2886500</v>
      </c>
      <c r="G1059">
        <v>0</v>
      </c>
      <c r="H1059">
        <v>0</v>
      </c>
      <c r="I1059" t="s">
        <v>4073</v>
      </c>
    </row>
    <row r="1060" spans="1:9">
      <c r="A1060" t="s">
        <v>4074</v>
      </c>
      <c r="B1060">
        <v>98.920765604945544</v>
      </c>
      <c r="C1060">
        <v>99.684703815347106</v>
      </c>
      <c r="D1060">
        <v>98.148151095337923</v>
      </c>
      <c r="E1060">
        <v>98.261009216308594</v>
      </c>
      <c r="F1060">
        <v>3509100</v>
      </c>
      <c r="G1060">
        <v>0</v>
      </c>
      <c r="H1060">
        <v>0</v>
      </c>
      <c r="I1060" t="s">
        <v>1214</v>
      </c>
    </row>
    <row r="1061" spans="1:9">
      <c r="A1061" t="s">
        <v>4075</v>
      </c>
      <c r="B1061">
        <v>98.261015651848126</v>
      </c>
      <c r="C1061">
        <v>98.261015651848126</v>
      </c>
      <c r="D1061">
        <v>96.116790690520517</v>
      </c>
      <c r="E1061">
        <v>96.672378540039063</v>
      </c>
      <c r="F1061">
        <v>5157800</v>
      </c>
      <c r="G1061">
        <v>0</v>
      </c>
      <c r="H1061">
        <v>0</v>
      </c>
      <c r="I1061" t="s">
        <v>1215</v>
      </c>
    </row>
    <row r="1062" spans="1:9">
      <c r="A1062" t="s">
        <v>4076</v>
      </c>
      <c r="B1062">
        <v>97.080373290192355</v>
      </c>
      <c r="C1062">
        <v>97.227949838789684</v>
      </c>
      <c r="D1062">
        <v>95.509095668534556</v>
      </c>
      <c r="E1062">
        <v>95.708763122558594</v>
      </c>
      <c r="F1062">
        <v>3840100</v>
      </c>
      <c r="G1062">
        <v>0</v>
      </c>
      <c r="H1062">
        <v>0</v>
      </c>
      <c r="I1062" t="s">
        <v>1216</v>
      </c>
    </row>
    <row r="1063" spans="1:9">
      <c r="A1063" t="s">
        <v>4077</v>
      </c>
      <c r="B1063">
        <v>95.422288579523993</v>
      </c>
      <c r="C1063">
        <v>95.48305578468468</v>
      </c>
      <c r="D1063">
        <v>94.215620774812635</v>
      </c>
      <c r="E1063">
        <v>94.6409912109375</v>
      </c>
      <c r="F1063">
        <v>5659700</v>
      </c>
      <c r="G1063">
        <v>0</v>
      </c>
      <c r="H1063">
        <v>0</v>
      </c>
      <c r="I1063" t="s">
        <v>1217</v>
      </c>
    </row>
    <row r="1064" spans="1:9">
      <c r="A1064" t="s">
        <v>4078</v>
      </c>
      <c r="B1064">
        <v>94.771211129536894</v>
      </c>
      <c r="C1064">
        <v>95.908435461623966</v>
      </c>
      <c r="D1064">
        <v>94.64099379403028</v>
      </c>
      <c r="E1064">
        <v>95.248672485351563</v>
      </c>
      <c r="F1064">
        <v>4448200</v>
      </c>
      <c r="G1064">
        <v>0</v>
      </c>
      <c r="H1064">
        <v>0</v>
      </c>
      <c r="I1064" t="s">
        <v>4079</v>
      </c>
    </row>
    <row r="1065" spans="1:9">
      <c r="A1065" t="s">
        <v>4080</v>
      </c>
      <c r="B1065">
        <v>94.849341167260519</v>
      </c>
      <c r="C1065">
        <v>95.127135050057234</v>
      </c>
      <c r="D1065">
        <v>93.694757651240636</v>
      </c>
      <c r="E1065">
        <v>93.8857421875</v>
      </c>
      <c r="F1065">
        <v>3004700</v>
      </c>
      <c r="G1065">
        <v>0</v>
      </c>
      <c r="H1065">
        <v>0</v>
      </c>
      <c r="I1065" t="s">
        <v>1219</v>
      </c>
    </row>
    <row r="1066" spans="1:9">
      <c r="A1066" t="s">
        <v>4081</v>
      </c>
      <c r="B1066">
        <v>93.772889613151904</v>
      </c>
      <c r="C1066">
        <v>94.423969685319037</v>
      </c>
      <c r="D1066">
        <v>93.078408176717659</v>
      </c>
      <c r="E1066">
        <v>93.694763183593764</v>
      </c>
      <c r="F1066">
        <v>3567800</v>
      </c>
      <c r="G1066">
        <v>0</v>
      </c>
      <c r="H1066">
        <v>0</v>
      </c>
      <c r="I1066" t="s">
        <v>1220</v>
      </c>
    </row>
    <row r="1067" spans="1:9">
      <c r="A1067" t="s">
        <v>4082</v>
      </c>
      <c r="B1067">
        <v>93.451685111459923</v>
      </c>
      <c r="C1067">
        <v>93.69475392133964</v>
      </c>
      <c r="D1067">
        <v>91.941181347830025</v>
      </c>
      <c r="E1067">
        <v>92.809288024902344</v>
      </c>
      <c r="F1067">
        <v>6467400</v>
      </c>
      <c r="G1067">
        <v>0</v>
      </c>
      <c r="H1067">
        <v>0</v>
      </c>
      <c r="I1067" t="s">
        <v>1221</v>
      </c>
    </row>
    <row r="1068" spans="1:9">
      <c r="A1068" t="s">
        <v>4083</v>
      </c>
      <c r="B1068">
        <v>93.807602163674034</v>
      </c>
      <c r="C1068">
        <v>94.076719727994842</v>
      </c>
      <c r="D1068">
        <v>93.260697360342022</v>
      </c>
      <c r="E1068">
        <v>93.599258422851563</v>
      </c>
      <c r="F1068">
        <v>3104000</v>
      </c>
      <c r="G1068">
        <v>0</v>
      </c>
      <c r="H1068">
        <v>0</v>
      </c>
      <c r="I1068" t="s">
        <v>1222</v>
      </c>
    </row>
    <row r="1069" spans="1:9">
      <c r="A1069" t="s">
        <v>4084</v>
      </c>
      <c r="B1069">
        <v>94.189587163257485</v>
      </c>
      <c r="C1069">
        <v>94.762540826486244</v>
      </c>
      <c r="D1069">
        <v>93.937835398183864</v>
      </c>
      <c r="E1069">
        <v>94.423973083496094</v>
      </c>
      <c r="F1069">
        <v>3195600</v>
      </c>
      <c r="G1069">
        <v>0</v>
      </c>
      <c r="H1069">
        <v>0</v>
      </c>
      <c r="I1069" t="s">
        <v>4085</v>
      </c>
    </row>
    <row r="1070" spans="1:9">
      <c r="A1070" t="s">
        <v>4086</v>
      </c>
      <c r="B1070">
        <v>94.597590098882094</v>
      </c>
      <c r="C1070">
        <v>95.856342190447478</v>
      </c>
      <c r="D1070">
        <v>94.476055688239725</v>
      </c>
      <c r="E1070">
        <v>95.5438232421875</v>
      </c>
      <c r="F1070">
        <v>3292400</v>
      </c>
      <c r="G1070">
        <v>0</v>
      </c>
      <c r="H1070">
        <v>0</v>
      </c>
      <c r="I1070" t="s">
        <v>1224</v>
      </c>
    </row>
    <row r="1071" spans="1:9">
      <c r="A1071" t="s">
        <v>4087</v>
      </c>
      <c r="B1071">
        <v>95.396250190648004</v>
      </c>
      <c r="C1071">
        <v>96.012605188133435</v>
      </c>
      <c r="D1071">
        <v>94.91878882908162</v>
      </c>
      <c r="E1071">
        <v>95.934478759765625</v>
      </c>
      <c r="F1071">
        <v>3234400</v>
      </c>
      <c r="G1071">
        <v>0</v>
      </c>
      <c r="H1071">
        <v>0</v>
      </c>
      <c r="I1071" t="s">
        <v>1225</v>
      </c>
    </row>
    <row r="1072" spans="1:9">
      <c r="A1072" t="s">
        <v>4088</v>
      </c>
      <c r="B1072">
        <v>96.898084717769279</v>
      </c>
      <c r="C1072">
        <v>97.106428498125766</v>
      </c>
      <c r="D1072">
        <v>95.786902435232861</v>
      </c>
      <c r="E1072">
        <v>96.003929138183594</v>
      </c>
      <c r="F1072">
        <v>3494300</v>
      </c>
      <c r="G1072">
        <v>0</v>
      </c>
      <c r="H1072">
        <v>0</v>
      </c>
      <c r="I1072" t="s">
        <v>1226</v>
      </c>
    </row>
    <row r="1073" spans="1:9">
      <c r="A1073" t="s">
        <v>4089</v>
      </c>
      <c r="B1073">
        <v>95.977891495879362</v>
      </c>
      <c r="C1073">
        <v>96.342501407518839</v>
      </c>
      <c r="D1073">
        <v>94.988250213849994</v>
      </c>
      <c r="E1073">
        <v>95.621971130371094</v>
      </c>
      <c r="F1073">
        <v>2805400</v>
      </c>
      <c r="G1073">
        <v>0</v>
      </c>
      <c r="H1073">
        <v>0</v>
      </c>
      <c r="I1073" t="s">
        <v>1227</v>
      </c>
    </row>
    <row r="1074" spans="1:9">
      <c r="A1074" t="s">
        <v>4090</v>
      </c>
      <c r="B1074">
        <v>96.038637087710086</v>
      </c>
      <c r="C1074">
        <v>96.238304533013363</v>
      </c>
      <c r="D1074">
        <v>95.283388534858204</v>
      </c>
      <c r="E1074">
        <v>95.882377624511719</v>
      </c>
      <c r="F1074">
        <v>3082700</v>
      </c>
      <c r="G1074">
        <v>0</v>
      </c>
      <c r="H1074">
        <v>0</v>
      </c>
      <c r="I1074" t="s">
        <v>4091</v>
      </c>
    </row>
    <row r="1075" spans="1:9">
      <c r="A1075" t="s">
        <v>4092</v>
      </c>
      <c r="B1075">
        <v>95.682718552194885</v>
      </c>
      <c r="C1075">
        <v>95.734802833170804</v>
      </c>
      <c r="D1075">
        <v>93.677394257082597</v>
      </c>
      <c r="E1075">
        <v>94.059356689453125</v>
      </c>
      <c r="F1075">
        <v>5429600</v>
      </c>
      <c r="G1075">
        <v>0</v>
      </c>
      <c r="H1075">
        <v>0</v>
      </c>
      <c r="I1075" t="s">
        <v>1229</v>
      </c>
    </row>
    <row r="1076" spans="1:9">
      <c r="A1076" t="s">
        <v>4093</v>
      </c>
      <c r="B1076">
        <v>94.302442199976795</v>
      </c>
      <c r="C1076">
        <v>94.823311594499714</v>
      </c>
      <c r="D1076">
        <v>92.90478967914116</v>
      </c>
      <c r="E1076">
        <v>94.259040832519517</v>
      </c>
      <c r="F1076">
        <v>3653900</v>
      </c>
      <c r="G1076">
        <v>0</v>
      </c>
      <c r="H1076">
        <v>0</v>
      </c>
      <c r="I1076" t="s">
        <v>1230</v>
      </c>
    </row>
    <row r="1077" spans="1:9">
      <c r="A1077" t="s">
        <v>4094</v>
      </c>
      <c r="B1077">
        <v>96.108108718037727</v>
      </c>
      <c r="C1077">
        <v>96.576887212541564</v>
      </c>
      <c r="D1077">
        <v>95.109784514360797</v>
      </c>
      <c r="E1077">
        <v>96.455352783203125</v>
      </c>
      <c r="F1077">
        <v>5968400</v>
      </c>
      <c r="G1077">
        <v>0</v>
      </c>
      <c r="H1077">
        <v>0</v>
      </c>
      <c r="I1077" t="s">
        <v>1231</v>
      </c>
    </row>
    <row r="1078" spans="1:9">
      <c r="A1078" t="s">
        <v>4095</v>
      </c>
      <c r="B1078">
        <v>97.271350582868635</v>
      </c>
      <c r="C1078">
        <v>98.686362006055276</v>
      </c>
      <c r="D1078">
        <v>96.646312749297564</v>
      </c>
      <c r="E1078">
        <v>98.278350830078125</v>
      </c>
      <c r="F1078">
        <v>5340300</v>
      </c>
      <c r="G1078">
        <v>0</v>
      </c>
      <c r="H1078">
        <v>0</v>
      </c>
      <c r="I1078" t="s">
        <v>1232</v>
      </c>
    </row>
    <row r="1079" spans="1:9">
      <c r="A1079" t="s">
        <v>4096</v>
      </c>
      <c r="B1079">
        <v>98.81659941789934</v>
      </c>
      <c r="C1079">
        <v>99.189885609787439</v>
      </c>
      <c r="D1079">
        <v>97.106427948624315</v>
      </c>
      <c r="E1079">
        <v>97.1932373046875</v>
      </c>
      <c r="F1079">
        <v>6898000</v>
      </c>
      <c r="G1079">
        <v>0</v>
      </c>
      <c r="H1079">
        <v>0</v>
      </c>
      <c r="I1079" t="s">
        <v>4097</v>
      </c>
    </row>
    <row r="1080" spans="1:9">
      <c r="A1080" t="s">
        <v>4098</v>
      </c>
      <c r="B1080">
        <v>106.81650169805935</v>
      </c>
      <c r="C1080">
        <v>111.07798171937024</v>
      </c>
      <c r="D1080">
        <v>103.3584143044507</v>
      </c>
      <c r="E1080">
        <v>110.40557861328124</v>
      </c>
      <c r="F1080">
        <v>32365500</v>
      </c>
      <c r="G1080">
        <v>0</v>
      </c>
      <c r="H1080">
        <v>0</v>
      </c>
      <c r="I1080" t="s">
        <v>1235</v>
      </c>
    </row>
    <row r="1081" spans="1:9">
      <c r="A1081" t="s">
        <v>4099</v>
      </c>
      <c r="B1081">
        <v>110.53656514161224</v>
      </c>
      <c r="C1081">
        <v>111.75038846171095</v>
      </c>
      <c r="D1081">
        <v>109.7768312667518</v>
      </c>
      <c r="E1081">
        <v>111.470947265625</v>
      </c>
      <c r="F1081">
        <v>10804300</v>
      </c>
      <c r="G1081">
        <v>0</v>
      </c>
      <c r="H1081">
        <v>0</v>
      </c>
      <c r="I1081" t="s">
        <v>1236</v>
      </c>
    </row>
    <row r="1082" spans="1:9">
      <c r="A1082" t="s">
        <v>4100</v>
      </c>
      <c r="B1082">
        <v>111.73291863580772</v>
      </c>
      <c r="C1082">
        <v>111.73291863580772</v>
      </c>
      <c r="D1082">
        <v>110.27458511503244</v>
      </c>
      <c r="E1082">
        <v>110.92079162597656</v>
      </c>
      <c r="F1082">
        <v>7537100</v>
      </c>
      <c r="G1082">
        <v>0</v>
      </c>
      <c r="H1082">
        <v>0</v>
      </c>
      <c r="I1082" t="s">
        <v>1237</v>
      </c>
    </row>
    <row r="1083" spans="1:9">
      <c r="A1083" t="s">
        <v>4101</v>
      </c>
      <c r="B1083">
        <v>111.13037528956028</v>
      </c>
      <c r="C1083">
        <v>111.33122010401384</v>
      </c>
      <c r="D1083">
        <v>109.22668011449498</v>
      </c>
      <c r="E1083">
        <v>109.32273864746094</v>
      </c>
      <c r="F1083">
        <v>8365300</v>
      </c>
      <c r="G1083">
        <v>0</v>
      </c>
      <c r="H1083">
        <v>0</v>
      </c>
      <c r="I1083" t="s">
        <v>4102</v>
      </c>
    </row>
    <row r="1084" spans="1:9">
      <c r="A1084" t="s">
        <v>4103</v>
      </c>
      <c r="B1084">
        <v>109.38387881967503</v>
      </c>
      <c r="C1084">
        <v>111.63687074285043</v>
      </c>
      <c r="D1084">
        <v>109.15683074624968</v>
      </c>
      <c r="E1084">
        <v>110.80728149414063</v>
      </c>
      <c r="F1084">
        <v>7581400</v>
      </c>
      <c r="G1084">
        <v>0</v>
      </c>
      <c r="H1084">
        <v>0</v>
      </c>
      <c r="I1084" t="s">
        <v>1239</v>
      </c>
    </row>
    <row r="1085" spans="1:9">
      <c r="A1085" t="s">
        <v>4104</v>
      </c>
      <c r="B1085">
        <v>111.034309504265</v>
      </c>
      <c r="C1085">
        <v>111.034309504265</v>
      </c>
      <c r="D1085">
        <v>109.82048629869034</v>
      </c>
      <c r="E1085">
        <v>109.94274139404295</v>
      </c>
      <c r="F1085">
        <v>3430400</v>
      </c>
      <c r="G1085">
        <v>0</v>
      </c>
      <c r="H1085">
        <v>0</v>
      </c>
      <c r="I1085" t="s">
        <v>1240</v>
      </c>
    </row>
    <row r="1086" spans="1:9">
      <c r="A1086" t="s">
        <v>4105</v>
      </c>
      <c r="B1086">
        <v>110.03006265795015</v>
      </c>
      <c r="C1086">
        <v>110.71120007508635</v>
      </c>
      <c r="D1086">
        <v>109.11314280417275</v>
      </c>
      <c r="E1086">
        <v>109.16554260253906</v>
      </c>
      <c r="F1086">
        <v>2660000</v>
      </c>
      <c r="G1086">
        <v>0</v>
      </c>
      <c r="H1086">
        <v>0</v>
      </c>
      <c r="I1086" t="s">
        <v>4106</v>
      </c>
    </row>
    <row r="1087" spans="1:9">
      <c r="A1087" t="s">
        <v>4107</v>
      </c>
      <c r="B1087">
        <v>109.76808246106144</v>
      </c>
      <c r="C1087">
        <v>110.20470968908856</v>
      </c>
      <c r="D1087">
        <v>108.20496284763873</v>
      </c>
      <c r="E1087">
        <v>108.26609039306641</v>
      </c>
      <c r="F1087">
        <v>4194400</v>
      </c>
      <c r="G1087">
        <v>0</v>
      </c>
      <c r="H1087">
        <v>0</v>
      </c>
      <c r="I1087" t="s">
        <v>4108</v>
      </c>
    </row>
    <row r="1088" spans="1:9">
      <c r="A1088" t="s">
        <v>4109</v>
      </c>
      <c r="B1088">
        <v>107.06101554327969</v>
      </c>
      <c r="C1088">
        <v>108.79006262982725</v>
      </c>
      <c r="D1088">
        <v>106.82523972631614</v>
      </c>
      <c r="E1088">
        <v>108.31850433349609</v>
      </c>
      <c r="F1088">
        <v>4237200</v>
      </c>
      <c r="G1088">
        <v>0</v>
      </c>
      <c r="H1088">
        <v>0</v>
      </c>
      <c r="I1088" t="s">
        <v>1243</v>
      </c>
    </row>
    <row r="1089" spans="1:9">
      <c r="A1089" t="s">
        <v>4110</v>
      </c>
      <c r="B1089">
        <v>109.16556283338672</v>
      </c>
      <c r="C1089">
        <v>109.61965230816296</v>
      </c>
      <c r="D1089">
        <v>108.54555284744031</v>
      </c>
      <c r="E1089">
        <v>108.73766326904295</v>
      </c>
      <c r="F1089">
        <v>3935200</v>
      </c>
      <c r="G1089">
        <v>0</v>
      </c>
      <c r="H1089">
        <v>0</v>
      </c>
      <c r="I1089" t="s">
        <v>1244</v>
      </c>
    </row>
    <row r="1090" spans="1:9">
      <c r="A1090" t="s">
        <v>4111</v>
      </c>
      <c r="B1090">
        <v>109.20919940490008</v>
      </c>
      <c r="C1090">
        <v>109.44498183738853</v>
      </c>
      <c r="D1090">
        <v>107.97791409462548</v>
      </c>
      <c r="E1090">
        <v>108.87736511230467</v>
      </c>
      <c r="F1090">
        <v>2614100</v>
      </c>
      <c r="G1090">
        <v>0</v>
      </c>
      <c r="H1090">
        <v>0</v>
      </c>
      <c r="I1090" t="s">
        <v>1245</v>
      </c>
    </row>
    <row r="1091" spans="1:9">
      <c r="A1091" t="s">
        <v>4112</v>
      </c>
      <c r="B1091">
        <v>109.30527665638806</v>
      </c>
      <c r="C1091">
        <v>110.37938274558402</v>
      </c>
      <c r="D1091">
        <v>109.03456986242328</v>
      </c>
      <c r="E1091">
        <v>109.18302154541016</v>
      </c>
      <c r="F1091">
        <v>4305300</v>
      </c>
      <c r="G1091">
        <v>0</v>
      </c>
      <c r="H1091">
        <v>0</v>
      </c>
      <c r="I1091" t="s">
        <v>1246</v>
      </c>
    </row>
    <row r="1092" spans="1:9">
      <c r="A1092" t="s">
        <v>4113</v>
      </c>
      <c r="B1092">
        <v>109.13935608186959</v>
      </c>
      <c r="C1092">
        <v>111.06051341795563</v>
      </c>
      <c r="D1092">
        <v>109.06949411921832</v>
      </c>
      <c r="E1092">
        <v>110.42303466796876</v>
      </c>
      <c r="F1092">
        <v>3508700</v>
      </c>
      <c r="G1092">
        <v>0</v>
      </c>
      <c r="H1092">
        <v>0</v>
      </c>
      <c r="I1092" t="s">
        <v>4114</v>
      </c>
    </row>
    <row r="1093" spans="1:9">
      <c r="A1093" t="s">
        <v>4115</v>
      </c>
      <c r="B1093">
        <v>110.10864188050498</v>
      </c>
      <c r="C1093">
        <v>110.5278069155202</v>
      </c>
      <c r="D1093">
        <v>109.43623893750392</v>
      </c>
      <c r="E1093">
        <v>109.82920074462891</v>
      </c>
      <c r="F1093">
        <v>3573800</v>
      </c>
      <c r="G1093">
        <v>0</v>
      </c>
      <c r="H1093">
        <v>0</v>
      </c>
      <c r="I1093" t="s">
        <v>1248</v>
      </c>
    </row>
    <row r="1094" spans="1:9">
      <c r="A1094" t="s">
        <v>4116</v>
      </c>
      <c r="B1094">
        <v>109.50613503804132</v>
      </c>
      <c r="C1094">
        <v>109.93402795339526</v>
      </c>
      <c r="D1094">
        <v>108.92105601833632</v>
      </c>
      <c r="E1094">
        <v>109.85543823242188</v>
      </c>
      <c r="F1094">
        <v>2816200</v>
      </c>
      <c r="G1094">
        <v>0</v>
      </c>
      <c r="H1094">
        <v>0</v>
      </c>
      <c r="I1094" t="s">
        <v>1249</v>
      </c>
    </row>
    <row r="1095" spans="1:9">
      <c r="A1095" t="s">
        <v>4117</v>
      </c>
      <c r="B1095">
        <v>109.73316695634227</v>
      </c>
      <c r="C1095">
        <v>111.65432424895263</v>
      </c>
      <c r="D1095">
        <v>109.27033646105396</v>
      </c>
      <c r="E1095">
        <v>111.35741424560548</v>
      </c>
      <c r="F1095">
        <v>3677400</v>
      </c>
      <c r="G1095">
        <v>0</v>
      </c>
      <c r="H1095">
        <v>0</v>
      </c>
      <c r="I1095" t="s">
        <v>1250</v>
      </c>
    </row>
    <row r="1096" spans="1:9">
      <c r="A1096" t="s">
        <v>4118</v>
      </c>
      <c r="B1096">
        <v>110.65881645526837</v>
      </c>
      <c r="C1096">
        <v>111.2788263796309</v>
      </c>
      <c r="D1096">
        <v>110.17852379295768</v>
      </c>
      <c r="E1096">
        <v>111.09544372558594</v>
      </c>
      <c r="F1096">
        <v>2970000</v>
      </c>
      <c r="G1096">
        <v>0</v>
      </c>
      <c r="H1096">
        <v>0</v>
      </c>
      <c r="I1096" t="s">
        <v>1251</v>
      </c>
    </row>
    <row r="1097" spans="1:9">
      <c r="A1097" t="s">
        <v>4119</v>
      </c>
      <c r="B1097">
        <v>111.59318198810024</v>
      </c>
      <c r="C1097">
        <v>111.77656461493332</v>
      </c>
      <c r="D1097">
        <v>109.99512481689452</v>
      </c>
      <c r="E1097">
        <v>109.99512481689452</v>
      </c>
      <c r="F1097">
        <v>4488100</v>
      </c>
      <c r="G1097">
        <v>0</v>
      </c>
      <c r="H1097">
        <v>0</v>
      </c>
      <c r="I1097" t="s">
        <v>4120</v>
      </c>
    </row>
    <row r="1098" spans="1:9">
      <c r="A1098" t="s">
        <v>4121</v>
      </c>
      <c r="B1098">
        <v>110.44050196798598</v>
      </c>
      <c r="C1098">
        <v>112.57124516266468</v>
      </c>
      <c r="D1098">
        <v>110.03007127106969</v>
      </c>
      <c r="E1098">
        <v>112.10842132568359</v>
      </c>
      <c r="F1098">
        <v>5617300</v>
      </c>
      <c r="G1098">
        <v>0</v>
      </c>
      <c r="H1098">
        <v>0</v>
      </c>
      <c r="I1098" t="s">
        <v>1253</v>
      </c>
    </row>
    <row r="1099" spans="1:9">
      <c r="A1099" t="s">
        <v>4122</v>
      </c>
      <c r="B1099">
        <v>112.22193623287816</v>
      </c>
      <c r="C1099">
        <v>112.71969771700417</v>
      </c>
      <c r="D1099">
        <v>111.55826757885028</v>
      </c>
      <c r="E1099">
        <v>111.84644317626952</v>
      </c>
      <c r="F1099">
        <v>3940200</v>
      </c>
      <c r="G1099">
        <v>0</v>
      </c>
      <c r="H1099">
        <v>0</v>
      </c>
      <c r="I1099" t="s">
        <v>1254</v>
      </c>
    </row>
    <row r="1100" spans="1:9">
      <c r="A1100" t="s">
        <v>4123</v>
      </c>
      <c r="B1100">
        <v>111.53207739123179</v>
      </c>
      <c r="C1100">
        <v>112.63237337859336</v>
      </c>
      <c r="D1100">
        <v>111.22643961696473</v>
      </c>
      <c r="E1100">
        <v>112.38786315917967</v>
      </c>
      <c r="F1100">
        <v>3292700</v>
      </c>
      <c r="G1100">
        <v>0</v>
      </c>
      <c r="H1100">
        <v>0</v>
      </c>
      <c r="I1100" t="s">
        <v>1255</v>
      </c>
    </row>
    <row r="1101" spans="1:9">
      <c r="A1101" t="s">
        <v>4124</v>
      </c>
      <c r="B1101">
        <v>113.04280943784018</v>
      </c>
      <c r="C1101">
        <v>113.7326880589542</v>
      </c>
      <c r="D1101">
        <v>112.21322020247226</v>
      </c>
      <c r="E1101">
        <v>112.78083038330078</v>
      </c>
      <c r="F1101">
        <v>6224900</v>
      </c>
      <c r="G1101">
        <v>0</v>
      </c>
      <c r="H1101">
        <v>0</v>
      </c>
      <c r="I1101" t="s">
        <v>1256</v>
      </c>
    </row>
    <row r="1102" spans="1:9">
      <c r="A1102" t="s">
        <v>4125</v>
      </c>
      <c r="B1102">
        <v>113.0602528455226</v>
      </c>
      <c r="C1102">
        <v>113.1213737271172</v>
      </c>
      <c r="D1102">
        <v>111.78529550660518</v>
      </c>
      <c r="E1102">
        <v>112.07347106933594</v>
      </c>
      <c r="F1102">
        <v>4051800</v>
      </c>
      <c r="G1102">
        <v>0</v>
      </c>
      <c r="H1102">
        <v>0</v>
      </c>
      <c r="I1102" t="s">
        <v>4126</v>
      </c>
    </row>
    <row r="1103" spans="1:9">
      <c r="A1103" t="s">
        <v>4127</v>
      </c>
      <c r="B1103">
        <v>112.56248987907946</v>
      </c>
      <c r="C1103">
        <v>112.56248987907946</v>
      </c>
      <c r="D1103">
        <v>111.73290084156916</v>
      </c>
      <c r="E1103">
        <v>112.25685882568359</v>
      </c>
      <c r="F1103">
        <v>1643400</v>
      </c>
      <c r="G1103">
        <v>0</v>
      </c>
      <c r="H1103">
        <v>0</v>
      </c>
      <c r="I1103" t="s">
        <v>1258</v>
      </c>
    </row>
    <row r="1104" spans="1:9">
      <c r="A1104" t="s">
        <v>4128</v>
      </c>
      <c r="B1104">
        <v>112.76335784958771</v>
      </c>
      <c r="C1104">
        <v>112.99912697072858</v>
      </c>
      <c r="D1104">
        <v>111.7154484521398</v>
      </c>
      <c r="E1104">
        <v>112.55377197265624</v>
      </c>
      <c r="F1104">
        <v>2197900</v>
      </c>
      <c r="G1104">
        <v>0</v>
      </c>
      <c r="H1104">
        <v>0</v>
      </c>
      <c r="I1104" t="s">
        <v>4129</v>
      </c>
    </row>
    <row r="1105" spans="1:9">
      <c r="A1105" t="s">
        <v>4130</v>
      </c>
      <c r="B1105">
        <v>112.6498397419811</v>
      </c>
      <c r="C1105">
        <v>112.850684562513</v>
      </c>
      <c r="D1105">
        <v>111.97742999086974</v>
      </c>
      <c r="E1105">
        <v>112.83322906494141</v>
      </c>
      <c r="F1105">
        <v>2233600</v>
      </c>
      <c r="G1105">
        <v>0</v>
      </c>
      <c r="H1105">
        <v>0</v>
      </c>
      <c r="I1105" t="s">
        <v>1260</v>
      </c>
    </row>
    <row r="1106" spans="1:9">
      <c r="A1106" t="s">
        <v>4131</v>
      </c>
      <c r="B1106">
        <v>112.64983050064906</v>
      </c>
      <c r="C1106">
        <v>113.4794196106926</v>
      </c>
      <c r="D1106">
        <v>112.13461354359958</v>
      </c>
      <c r="E1106">
        <v>112.55377197265624</v>
      </c>
      <c r="F1106">
        <v>2546500</v>
      </c>
      <c r="G1106">
        <v>0</v>
      </c>
      <c r="H1106">
        <v>0</v>
      </c>
      <c r="I1106" t="s">
        <v>4132</v>
      </c>
    </row>
    <row r="1107" spans="1:9">
      <c r="A1107" t="s">
        <v>4133</v>
      </c>
      <c r="B1107">
        <v>112.1258910152868</v>
      </c>
      <c r="C1107">
        <v>112.62365255852173</v>
      </c>
      <c r="D1107">
        <v>111.2264464599096</v>
      </c>
      <c r="E1107">
        <v>111.95998382568359</v>
      </c>
      <c r="F1107">
        <v>4059800</v>
      </c>
      <c r="G1107">
        <v>0</v>
      </c>
      <c r="H1107">
        <v>0</v>
      </c>
      <c r="I1107" t="s">
        <v>1262</v>
      </c>
    </row>
    <row r="1108" spans="1:9">
      <c r="A1108" t="s">
        <v>4134</v>
      </c>
      <c r="B1108">
        <v>112.4228043048298</v>
      </c>
      <c r="C1108">
        <v>112.56251491683902</v>
      </c>
      <c r="D1108">
        <v>109.38387530309484</v>
      </c>
      <c r="E1108">
        <v>110.09120941162109</v>
      </c>
      <c r="F1108">
        <v>5149800</v>
      </c>
      <c r="G1108">
        <v>0</v>
      </c>
      <c r="H1108">
        <v>0</v>
      </c>
      <c r="I1108" t="s">
        <v>4135</v>
      </c>
    </row>
    <row r="1109" spans="1:9">
      <c r="A1109" t="s">
        <v>4136</v>
      </c>
      <c r="B1109">
        <v>108.85990336516279</v>
      </c>
      <c r="C1109">
        <v>109.61963047572746</v>
      </c>
      <c r="D1109">
        <v>108.22242468268632</v>
      </c>
      <c r="E1109">
        <v>108.94722747802734</v>
      </c>
      <c r="F1109">
        <v>5018500</v>
      </c>
      <c r="G1109">
        <v>0</v>
      </c>
      <c r="H1109">
        <v>0</v>
      </c>
      <c r="I1109" t="s">
        <v>1264</v>
      </c>
    </row>
    <row r="1110" spans="1:9">
      <c r="A1110" t="s">
        <v>4137</v>
      </c>
      <c r="B1110">
        <v>108.25737020223812</v>
      </c>
      <c r="C1110">
        <v>108.85118357684632</v>
      </c>
      <c r="D1110">
        <v>107.60242927417336</v>
      </c>
      <c r="E1110">
        <v>107.91680145263672</v>
      </c>
      <c r="F1110">
        <v>4226900</v>
      </c>
      <c r="G1110">
        <v>0</v>
      </c>
      <c r="H1110">
        <v>0</v>
      </c>
      <c r="I1110" t="s">
        <v>4138</v>
      </c>
    </row>
    <row r="1111" spans="1:9">
      <c r="A1111" t="s">
        <v>4139</v>
      </c>
      <c r="B1111">
        <v>107.4102957629006</v>
      </c>
      <c r="C1111">
        <v>108.65904987444506</v>
      </c>
      <c r="D1111">
        <v>107.4102957629006</v>
      </c>
      <c r="E1111">
        <v>108.10890197753906</v>
      </c>
      <c r="F1111">
        <v>3641600</v>
      </c>
      <c r="G1111">
        <v>0</v>
      </c>
      <c r="H1111">
        <v>0</v>
      </c>
      <c r="I1111" t="s">
        <v>1266</v>
      </c>
    </row>
    <row r="1112" spans="1:9">
      <c r="A1112" t="s">
        <v>4140</v>
      </c>
      <c r="B1112">
        <v>108.32722982832595</v>
      </c>
      <c r="C1112">
        <v>109.3751326256462</v>
      </c>
      <c r="D1112">
        <v>107.70721323356092</v>
      </c>
      <c r="E1112">
        <v>107.75961303710938</v>
      </c>
      <c r="F1112">
        <v>5731600</v>
      </c>
      <c r="G1112">
        <v>0</v>
      </c>
      <c r="H1112">
        <v>0</v>
      </c>
      <c r="I1112" t="s">
        <v>1267</v>
      </c>
    </row>
    <row r="1113" spans="1:9">
      <c r="A1113" t="s">
        <v>4141</v>
      </c>
      <c r="B1113">
        <v>107.84694671630859</v>
      </c>
      <c r="C1113">
        <v>109.07823894154996</v>
      </c>
      <c r="D1113">
        <v>107.1134160256658</v>
      </c>
      <c r="E1113">
        <v>107.84694671630859</v>
      </c>
      <c r="F1113">
        <v>5369700</v>
      </c>
      <c r="G1113">
        <v>0</v>
      </c>
      <c r="H1113">
        <v>0</v>
      </c>
      <c r="I1113" t="s">
        <v>1268</v>
      </c>
    </row>
    <row r="1114" spans="1:9">
      <c r="A1114" t="s">
        <v>4142</v>
      </c>
      <c r="B1114">
        <v>108.90357457397909</v>
      </c>
      <c r="C1114">
        <v>109.76809471652255</v>
      </c>
      <c r="D1114">
        <v>108.3272300330846</v>
      </c>
      <c r="E1114">
        <v>108.92104339599609</v>
      </c>
      <c r="F1114">
        <v>4678000</v>
      </c>
      <c r="G1114">
        <v>0</v>
      </c>
      <c r="H1114">
        <v>0</v>
      </c>
      <c r="I1114" t="s">
        <v>1269</v>
      </c>
    </row>
    <row r="1115" spans="1:9">
      <c r="A1115" t="s">
        <v>4143</v>
      </c>
      <c r="B1115">
        <v>108.79878162744146</v>
      </c>
      <c r="C1115">
        <v>108.87737800170976</v>
      </c>
      <c r="D1115">
        <v>107.34918253301691</v>
      </c>
      <c r="E1115">
        <v>108.1700439453125</v>
      </c>
      <c r="F1115">
        <v>3632800</v>
      </c>
      <c r="G1115">
        <v>0</v>
      </c>
      <c r="H1115">
        <v>0</v>
      </c>
      <c r="I1115" t="s">
        <v>4144</v>
      </c>
    </row>
    <row r="1116" spans="1:9">
      <c r="A1116" t="s">
        <v>4145</v>
      </c>
      <c r="B1116">
        <v>107.93426715288832</v>
      </c>
      <c r="C1116">
        <v>109.73317615807908</v>
      </c>
      <c r="D1116">
        <v>107.79454988143492</v>
      </c>
      <c r="E1116">
        <v>109.38387298583984</v>
      </c>
      <c r="F1116">
        <v>3291900</v>
      </c>
      <c r="G1116">
        <v>0</v>
      </c>
      <c r="H1116">
        <v>0</v>
      </c>
      <c r="I1116" t="s">
        <v>1271</v>
      </c>
    </row>
    <row r="1117" spans="1:9">
      <c r="A1117" t="s">
        <v>4146</v>
      </c>
      <c r="B1117">
        <v>102.59867686750496</v>
      </c>
      <c r="C1117">
        <v>104.2665962828388</v>
      </c>
      <c r="D1117">
        <v>100.91329529234726</v>
      </c>
      <c r="E1117">
        <v>102.17078399658205</v>
      </c>
      <c r="F1117">
        <v>26743400</v>
      </c>
      <c r="G1117">
        <v>0</v>
      </c>
      <c r="H1117">
        <v>0</v>
      </c>
      <c r="I1117" t="s">
        <v>1272</v>
      </c>
    </row>
    <row r="1118" spans="1:9">
      <c r="A1118" t="s">
        <v>4147</v>
      </c>
      <c r="B1118">
        <v>102.29303377075171</v>
      </c>
      <c r="C1118">
        <v>102.45021985058806</v>
      </c>
      <c r="D1118">
        <v>101.14907248341132</v>
      </c>
      <c r="E1118">
        <v>101.57696533203124</v>
      </c>
      <c r="F1118">
        <v>9361600</v>
      </c>
      <c r="G1118">
        <v>0</v>
      </c>
      <c r="H1118">
        <v>0</v>
      </c>
      <c r="I1118" t="s">
        <v>1273</v>
      </c>
    </row>
    <row r="1119" spans="1:9">
      <c r="A1119" t="s">
        <v>4148</v>
      </c>
      <c r="B1119">
        <v>101.7254599099671</v>
      </c>
      <c r="C1119">
        <v>102.86069392790463</v>
      </c>
      <c r="D1119">
        <v>101.44601861265409</v>
      </c>
      <c r="E1119">
        <v>102.10095977783205</v>
      </c>
      <c r="F1119">
        <v>7303800</v>
      </c>
      <c r="G1119">
        <v>0</v>
      </c>
      <c r="H1119">
        <v>0</v>
      </c>
      <c r="I1119" t="s">
        <v>1274</v>
      </c>
    </row>
    <row r="1120" spans="1:9">
      <c r="A1120" t="s">
        <v>4149</v>
      </c>
      <c r="B1120">
        <v>101.87388995362896</v>
      </c>
      <c r="C1120">
        <v>101.87388995362896</v>
      </c>
      <c r="D1120">
        <v>99.39384330054412</v>
      </c>
      <c r="E1120">
        <v>99.585960388183594</v>
      </c>
      <c r="F1120">
        <v>8188000</v>
      </c>
      <c r="G1120">
        <v>0</v>
      </c>
      <c r="H1120">
        <v>0</v>
      </c>
      <c r="I1120" t="s">
        <v>4150</v>
      </c>
    </row>
    <row r="1121" spans="1:9">
      <c r="A1121" t="s">
        <v>4151</v>
      </c>
      <c r="B1121">
        <v>99.673286222854514</v>
      </c>
      <c r="C1121">
        <v>100.49414773409931</v>
      </c>
      <c r="D1121">
        <v>99.350179600631606</v>
      </c>
      <c r="E1121">
        <v>99.463706970214844</v>
      </c>
      <c r="F1121">
        <v>5070600</v>
      </c>
      <c r="G1121">
        <v>0</v>
      </c>
      <c r="H1121">
        <v>0</v>
      </c>
      <c r="I1121" t="s">
        <v>1276</v>
      </c>
    </row>
    <row r="1122" spans="1:9">
      <c r="A1122" t="s">
        <v>4152</v>
      </c>
      <c r="B1122">
        <v>99.140576071005498</v>
      </c>
      <c r="C1122">
        <v>100.92201593822446</v>
      </c>
      <c r="D1122">
        <v>98.765076393173999</v>
      </c>
      <c r="E1122">
        <v>100.8870849609375</v>
      </c>
      <c r="F1122">
        <v>4641500</v>
      </c>
      <c r="G1122">
        <v>0</v>
      </c>
      <c r="H1122">
        <v>0</v>
      </c>
      <c r="I1122" t="s">
        <v>1277</v>
      </c>
    </row>
    <row r="1123" spans="1:9">
      <c r="A1123" t="s">
        <v>4153</v>
      </c>
      <c r="B1123">
        <v>101.29755072542982</v>
      </c>
      <c r="C1123">
        <v>101.29755072542982</v>
      </c>
      <c r="D1123">
        <v>99.236668988023524</v>
      </c>
      <c r="E1123">
        <v>99.830482482910156</v>
      </c>
      <c r="F1123">
        <v>4338900</v>
      </c>
      <c r="G1123">
        <v>0</v>
      </c>
      <c r="H1123">
        <v>0</v>
      </c>
      <c r="I1123" t="s">
        <v>1278</v>
      </c>
    </row>
    <row r="1124" spans="1:9">
      <c r="A1124" t="s">
        <v>4154</v>
      </c>
      <c r="B1124">
        <v>98.634103256049684</v>
      </c>
      <c r="C1124">
        <v>101.48091508436023</v>
      </c>
      <c r="D1124">
        <v>98.302268910380604</v>
      </c>
      <c r="E1124">
        <v>101.10541534423828</v>
      </c>
      <c r="F1124">
        <v>6779200</v>
      </c>
      <c r="G1124">
        <v>0</v>
      </c>
      <c r="H1124">
        <v>0</v>
      </c>
      <c r="I1124" t="s">
        <v>4155</v>
      </c>
    </row>
    <row r="1125" spans="1:9">
      <c r="A1125" t="s">
        <v>4156</v>
      </c>
      <c r="B1125">
        <v>101.42851209637703</v>
      </c>
      <c r="C1125">
        <v>101.69921886097978</v>
      </c>
      <c r="D1125">
        <v>100.79976778674204</v>
      </c>
      <c r="E1125">
        <v>100.80850219726563</v>
      </c>
      <c r="F1125">
        <v>3865100</v>
      </c>
      <c r="G1125">
        <v>0</v>
      </c>
      <c r="H1125">
        <v>0</v>
      </c>
      <c r="I1125" t="s">
        <v>1280</v>
      </c>
    </row>
    <row r="1126" spans="1:9">
      <c r="A1126" t="s">
        <v>4157</v>
      </c>
      <c r="B1126">
        <v>101.1053973727638</v>
      </c>
      <c r="C1126">
        <v>101.36737636810682</v>
      </c>
      <c r="D1126">
        <v>99.769319153800154</v>
      </c>
      <c r="E1126">
        <v>99.786781311035156</v>
      </c>
      <c r="F1126">
        <v>5250600</v>
      </c>
      <c r="G1126">
        <v>0</v>
      </c>
      <c r="H1126">
        <v>0</v>
      </c>
      <c r="I1126" t="s">
        <v>1281</v>
      </c>
    </row>
    <row r="1127" spans="1:9">
      <c r="A1127" t="s">
        <v>4158</v>
      </c>
      <c r="B1127">
        <v>99.350155178049761</v>
      </c>
      <c r="C1127">
        <v>100.17101648750771</v>
      </c>
      <c r="D1127">
        <v>98.581693665673839</v>
      </c>
      <c r="E1127">
        <v>100.13608551025391</v>
      </c>
      <c r="F1127">
        <v>4466400</v>
      </c>
      <c r="G1127">
        <v>0</v>
      </c>
      <c r="H1127">
        <v>0</v>
      </c>
      <c r="I1127" t="s">
        <v>1282</v>
      </c>
    </row>
    <row r="1128" spans="1:9">
      <c r="A1128" t="s">
        <v>4159</v>
      </c>
      <c r="B1128">
        <v>99.035810932385445</v>
      </c>
      <c r="C1128">
        <v>99.367645293809616</v>
      </c>
      <c r="D1128">
        <v>96.381116053779834</v>
      </c>
      <c r="E1128">
        <v>96.704216003417955</v>
      </c>
      <c r="F1128">
        <v>6961900</v>
      </c>
      <c r="G1128">
        <v>0</v>
      </c>
      <c r="H1128">
        <v>0</v>
      </c>
      <c r="I1128" t="s">
        <v>1283</v>
      </c>
    </row>
    <row r="1129" spans="1:9">
      <c r="A1129" t="s">
        <v>4160</v>
      </c>
      <c r="B1129">
        <v>97.053516716823594</v>
      </c>
      <c r="C1129">
        <v>99.03580841031328</v>
      </c>
      <c r="D1129">
        <v>96.931261604548922</v>
      </c>
      <c r="E1129">
        <v>98.2498779296875</v>
      </c>
      <c r="F1129">
        <v>5186000</v>
      </c>
      <c r="G1129">
        <v>0</v>
      </c>
      <c r="H1129">
        <v>0</v>
      </c>
      <c r="I1129" t="s">
        <v>4161</v>
      </c>
    </row>
    <row r="1130" spans="1:9">
      <c r="A1130" t="s">
        <v>4162</v>
      </c>
      <c r="B1130">
        <v>99.236641110607707</v>
      </c>
      <c r="C1130">
        <v>100.24961953125197</v>
      </c>
      <c r="D1130">
        <v>98.852406997618075</v>
      </c>
      <c r="E1130">
        <v>98.896072387695327</v>
      </c>
      <c r="F1130">
        <v>3626000</v>
      </c>
      <c r="G1130">
        <v>0</v>
      </c>
      <c r="H1130">
        <v>0</v>
      </c>
      <c r="I1130" t="s">
        <v>1285</v>
      </c>
    </row>
    <row r="1131" spans="1:9">
      <c r="A1131" t="s">
        <v>4163</v>
      </c>
      <c r="B1131">
        <v>99.559741136046355</v>
      </c>
      <c r="C1131">
        <v>101.21019150403988</v>
      </c>
      <c r="D1131">
        <v>99.420017226898523</v>
      </c>
      <c r="E1131">
        <v>100.8870849609375</v>
      </c>
      <c r="F1131">
        <v>3636700</v>
      </c>
      <c r="G1131">
        <v>0</v>
      </c>
      <c r="H1131">
        <v>0</v>
      </c>
      <c r="I1131" t="s">
        <v>1286</v>
      </c>
    </row>
    <row r="1132" spans="1:9">
      <c r="A1132" t="s">
        <v>4164</v>
      </c>
      <c r="B1132">
        <v>101.28879673679856</v>
      </c>
      <c r="C1132">
        <v>101.62936548956266</v>
      </c>
      <c r="D1132">
        <v>100.21469733574364</v>
      </c>
      <c r="E1132">
        <v>100.54653167724609</v>
      </c>
      <c r="F1132">
        <v>4024800</v>
      </c>
      <c r="G1132">
        <v>0</v>
      </c>
      <c r="H1132">
        <v>0</v>
      </c>
      <c r="I1132" t="s">
        <v>1287</v>
      </c>
    </row>
    <row r="1133" spans="1:9">
      <c r="A1133" t="s">
        <v>4165</v>
      </c>
      <c r="B1133">
        <v>100.44173891849994</v>
      </c>
      <c r="C1133">
        <v>100.99189356815796</v>
      </c>
      <c r="D1133">
        <v>99.952718485385006</v>
      </c>
      <c r="E1133">
        <v>100.95696258544922</v>
      </c>
      <c r="F1133">
        <v>2970800</v>
      </c>
      <c r="G1133">
        <v>0</v>
      </c>
      <c r="H1133">
        <v>0</v>
      </c>
      <c r="I1133" t="s">
        <v>1288</v>
      </c>
    </row>
    <row r="1134" spans="1:9">
      <c r="A1134" t="s">
        <v>4166</v>
      </c>
      <c r="B1134">
        <v>100.94820968933983</v>
      </c>
      <c r="C1134">
        <v>102.38034640613816</v>
      </c>
      <c r="D1134">
        <v>100.94820968933983</v>
      </c>
      <c r="E1134">
        <v>102.15330505371094</v>
      </c>
      <c r="F1134">
        <v>3862000</v>
      </c>
      <c r="G1134">
        <v>0</v>
      </c>
      <c r="H1134">
        <v>0</v>
      </c>
      <c r="I1134" t="s">
        <v>4167</v>
      </c>
    </row>
    <row r="1135" spans="1:9">
      <c r="A1135" t="s">
        <v>4168</v>
      </c>
      <c r="B1135">
        <v>102.23192746615948</v>
      </c>
      <c r="C1135">
        <v>102.29305502866548</v>
      </c>
      <c r="D1135">
        <v>100.52908346606044</v>
      </c>
      <c r="E1135">
        <v>101.90009307861328</v>
      </c>
      <c r="F1135">
        <v>3065100</v>
      </c>
      <c r="G1135">
        <v>0</v>
      </c>
      <c r="H1135">
        <v>0</v>
      </c>
      <c r="I1135" t="s">
        <v>1290</v>
      </c>
    </row>
    <row r="1136" spans="1:9">
      <c r="A1136" t="s">
        <v>4169</v>
      </c>
      <c r="B1136">
        <v>101.87388963644209</v>
      </c>
      <c r="C1136">
        <v>103.69898863852612</v>
      </c>
      <c r="D1136">
        <v>101.70796912265108</v>
      </c>
      <c r="E1136">
        <v>103.14010620117188</v>
      </c>
      <c r="F1136">
        <v>3764800</v>
      </c>
      <c r="G1136">
        <v>0</v>
      </c>
      <c r="H1136">
        <v>0</v>
      </c>
      <c r="I1136" t="s">
        <v>1291</v>
      </c>
    </row>
    <row r="1137" spans="1:9">
      <c r="A1137" t="s">
        <v>4170</v>
      </c>
      <c r="B1137">
        <v>102.90430957987624</v>
      </c>
      <c r="C1137">
        <v>103.48066076181968</v>
      </c>
      <c r="D1137">
        <v>102.53754427995038</v>
      </c>
      <c r="E1137">
        <v>103.28854370117188</v>
      </c>
      <c r="F1137">
        <v>2654900</v>
      </c>
      <c r="G1137">
        <v>0</v>
      </c>
      <c r="H1137">
        <v>0</v>
      </c>
      <c r="I1137" t="s">
        <v>1292</v>
      </c>
    </row>
    <row r="1138" spans="1:9">
      <c r="A1138" t="s">
        <v>4171</v>
      </c>
      <c r="B1138">
        <v>103.30602708700545</v>
      </c>
      <c r="C1138">
        <v>103.44574436564508</v>
      </c>
      <c r="D1138">
        <v>101.55951779838254</v>
      </c>
      <c r="E1138">
        <v>101.84768676757813</v>
      </c>
      <c r="F1138">
        <v>3289100</v>
      </c>
      <c r="G1138">
        <v>0</v>
      </c>
      <c r="H1138">
        <v>0</v>
      </c>
      <c r="I1138" t="s">
        <v>1293</v>
      </c>
    </row>
    <row r="1139" spans="1:9">
      <c r="A1139" t="s">
        <v>4172</v>
      </c>
      <c r="B1139">
        <v>103.35824236597976</v>
      </c>
      <c r="C1139">
        <v>103.74465658533812</v>
      </c>
      <c r="D1139">
        <v>102.7961792284393</v>
      </c>
      <c r="E1139">
        <v>103.0947723388672</v>
      </c>
      <c r="F1139">
        <v>2866700</v>
      </c>
      <c r="G1139">
        <v>0</v>
      </c>
      <c r="H1139">
        <v>0</v>
      </c>
      <c r="I1139" t="s">
        <v>1295</v>
      </c>
    </row>
    <row r="1140" spans="1:9">
      <c r="A1140" t="s">
        <v>4173</v>
      </c>
      <c r="B1140">
        <v>102.72591533523187</v>
      </c>
      <c r="C1140">
        <v>103.88517134513133</v>
      </c>
      <c r="D1140">
        <v>102.3746242139822</v>
      </c>
      <c r="E1140">
        <v>103.85882568359376</v>
      </c>
      <c r="F1140">
        <v>2659300</v>
      </c>
      <c r="G1140">
        <v>0</v>
      </c>
      <c r="H1140">
        <v>0</v>
      </c>
      <c r="I1140" t="s">
        <v>1296</v>
      </c>
    </row>
    <row r="1141" spans="1:9">
      <c r="A1141" t="s">
        <v>4174</v>
      </c>
      <c r="B1141">
        <v>103.48115274813333</v>
      </c>
      <c r="C1141">
        <v>104.4032840813926</v>
      </c>
      <c r="D1141">
        <v>102.57658294965674</v>
      </c>
      <c r="E1141">
        <v>102.76100921630859</v>
      </c>
      <c r="F1141">
        <v>3856500</v>
      </c>
      <c r="G1141">
        <v>0</v>
      </c>
      <c r="H1141">
        <v>0</v>
      </c>
      <c r="I1141" t="s">
        <v>1297</v>
      </c>
    </row>
    <row r="1142" spans="1:9">
      <c r="A1142" t="s">
        <v>4175</v>
      </c>
      <c r="B1142">
        <v>100.53911555124596</v>
      </c>
      <c r="C1142">
        <v>101.86522935062445</v>
      </c>
      <c r="D1142">
        <v>99.344730029718804</v>
      </c>
      <c r="E1142">
        <v>99.924354553222656</v>
      </c>
      <c r="F1142">
        <v>5304900</v>
      </c>
      <c r="G1142">
        <v>0</v>
      </c>
      <c r="H1142">
        <v>0</v>
      </c>
      <c r="I1142" t="s">
        <v>4176</v>
      </c>
    </row>
    <row r="1143" spans="1:9">
      <c r="A1143" t="s">
        <v>4177</v>
      </c>
      <c r="B1143">
        <v>100.28444199071146</v>
      </c>
      <c r="C1143">
        <v>101.12753657377124</v>
      </c>
      <c r="D1143">
        <v>98.036183068898538</v>
      </c>
      <c r="E1143">
        <v>98.115226745605483</v>
      </c>
      <c r="F1143">
        <v>5095900</v>
      </c>
      <c r="G1143">
        <v>0</v>
      </c>
      <c r="H1143">
        <v>0</v>
      </c>
      <c r="I1143" t="s">
        <v>1299</v>
      </c>
    </row>
    <row r="1144" spans="1:9">
      <c r="A1144" t="s">
        <v>4178</v>
      </c>
      <c r="B1144">
        <v>98.51919352403084</v>
      </c>
      <c r="C1144">
        <v>98.984651289791259</v>
      </c>
      <c r="D1144">
        <v>96.85935027993628</v>
      </c>
      <c r="E1144">
        <v>97.184295654296875</v>
      </c>
      <c r="F1144">
        <v>4318300</v>
      </c>
      <c r="G1144">
        <v>0</v>
      </c>
      <c r="H1144">
        <v>0</v>
      </c>
      <c r="I1144" t="s">
        <v>1300</v>
      </c>
    </row>
    <row r="1145" spans="1:9">
      <c r="A1145" t="s">
        <v>4179</v>
      </c>
      <c r="B1145">
        <v>95.181950980101206</v>
      </c>
      <c r="C1145">
        <v>96.060175314777496</v>
      </c>
      <c r="D1145">
        <v>92.687797085774122</v>
      </c>
      <c r="E1145">
        <v>92.758056640625</v>
      </c>
      <c r="F1145">
        <v>6713400</v>
      </c>
      <c r="G1145">
        <v>0</v>
      </c>
      <c r="H1145">
        <v>0</v>
      </c>
      <c r="I1145" t="s">
        <v>1301</v>
      </c>
    </row>
    <row r="1146" spans="1:9">
      <c r="A1146" t="s">
        <v>4180</v>
      </c>
      <c r="B1146">
        <v>89.763309507288298</v>
      </c>
      <c r="C1146">
        <v>91.510974077921517</v>
      </c>
      <c r="D1146">
        <v>88.472318647959426</v>
      </c>
      <c r="E1146">
        <v>90.457107543945327</v>
      </c>
      <c r="F1146">
        <v>9174100</v>
      </c>
      <c r="G1146">
        <v>0</v>
      </c>
      <c r="H1146">
        <v>0</v>
      </c>
      <c r="I1146" t="s">
        <v>1302</v>
      </c>
    </row>
    <row r="1147" spans="1:9">
      <c r="A1147" t="s">
        <v>4181</v>
      </c>
      <c r="B1147">
        <v>90.790851468675953</v>
      </c>
      <c r="C1147">
        <v>96.112896792137803</v>
      </c>
      <c r="D1147">
        <v>90.413214644571582</v>
      </c>
      <c r="E1147">
        <v>95.779167175292955</v>
      </c>
      <c r="F1147">
        <v>9691100</v>
      </c>
      <c r="G1147">
        <v>0</v>
      </c>
      <c r="H1147">
        <v>0</v>
      </c>
      <c r="I1147" t="s">
        <v>4182</v>
      </c>
    </row>
    <row r="1148" spans="1:9">
      <c r="A1148" t="s">
        <v>4183</v>
      </c>
      <c r="B1148">
        <v>98.361128723691081</v>
      </c>
      <c r="C1148">
        <v>98.536770916283885</v>
      </c>
      <c r="D1148">
        <v>91.300204036273399</v>
      </c>
      <c r="E1148">
        <v>92.951263427734375</v>
      </c>
      <c r="F1148">
        <v>10927400</v>
      </c>
      <c r="G1148">
        <v>0</v>
      </c>
      <c r="H1148">
        <v>0</v>
      </c>
      <c r="I1148" t="s">
        <v>1304</v>
      </c>
    </row>
    <row r="1149" spans="1:9">
      <c r="A1149" t="s">
        <v>4184</v>
      </c>
      <c r="B1149">
        <v>93.970003714217398</v>
      </c>
      <c r="C1149">
        <v>94.90970348334676</v>
      </c>
      <c r="D1149">
        <v>91.923739408438493</v>
      </c>
      <c r="E1149">
        <v>94.690147399902344</v>
      </c>
      <c r="F1149">
        <v>6834800</v>
      </c>
      <c r="G1149">
        <v>0</v>
      </c>
      <c r="H1149">
        <v>0</v>
      </c>
      <c r="I1149" t="s">
        <v>1305</v>
      </c>
    </row>
    <row r="1150" spans="1:9">
      <c r="A1150" t="s">
        <v>4185</v>
      </c>
      <c r="B1150">
        <v>92.775621667477694</v>
      </c>
      <c r="C1150">
        <v>95.234652577157163</v>
      </c>
      <c r="D1150">
        <v>92.433114700101527</v>
      </c>
      <c r="E1150">
        <v>93.065437316894517</v>
      </c>
      <c r="F1150">
        <v>5294900</v>
      </c>
      <c r="G1150">
        <v>0</v>
      </c>
      <c r="H1150">
        <v>0</v>
      </c>
      <c r="I1150" t="s">
        <v>1306</v>
      </c>
    </row>
    <row r="1151" spans="1:9">
      <c r="A1151" t="s">
        <v>4186</v>
      </c>
      <c r="B1151">
        <v>91.475873639003623</v>
      </c>
      <c r="C1151">
        <v>93.469440447581235</v>
      </c>
      <c r="D1151">
        <v>90.237573789820999</v>
      </c>
      <c r="E1151">
        <v>93.047889709472656</v>
      </c>
      <c r="F1151">
        <v>5370800</v>
      </c>
      <c r="G1151">
        <v>0</v>
      </c>
      <c r="H1151">
        <v>0</v>
      </c>
      <c r="I1151" t="s">
        <v>1307</v>
      </c>
    </row>
    <row r="1152" spans="1:9">
      <c r="A1152" t="s">
        <v>4187</v>
      </c>
      <c r="B1152">
        <v>87.611671325215681</v>
      </c>
      <c r="C1152">
        <v>94.567207227534425</v>
      </c>
      <c r="D1152">
        <v>87.611671325215681</v>
      </c>
      <c r="E1152">
        <v>91.361686706542955</v>
      </c>
      <c r="F1152">
        <v>7346600</v>
      </c>
      <c r="G1152">
        <v>0</v>
      </c>
      <c r="H1152">
        <v>0</v>
      </c>
      <c r="I1152" t="s">
        <v>4188</v>
      </c>
    </row>
    <row r="1153" spans="1:9">
      <c r="A1153" t="s">
        <v>4189</v>
      </c>
      <c r="B1153">
        <v>93.30256135534222</v>
      </c>
      <c r="C1153">
        <v>96.244611849100565</v>
      </c>
      <c r="D1153">
        <v>92.037922735230595</v>
      </c>
      <c r="E1153">
        <v>95.138053894042955</v>
      </c>
      <c r="F1153">
        <v>7461000</v>
      </c>
      <c r="G1153">
        <v>0</v>
      </c>
      <c r="H1153">
        <v>0</v>
      </c>
      <c r="I1153" t="s">
        <v>1309</v>
      </c>
    </row>
    <row r="1154" spans="1:9">
      <c r="A1154" t="s">
        <v>4190</v>
      </c>
      <c r="B1154">
        <v>93.118129195919863</v>
      </c>
      <c r="C1154">
        <v>94.830670743439583</v>
      </c>
      <c r="D1154">
        <v>90.825963046394236</v>
      </c>
      <c r="E1154">
        <v>92.722930908203125</v>
      </c>
      <c r="F1154">
        <v>6102500</v>
      </c>
      <c r="G1154">
        <v>0</v>
      </c>
      <c r="H1154">
        <v>0</v>
      </c>
      <c r="I1154" t="s">
        <v>1310</v>
      </c>
    </row>
    <row r="1155" spans="1:9">
      <c r="A1155" t="s">
        <v>4191</v>
      </c>
      <c r="B1155">
        <v>87.154973412399627</v>
      </c>
      <c r="C1155">
        <v>89.166107765517353</v>
      </c>
      <c r="D1155">
        <v>81.156706827693725</v>
      </c>
      <c r="E1155">
        <v>81.341133117675781</v>
      </c>
      <c r="F1155">
        <v>10208800</v>
      </c>
      <c r="G1155">
        <v>0</v>
      </c>
      <c r="H1155">
        <v>0</v>
      </c>
      <c r="I1155" t="s">
        <v>1311</v>
      </c>
    </row>
    <row r="1156" spans="1:9">
      <c r="A1156" t="s">
        <v>4192</v>
      </c>
      <c r="B1156">
        <v>84.880387334422593</v>
      </c>
      <c r="C1156">
        <v>92.336510415312759</v>
      </c>
      <c r="D1156">
        <v>81.26210049088715</v>
      </c>
      <c r="E1156">
        <v>88.718223571777344</v>
      </c>
      <c r="F1156">
        <v>9267200</v>
      </c>
      <c r="G1156">
        <v>0</v>
      </c>
      <c r="H1156">
        <v>0</v>
      </c>
      <c r="I1156" t="s">
        <v>1312</v>
      </c>
    </row>
    <row r="1157" spans="1:9">
      <c r="A1157" t="s">
        <v>4193</v>
      </c>
      <c r="B1157">
        <v>81.314786766440974</v>
      </c>
      <c r="C1157">
        <v>87.769740894080698</v>
      </c>
      <c r="D1157">
        <v>80.058932418154981</v>
      </c>
      <c r="E1157">
        <v>82.368659973144531</v>
      </c>
      <c r="F1157">
        <v>6963700</v>
      </c>
      <c r="G1157">
        <v>0</v>
      </c>
      <c r="H1157">
        <v>0</v>
      </c>
      <c r="I1157" t="s">
        <v>4194</v>
      </c>
    </row>
    <row r="1158" spans="1:9">
      <c r="A1158" t="s">
        <v>4195</v>
      </c>
      <c r="B1158">
        <v>83.536706491504034</v>
      </c>
      <c r="C1158">
        <v>93.522113529861755</v>
      </c>
      <c r="D1158">
        <v>83.484008471821468</v>
      </c>
      <c r="E1158">
        <v>91.010391235351563</v>
      </c>
      <c r="F1158">
        <v>10586400</v>
      </c>
      <c r="G1158">
        <v>0</v>
      </c>
      <c r="H1158">
        <v>0</v>
      </c>
      <c r="I1158" t="s">
        <v>1314</v>
      </c>
    </row>
    <row r="1159" spans="1:9">
      <c r="A1159" t="s">
        <v>4196</v>
      </c>
      <c r="B1159">
        <v>86.891511116209358</v>
      </c>
      <c r="C1159">
        <v>95.15559798404982</v>
      </c>
      <c r="D1159">
        <v>85.056018914116194</v>
      </c>
      <c r="E1159">
        <v>90.299018859863281</v>
      </c>
      <c r="F1159">
        <v>8845700</v>
      </c>
      <c r="G1159">
        <v>0</v>
      </c>
      <c r="H1159">
        <v>0</v>
      </c>
      <c r="I1159" t="s">
        <v>1315</v>
      </c>
    </row>
    <row r="1160" spans="1:9">
      <c r="A1160" t="s">
        <v>4197</v>
      </c>
      <c r="B1160">
        <v>90.211194518879424</v>
      </c>
      <c r="C1160">
        <v>94.075382494126714</v>
      </c>
      <c r="D1160">
        <v>87.655558778093521</v>
      </c>
      <c r="E1160">
        <v>88.26153564453125</v>
      </c>
      <c r="F1160">
        <v>7414200</v>
      </c>
      <c r="G1160">
        <v>0</v>
      </c>
      <c r="H1160">
        <v>0</v>
      </c>
      <c r="I1160" t="s">
        <v>1316</v>
      </c>
    </row>
    <row r="1161" spans="1:9">
      <c r="A1161" t="s">
        <v>4198</v>
      </c>
      <c r="B1161">
        <v>87.207682511573296</v>
      </c>
      <c r="C1161">
        <v>90.000436272677703</v>
      </c>
      <c r="D1161">
        <v>84.643262262151495</v>
      </c>
      <c r="E1161">
        <v>85.539054870605469</v>
      </c>
      <c r="F1161">
        <v>8057200</v>
      </c>
      <c r="G1161">
        <v>0</v>
      </c>
      <c r="H1161">
        <v>0</v>
      </c>
      <c r="I1161" t="s">
        <v>1317</v>
      </c>
    </row>
    <row r="1162" spans="1:9">
      <c r="A1162" t="s">
        <v>4199</v>
      </c>
      <c r="B1162">
        <v>84.792576452244916</v>
      </c>
      <c r="C1162">
        <v>87.119865970249151</v>
      </c>
      <c r="D1162">
        <v>82.386236546340015</v>
      </c>
      <c r="E1162">
        <v>84.91552734375</v>
      </c>
      <c r="F1162">
        <v>7104300</v>
      </c>
      <c r="G1162">
        <v>0</v>
      </c>
      <c r="H1162">
        <v>0</v>
      </c>
      <c r="I1162" t="s">
        <v>4200</v>
      </c>
    </row>
    <row r="1163" spans="1:9">
      <c r="A1163" t="s">
        <v>4201</v>
      </c>
      <c r="B1163">
        <v>87.945379281281689</v>
      </c>
      <c r="C1163">
        <v>89.271499826475761</v>
      </c>
      <c r="D1163">
        <v>84.309531280821815</v>
      </c>
      <c r="E1163">
        <v>88.314231872558594</v>
      </c>
      <c r="F1163">
        <v>6498600</v>
      </c>
      <c r="G1163">
        <v>0</v>
      </c>
      <c r="H1163">
        <v>0</v>
      </c>
      <c r="I1163" t="s">
        <v>1319</v>
      </c>
    </row>
    <row r="1164" spans="1:9">
      <c r="A1164" t="s">
        <v>4202</v>
      </c>
      <c r="B1164">
        <v>87.049607189537639</v>
      </c>
      <c r="C1164">
        <v>87.234033514264894</v>
      </c>
      <c r="D1164">
        <v>79.49687179411336</v>
      </c>
      <c r="E1164">
        <v>79.95355224609375</v>
      </c>
      <c r="F1164">
        <v>12563200</v>
      </c>
      <c r="G1164">
        <v>0</v>
      </c>
      <c r="H1164">
        <v>0</v>
      </c>
      <c r="I1164" t="s">
        <v>1320</v>
      </c>
    </row>
    <row r="1165" spans="1:9">
      <c r="A1165" t="s">
        <v>4203</v>
      </c>
      <c r="B1165">
        <v>80.260934272477471</v>
      </c>
      <c r="C1165">
        <v>84.722316215680848</v>
      </c>
      <c r="D1165">
        <v>80.102853598889283</v>
      </c>
      <c r="E1165">
        <v>84.371025085449219</v>
      </c>
      <c r="F1165">
        <v>7014000</v>
      </c>
      <c r="G1165">
        <v>0</v>
      </c>
      <c r="H1165">
        <v>0</v>
      </c>
      <c r="I1165" t="s">
        <v>1321</v>
      </c>
    </row>
    <row r="1166" spans="1:9">
      <c r="A1166" t="s">
        <v>4204</v>
      </c>
      <c r="B1166">
        <v>82.983416326273939</v>
      </c>
      <c r="C1166">
        <v>85.916689117201841</v>
      </c>
      <c r="D1166">
        <v>81.613388494763186</v>
      </c>
      <c r="E1166">
        <v>83.202972412109375</v>
      </c>
      <c r="F1166">
        <v>4902800</v>
      </c>
      <c r="G1166">
        <v>0</v>
      </c>
      <c r="H1166">
        <v>0</v>
      </c>
      <c r="I1166" t="s">
        <v>1322</v>
      </c>
    </row>
    <row r="1167" spans="1:9">
      <c r="A1167" t="s">
        <v>4205</v>
      </c>
      <c r="B1167">
        <v>84.467610115676791</v>
      </c>
      <c r="C1167">
        <v>85.863983481534149</v>
      </c>
      <c r="D1167">
        <v>83.870417347181473</v>
      </c>
      <c r="E1167">
        <v>84.318313598632813</v>
      </c>
      <c r="F1167">
        <v>4485600</v>
      </c>
      <c r="G1167">
        <v>0</v>
      </c>
      <c r="H1167">
        <v>0</v>
      </c>
      <c r="I1167" t="s">
        <v>4206</v>
      </c>
    </row>
    <row r="1168" spans="1:9">
      <c r="A1168" t="s">
        <v>4207</v>
      </c>
      <c r="B1168">
        <v>83.677209771684218</v>
      </c>
      <c r="C1168">
        <v>84.99454621443823</v>
      </c>
      <c r="D1168">
        <v>80.937154258960419</v>
      </c>
      <c r="E1168">
        <v>81.648513793945313</v>
      </c>
      <c r="F1168">
        <v>6388400</v>
      </c>
      <c r="G1168">
        <v>0</v>
      </c>
      <c r="H1168">
        <v>0</v>
      </c>
      <c r="I1168" t="s">
        <v>1324</v>
      </c>
    </row>
    <row r="1169" spans="1:9">
      <c r="A1169" t="s">
        <v>4208</v>
      </c>
      <c r="B1169">
        <v>80.480482040212863</v>
      </c>
      <c r="C1169">
        <v>84.432491769513092</v>
      </c>
      <c r="D1169">
        <v>80.173104845775796</v>
      </c>
      <c r="E1169">
        <v>83.668434143066406</v>
      </c>
      <c r="F1169">
        <v>8581000</v>
      </c>
      <c r="G1169">
        <v>0</v>
      </c>
      <c r="H1169">
        <v>0</v>
      </c>
      <c r="I1169" t="s">
        <v>1325</v>
      </c>
    </row>
    <row r="1170" spans="1:9">
      <c r="A1170" t="s">
        <v>4209</v>
      </c>
      <c r="B1170">
        <v>82.790211385612182</v>
      </c>
      <c r="C1170">
        <v>84.019726887840847</v>
      </c>
      <c r="D1170">
        <v>80.902034282544378</v>
      </c>
      <c r="E1170">
        <v>82.869255065917969</v>
      </c>
      <c r="F1170">
        <v>5929200</v>
      </c>
      <c r="G1170">
        <v>0</v>
      </c>
      <c r="H1170">
        <v>0</v>
      </c>
      <c r="I1170" t="s">
        <v>1326</v>
      </c>
    </row>
    <row r="1171" spans="1:9">
      <c r="A1171" t="s">
        <v>4210</v>
      </c>
      <c r="B1171">
        <v>82.140328213343039</v>
      </c>
      <c r="C1171">
        <v>82.667261520678025</v>
      </c>
      <c r="D1171">
        <v>79.189493651882515</v>
      </c>
      <c r="E1171">
        <v>81.297233581542969</v>
      </c>
      <c r="F1171">
        <v>6815300</v>
      </c>
      <c r="G1171">
        <v>0</v>
      </c>
      <c r="H1171">
        <v>0</v>
      </c>
      <c r="I1171" t="s">
        <v>1327</v>
      </c>
    </row>
    <row r="1172" spans="1:9">
      <c r="A1172" t="s">
        <v>4211</v>
      </c>
      <c r="B1172">
        <v>81.868082291496265</v>
      </c>
      <c r="C1172">
        <v>85.907913322269366</v>
      </c>
      <c r="D1172">
        <v>80.910814180326796</v>
      </c>
      <c r="E1172">
        <v>85.635665893554688</v>
      </c>
      <c r="F1172">
        <v>7107800</v>
      </c>
      <c r="G1172">
        <v>0</v>
      </c>
      <c r="H1172">
        <v>0</v>
      </c>
      <c r="I1172" t="s">
        <v>4212</v>
      </c>
    </row>
    <row r="1173" spans="1:9">
      <c r="A1173" t="s">
        <v>4213</v>
      </c>
      <c r="B1173">
        <v>86.724654839008991</v>
      </c>
      <c r="C1173">
        <v>89.280290921810888</v>
      </c>
      <c r="D1173">
        <v>85.214107880141626</v>
      </c>
      <c r="E1173">
        <v>86.294326782226563</v>
      </c>
      <c r="F1173">
        <v>6599300</v>
      </c>
      <c r="G1173">
        <v>0</v>
      </c>
      <c r="H1173">
        <v>0</v>
      </c>
      <c r="I1173" t="s">
        <v>1329</v>
      </c>
    </row>
    <row r="1174" spans="1:9">
      <c r="A1174" t="s">
        <v>4214</v>
      </c>
      <c r="B1174">
        <v>88.129797079266794</v>
      </c>
      <c r="C1174">
        <v>92.81951778873632</v>
      </c>
      <c r="D1174">
        <v>87.822419949507307</v>
      </c>
      <c r="E1174">
        <v>91.888595581054673</v>
      </c>
      <c r="F1174">
        <v>7542900</v>
      </c>
      <c r="G1174">
        <v>0</v>
      </c>
      <c r="H1174">
        <v>0</v>
      </c>
      <c r="I1174" t="s">
        <v>1330</v>
      </c>
    </row>
    <row r="1175" spans="1:9">
      <c r="A1175" t="s">
        <v>4215</v>
      </c>
      <c r="B1175">
        <v>89.578880253793784</v>
      </c>
      <c r="C1175">
        <v>92.064256676755207</v>
      </c>
      <c r="D1175">
        <v>89.139768095686961</v>
      </c>
      <c r="E1175">
        <v>91.510971069335938</v>
      </c>
      <c r="F1175">
        <v>7069200</v>
      </c>
      <c r="G1175">
        <v>0</v>
      </c>
      <c r="H1175">
        <v>0</v>
      </c>
      <c r="I1175" t="s">
        <v>1331</v>
      </c>
    </row>
    <row r="1176" spans="1:9">
      <c r="A1176" t="s">
        <v>4216</v>
      </c>
      <c r="B1176">
        <v>91.510967402340057</v>
      </c>
      <c r="C1176">
        <v>92.538494903378364</v>
      </c>
      <c r="D1176">
        <v>90.378063976103164</v>
      </c>
      <c r="E1176">
        <v>91.932518005371094</v>
      </c>
      <c r="F1176">
        <v>3235500</v>
      </c>
      <c r="G1176">
        <v>0</v>
      </c>
      <c r="H1176">
        <v>0</v>
      </c>
      <c r="I1176" t="s">
        <v>4217</v>
      </c>
    </row>
    <row r="1177" spans="1:9">
      <c r="A1177" t="s">
        <v>4218</v>
      </c>
      <c r="B1177">
        <v>95.278558645502486</v>
      </c>
      <c r="C1177">
        <v>96.525642325087077</v>
      </c>
      <c r="D1177">
        <v>92.98639253696922</v>
      </c>
      <c r="E1177">
        <v>95.181953430175781</v>
      </c>
      <c r="F1177">
        <v>5032300</v>
      </c>
      <c r="G1177">
        <v>0</v>
      </c>
      <c r="H1177">
        <v>0</v>
      </c>
      <c r="I1177" t="s">
        <v>1333</v>
      </c>
    </row>
    <row r="1178" spans="1:9">
      <c r="A1178" t="s">
        <v>4219</v>
      </c>
      <c r="B1178">
        <v>95.515680341053084</v>
      </c>
      <c r="C1178">
        <v>95.726452304900874</v>
      </c>
      <c r="D1178">
        <v>92.433111055879081</v>
      </c>
      <c r="E1178">
        <v>93.302551269531236</v>
      </c>
      <c r="F1178">
        <v>4225600</v>
      </c>
      <c r="G1178">
        <v>0</v>
      </c>
      <c r="H1178">
        <v>0</v>
      </c>
      <c r="I1178" t="s">
        <v>1334</v>
      </c>
    </row>
    <row r="1179" spans="1:9">
      <c r="A1179" t="s">
        <v>4220</v>
      </c>
      <c r="B1179">
        <v>93.969988000980024</v>
      </c>
      <c r="C1179">
        <v>96.508055365167905</v>
      </c>
      <c r="D1179">
        <v>93.662610875620018</v>
      </c>
      <c r="E1179">
        <v>95.989906311035156</v>
      </c>
      <c r="F1179">
        <v>5950300</v>
      </c>
      <c r="G1179">
        <v>0</v>
      </c>
      <c r="H1179">
        <v>0</v>
      </c>
      <c r="I1179" t="s">
        <v>1335</v>
      </c>
    </row>
    <row r="1180" spans="1:9">
      <c r="A1180" t="s">
        <v>4221</v>
      </c>
      <c r="B1180">
        <v>97.395100130029647</v>
      </c>
      <c r="C1180">
        <v>100.17907023668822</v>
      </c>
      <c r="D1180">
        <v>95.225884504225164</v>
      </c>
      <c r="E1180">
        <v>99.608222961425781</v>
      </c>
      <c r="F1180">
        <v>7617500</v>
      </c>
      <c r="G1180">
        <v>0</v>
      </c>
      <c r="H1180">
        <v>0</v>
      </c>
      <c r="I1180" t="s">
        <v>1336</v>
      </c>
    </row>
    <row r="1181" spans="1:9">
      <c r="A1181" t="s">
        <v>4222</v>
      </c>
      <c r="B1181">
        <v>98.800223841304117</v>
      </c>
      <c r="C1181">
        <v>98.800223841304117</v>
      </c>
      <c r="D1181">
        <v>95.48053739228736</v>
      </c>
      <c r="E1181">
        <v>95.708877563476563</v>
      </c>
      <c r="F1181">
        <v>5329600</v>
      </c>
      <c r="G1181">
        <v>0</v>
      </c>
      <c r="H1181">
        <v>0</v>
      </c>
      <c r="I1181" t="s">
        <v>4223</v>
      </c>
    </row>
    <row r="1182" spans="1:9">
      <c r="A1182" t="s">
        <v>4224</v>
      </c>
      <c r="B1182">
        <v>95.076580300376506</v>
      </c>
      <c r="C1182">
        <v>95.076580300376506</v>
      </c>
      <c r="D1182">
        <v>93.012754194504282</v>
      </c>
      <c r="E1182">
        <v>93.882194519042955</v>
      </c>
      <c r="F1182">
        <v>4519700</v>
      </c>
      <c r="G1182">
        <v>0</v>
      </c>
      <c r="H1182">
        <v>0</v>
      </c>
      <c r="I1182" t="s">
        <v>1338</v>
      </c>
    </row>
    <row r="1183" spans="1:9">
      <c r="A1183" t="s">
        <v>4225</v>
      </c>
      <c r="B1183">
        <v>95.015083497415702</v>
      </c>
      <c r="C1183">
        <v>95.313676525463634</v>
      </c>
      <c r="D1183">
        <v>93.460622826895417</v>
      </c>
      <c r="E1183">
        <v>93.829475402832045</v>
      </c>
      <c r="F1183">
        <v>2954600</v>
      </c>
      <c r="G1183">
        <v>0</v>
      </c>
      <c r="H1183">
        <v>0</v>
      </c>
      <c r="I1183" t="s">
        <v>1339</v>
      </c>
    </row>
    <row r="1184" spans="1:9">
      <c r="A1184" t="s">
        <v>4226</v>
      </c>
      <c r="B1184">
        <v>88.437179959172624</v>
      </c>
      <c r="C1184">
        <v>92.652659070965115</v>
      </c>
      <c r="D1184">
        <v>88.261537787980998</v>
      </c>
      <c r="E1184">
        <v>91.212371826171875</v>
      </c>
      <c r="F1184">
        <v>16508000</v>
      </c>
      <c r="G1184">
        <v>0</v>
      </c>
      <c r="H1184">
        <v>0</v>
      </c>
      <c r="I1184" t="s">
        <v>1340</v>
      </c>
    </row>
    <row r="1185" spans="1:9">
      <c r="A1185" t="s">
        <v>4227</v>
      </c>
      <c r="B1185">
        <v>91.774442879773062</v>
      </c>
      <c r="C1185">
        <v>95.243426318067137</v>
      </c>
      <c r="D1185">
        <v>91.212379842180923</v>
      </c>
      <c r="E1185">
        <v>94.690147399902344</v>
      </c>
      <c r="F1185">
        <v>6088600</v>
      </c>
      <c r="G1185">
        <v>0</v>
      </c>
      <c r="H1185">
        <v>0</v>
      </c>
      <c r="I1185" t="s">
        <v>1341</v>
      </c>
    </row>
    <row r="1186" spans="1:9">
      <c r="A1186" t="s">
        <v>4228</v>
      </c>
      <c r="B1186">
        <v>95.445423912234716</v>
      </c>
      <c r="C1186">
        <v>97.65854635591792</v>
      </c>
      <c r="D1186">
        <v>95.296127378799596</v>
      </c>
      <c r="E1186">
        <v>96.499290466308594</v>
      </c>
      <c r="F1186">
        <v>4340700</v>
      </c>
      <c r="G1186">
        <v>0</v>
      </c>
      <c r="H1186">
        <v>0</v>
      </c>
      <c r="I1186" t="s">
        <v>4229</v>
      </c>
    </row>
    <row r="1187" spans="1:9">
      <c r="A1187" t="s">
        <v>4230</v>
      </c>
      <c r="B1187">
        <v>97.930801694128604</v>
      </c>
      <c r="C1187">
        <v>100.01218916961081</v>
      </c>
      <c r="D1187">
        <v>96.701286232055281</v>
      </c>
      <c r="E1187">
        <v>98.361129760742202</v>
      </c>
      <c r="F1187">
        <v>4904700</v>
      </c>
      <c r="G1187">
        <v>0</v>
      </c>
      <c r="H1187">
        <v>0</v>
      </c>
      <c r="I1187" t="s">
        <v>1343</v>
      </c>
    </row>
    <row r="1188" spans="1:9">
      <c r="A1188" t="s">
        <v>4231</v>
      </c>
      <c r="B1188">
        <v>99.678459469368462</v>
      </c>
      <c r="C1188">
        <v>100.15270140215978</v>
      </c>
      <c r="D1188">
        <v>96.701279586000567</v>
      </c>
      <c r="E1188">
        <v>98.448944091796875</v>
      </c>
      <c r="F1188">
        <v>4929800</v>
      </c>
      <c r="G1188">
        <v>0</v>
      </c>
      <c r="H1188">
        <v>0</v>
      </c>
      <c r="I1188" t="s">
        <v>1344</v>
      </c>
    </row>
    <row r="1189" spans="1:9">
      <c r="A1189" t="s">
        <v>4232</v>
      </c>
      <c r="B1189">
        <v>97.553166941314359</v>
      </c>
      <c r="C1189">
        <v>97.658549580008767</v>
      </c>
      <c r="D1189">
        <v>95.629853381297295</v>
      </c>
      <c r="E1189">
        <v>96.3763427734375</v>
      </c>
      <c r="F1189">
        <v>4769600</v>
      </c>
      <c r="G1189">
        <v>0</v>
      </c>
      <c r="H1189">
        <v>0</v>
      </c>
      <c r="I1189" t="s">
        <v>1345</v>
      </c>
    </row>
    <row r="1190" spans="1:9">
      <c r="A1190" t="s">
        <v>4233</v>
      </c>
      <c r="B1190">
        <v>95.594719112739796</v>
      </c>
      <c r="C1190">
        <v>96.148004741185943</v>
      </c>
      <c r="D1190">
        <v>93.179602151368996</v>
      </c>
      <c r="E1190">
        <v>95.050224304199219</v>
      </c>
      <c r="F1190">
        <v>4590500</v>
      </c>
      <c r="G1190">
        <v>0</v>
      </c>
      <c r="H1190">
        <v>0</v>
      </c>
      <c r="I1190" t="s">
        <v>1346</v>
      </c>
    </row>
    <row r="1191" spans="1:9">
      <c r="A1191" t="s">
        <v>4234</v>
      </c>
      <c r="B1191">
        <v>94.698922379637821</v>
      </c>
      <c r="C1191">
        <v>98.387461545383758</v>
      </c>
      <c r="D1191">
        <v>94.523273509642763</v>
      </c>
      <c r="E1191">
        <v>98.106430053710938</v>
      </c>
      <c r="F1191">
        <v>4578300</v>
      </c>
      <c r="G1191">
        <v>0</v>
      </c>
      <c r="H1191">
        <v>0</v>
      </c>
      <c r="I1191" t="s">
        <v>4235</v>
      </c>
    </row>
    <row r="1192" spans="1:9">
      <c r="A1192" t="s">
        <v>4236</v>
      </c>
      <c r="B1192">
        <v>98.097662087586599</v>
      </c>
      <c r="C1192">
        <v>99.573079336886437</v>
      </c>
      <c r="D1192">
        <v>97.01744983560944</v>
      </c>
      <c r="E1192">
        <v>98.150360107421875</v>
      </c>
      <c r="F1192">
        <v>4201100</v>
      </c>
      <c r="G1192">
        <v>0</v>
      </c>
      <c r="H1192">
        <v>0</v>
      </c>
      <c r="I1192" t="s">
        <v>1348</v>
      </c>
    </row>
    <row r="1193" spans="1:9">
      <c r="A1193" t="s">
        <v>4237</v>
      </c>
      <c r="B1193">
        <v>99.142733763563399</v>
      </c>
      <c r="C1193">
        <v>101.54028888317944</v>
      </c>
      <c r="D1193">
        <v>98.852918156737005</v>
      </c>
      <c r="E1193">
        <v>99.748710632324219</v>
      </c>
      <c r="F1193">
        <v>4913900</v>
      </c>
      <c r="G1193">
        <v>0</v>
      </c>
      <c r="H1193">
        <v>0</v>
      </c>
      <c r="I1193" t="s">
        <v>1349</v>
      </c>
    </row>
    <row r="1194" spans="1:9">
      <c r="A1194" t="s">
        <v>4238</v>
      </c>
      <c r="B1194">
        <v>100.78504233489808</v>
      </c>
      <c r="C1194">
        <v>101.25050023324728</v>
      </c>
      <c r="D1194">
        <v>99.327186494470567</v>
      </c>
      <c r="E1194">
        <v>99.555526733398438</v>
      </c>
      <c r="F1194">
        <v>3689800</v>
      </c>
      <c r="G1194">
        <v>0</v>
      </c>
      <c r="H1194">
        <v>0</v>
      </c>
      <c r="I1194" t="s">
        <v>1350</v>
      </c>
    </row>
    <row r="1195" spans="1:9">
      <c r="A1195" t="s">
        <v>4239</v>
      </c>
      <c r="B1195">
        <v>100.74113283979264</v>
      </c>
      <c r="C1195">
        <v>102.6029712149884</v>
      </c>
      <c r="D1195">
        <v>100.2229835945236</v>
      </c>
      <c r="E1195">
        <v>101.72474670410156</v>
      </c>
      <c r="F1195">
        <v>4266900</v>
      </c>
      <c r="G1195">
        <v>0</v>
      </c>
      <c r="H1195">
        <v>0</v>
      </c>
      <c r="I1195" t="s">
        <v>1351</v>
      </c>
    </row>
    <row r="1196" spans="1:9">
      <c r="A1196" t="s">
        <v>4240</v>
      </c>
      <c r="B1196">
        <v>102.59417877441246</v>
      </c>
      <c r="C1196">
        <v>106.03681696984781</v>
      </c>
      <c r="D1196">
        <v>101.81255955913048</v>
      </c>
      <c r="E1196">
        <v>105.54501342773438</v>
      </c>
      <c r="F1196">
        <v>5996300</v>
      </c>
      <c r="G1196">
        <v>0</v>
      </c>
      <c r="H1196">
        <v>0</v>
      </c>
      <c r="I1196" t="s">
        <v>4241</v>
      </c>
    </row>
    <row r="1197" spans="1:9">
      <c r="A1197" t="s">
        <v>4242</v>
      </c>
      <c r="B1197">
        <v>106.26514564865064</v>
      </c>
      <c r="C1197">
        <v>107.97768043971988</v>
      </c>
      <c r="D1197">
        <v>104.85120391845705</v>
      </c>
      <c r="E1197">
        <v>104.85120391845705</v>
      </c>
      <c r="F1197">
        <v>4897000</v>
      </c>
      <c r="G1197">
        <v>0</v>
      </c>
      <c r="H1197">
        <v>0</v>
      </c>
      <c r="I1197" t="s">
        <v>1353</v>
      </c>
    </row>
    <row r="1198" spans="1:9">
      <c r="A1198" t="s">
        <v>4243</v>
      </c>
      <c r="B1198">
        <v>104.90390789688674</v>
      </c>
      <c r="C1198">
        <v>105.94021301614175</v>
      </c>
      <c r="D1198">
        <v>103.75343601122054</v>
      </c>
      <c r="E1198">
        <v>104.63166046142578</v>
      </c>
      <c r="F1198">
        <v>4677900</v>
      </c>
      <c r="G1198">
        <v>0</v>
      </c>
      <c r="H1198">
        <v>0</v>
      </c>
      <c r="I1198" t="s">
        <v>1354</v>
      </c>
    </row>
    <row r="1199" spans="1:9">
      <c r="A1199" t="s">
        <v>4244</v>
      </c>
      <c r="B1199">
        <v>103.5777948561164</v>
      </c>
      <c r="C1199">
        <v>106.11586300703088</v>
      </c>
      <c r="D1199">
        <v>102.8576510676272</v>
      </c>
      <c r="E1199">
        <v>105.33424377441406</v>
      </c>
      <c r="F1199">
        <v>5635600</v>
      </c>
      <c r="G1199">
        <v>0</v>
      </c>
      <c r="H1199">
        <v>0</v>
      </c>
      <c r="I1199" t="s">
        <v>1355</v>
      </c>
    </row>
    <row r="1200" spans="1:9">
      <c r="A1200" t="s">
        <v>4245</v>
      </c>
      <c r="B1200">
        <v>105.6942998953503</v>
      </c>
      <c r="C1200">
        <v>107.7142185941028</v>
      </c>
      <c r="D1200">
        <v>105.21128051978434</v>
      </c>
      <c r="E1200">
        <v>106.21245574951172</v>
      </c>
      <c r="F1200">
        <v>8354200</v>
      </c>
      <c r="G1200">
        <v>0</v>
      </c>
      <c r="H1200">
        <v>0</v>
      </c>
      <c r="I1200" t="s">
        <v>1356</v>
      </c>
    </row>
    <row r="1201" spans="1:9">
      <c r="A1201" t="s">
        <v>4246</v>
      </c>
      <c r="B1201">
        <v>108.24993883608302</v>
      </c>
      <c r="C1201">
        <v>110.26107346811418</v>
      </c>
      <c r="D1201">
        <v>107.81960406612473</v>
      </c>
      <c r="E1201">
        <v>109.95368957519533</v>
      </c>
      <c r="F1201">
        <v>6320900</v>
      </c>
      <c r="G1201">
        <v>0</v>
      </c>
      <c r="H1201">
        <v>0</v>
      </c>
      <c r="I1201" t="s">
        <v>4247</v>
      </c>
    </row>
    <row r="1202" spans="1:9">
      <c r="A1202" t="s">
        <v>4248</v>
      </c>
      <c r="B1202">
        <v>109.55638879014046</v>
      </c>
      <c r="C1202">
        <v>110.28035561965224</v>
      </c>
      <c r="D1202">
        <v>105.31857607193059</v>
      </c>
      <c r="E1202">
        <v>105.61875152587891</v>
      </c>
      <c r="F1202">
        <v>12897000</v>
      </c>
      <c r="G1202">
        <v>0</v>
      </c>
      <c r="H1202">
        <v>0</v>
      </c>
      <c r="I1202" t="s">
        <v>1359</v>
      </c>
    </row>
    <row r="1203" spans="1:9">
      <c r="A1203" t="s">
        <v>4249</v>
      </c>
      <c r="B1203">
        <v>105.61874586583276</v>
      </c>
      <c r="C1203">
        <v>106.27208076440547</v>
      </c>
      <c r="D1203">
        <v>103.8618196477222</v>
      </c>
      <c r="E1203">
        <v>104.78001403808594</v>
      </c>
      <c r="F1203">
        <v>7620700</v>
      </c>
      <c r="G1203">
        <v>0</v>
      </c>
      <c r="H1203">
        <v>0</v>
      </c>
      <c r="I1203" t="s">
        <v>1360</v>
      </c>
    </row>
    <row r="1204" spans="1:9">
      <c r="A1204" t="s">
        <v>4250</v>
      </c>
      <c r="B1204">
        <v>104.91245369716248</v>
      </c>
      <c r="C1204">
        <v>105.38037822409792</v>
      </c>
      <c r="D1204">
        <v>103.45570282603038</v>
      </c>
      <c r="E1204">
        <v>103.72939300537109</v>
      </c>
      <c r="F1204">
        <v>4902900</v>
      </c>
      <c r="G1204">
        <v>0</v>
      </c>
      <c r="H1204">
        <v>0</v>
      </c>
      <c r="I1204" t="s">
        <v>1361</v>
      </c>
    </row>
    <row r="1205" spans="1:9">
      <c r="A1205" t="s">
        <v>4251</v>
      </c>
      <c r="B1205">
        <v>104.88597138849816</v>
      </c>
      <c r="C1205">
        <v>105.91010697412683</v>
      </c>
      <c r="D1205">
        <v>101.3632812264985</v>
      </c>
      <c r="E1205">
        <v>101.63697814941406</v>
      </c>
      <c r="F1205">
        <v>7274600</v>
      </c>
      <c r="G1205">
        <v>0</v>
      </c>
      <c r="H1205">
        <v>0</v>
      </c>
      <c r="I1205" t="s">
        <v>4252</v>
      </c>
    </row>
    <row r="1206" spans="1:9">
      <c r="A1206" t="s">
        <v>4253</v>
      </c>
      <c r="B1206">
        <v>102.08723080167618</v>
      </c>
      <c r="C1206">
        <v>103.69406928059874</v>
      </c>
      <c r="D1206">
        <v>100.85120638391108</v>
      </c>
      <c r="E1206">
        <v>103.65876007080078</v>
      </c>
      <c r="F1206">
        <v>8260300</v>
      </c>
      <c r="G1206">
        <v>0</v>
      </c>
      <c r="H1206">
        <v>0</v>
      </c>
      <c r="I1206" t="s">
        <v>1363</v>
      </c>
    </row>
    <row r="1207" spans="1:9">
      <c r="A1207" t="s">
        <v>4254</v>
      </c>
      <c r="B1207">
        <v>104.14434930199278</v>
      </c>
      <c r="C1207">
        <v>106.15731124775516</v>
      </c>
      <c r="D1207">
        <v>103.70291004245441</v>
      </c>
      <c r="E1207">
        <v>104.55930328369141</v>
      </c>
      <c r="F1207">
        <v>6137300</v>
      </c>
      <c r="G1207">
        <v>0</v>
      </c>
      <c r="H1207">
        <v>0</v>
      </c>
      <c r="I1207" t="s">
        <v>1364</v>
      </c>
    </row>
    <row r="1208" spans="1:9">
      <c r="A1208" t="s">
        <v>4255</v>
      </c>
      <c r="B1208">
        <v>104.832980700139</v>
      </c>
      <c r="C1208">
        <v>108.39981029105689</v>
      </c>
      <c r="D1208">
        <v>104.3209163406753</v>
      </c>
      <c r="E1208">
        <v>108.00251770019533</v>
      </c>
      <c r="F1208">
        <v>8705900</v>
      </c>
      <c r="G1208">
        <v>0</v>
      </c>
      <c r="H1208">
        <v>0</v>
      </c>
      <c r="I1208" t="s">
        <v>1365</v>
      </c>
    </row>
    <row r="1209" spans="1:9">
      <c r="A1209" t="s">
        <v>4256</v>
      </c>
      <c r="B1209">
        <v>106.3427179283967</v>
      </c>
      <c r="C1209">
        <v>106.59875351445116</v>
      </c>
      <c r="D1209">
        <v>104.90362832660308</v>
      </c>
      <c r="E1209">
        <v>105.49515533447266</v>
      </c>
      <c r="F1209">
        <v>6020100</v>
      </c>
      <c r="G1209">
        <v>0</v>
      </c>
      <c r="H1209">
        <v>0</v>
      </c>
      <c r="I1209" t="s">
        <v>4257</v>
      </c>
    </row>
    <row r="1210" spans="1:9">
      <c r="A1210" t="s">
        <v>4258</v>
      </c>
      <c r="B1210">
        <v>105.6452586362506</v>
      </c>
      <c r="C1210">
        <v>106.63407837722876</v>
      </c>
      <c r="D1210">
        <v>104.34742599038748</v>
      </c>
      <c r="E1210">
        <v>104.93012237548828</v>
      </c>
      <c r="F1210">
        <v>5144600</v>
      </c>
      <c r="G1210">
        <v>0</v>
      </c>
      <c r="H1210">
        <v>0</v>
      </c>
      <c r="I1210" t="s">
        <v>1367</v>
      </c>
    </row>
    <row r="1211" spans="1:9">
      <c r="A1211" t="s">
        <v>4259</v>
      </c>
      <c r="B1211">
        <v>105.18614989112932</v>
      </c>
      <c r="C1211">
        <v>107.97604934187612</v>
      </c>
      <c r="D1211">
        <v>104.44453514244702</v>
      </c>
      <c r="E1211">
        <v>107.47280883789063</v>
      </c>
      <c r="F1211">
        <v>5815800</v>
      </c>
      <c r="G1211">
        <v>0</v>
      </c>
      <c r="H1211">
        <v>0</v>
      </c>
      <c r="I1211" t="s">
        <v>1368</v>
      </c>
    </row>
    <row r="1212" spans="1:9">
      <c r="A1212" t="s">
        <v>4260</v>
      </c>
      <c r="B1212">
        <v>107.60523567981907</v>
      </c>
      <c r="C1212">
        <v>108.36451177472456</v>
      </c>
      <c r="D1212">
        <v>105.54813376931487</v>
      </c>
      <c r="E1212">
        <v>105.9101104736328</v>
      </c>
      <c r="F1212">
        <v>3963600</v>
      </c>
      <c r="G1212">
        <v>0</v>
      </c>
      <c r="H1212">
        <v>0</v>
      </c>
      <c r="I1212" t="s">
        <v>1369</v>
      </c>
    </row>
    <row r="1213" spans="1:9">
      <c r="A1213" t="s">
        <v>4261</v>
      </c>
      <c r="B1213">
        <v>107.1902777671032</v>
      </c>
      <c r="C1213">
        <v>108.1614427323278</v>
      </c>
      <c r="D1213">
        <v>105.66289505748875</v>
      </c>
      <c r="E1213">
        <v>107.29621887207033</v>
      </c>
      <c r="F1213">
        <v>4578800</v>
      </c>
      <c r="G1213">
        <v>0</v>
      </c>
      <c r="H1213">
        <v>0</v>
      </c>
      <c r="I1213" t="s">
        <v>1370</v>
      </c>
    </row>
    <row r="1214" spans="1:9">
      <c r="A1214" t="s">
        <v>4262</v>
      </c>
      <c r="B1214">
        <v>106.66056938698706</v>
      </c>
      <c r="C1214">
        <v>108.11732053172808</v>
      </c>
      <c r="D1214">
        <v>106.45751106605636</v>
      </c>
      <c r="E1214">
        <v>108.03786468505859</v>
      </c>
      <c r="F1214">
        <v>3578400</v>
      </c>
      <c r="G1214">
        <v>0</v>
      </c>
      <c r="H1214">
        <v>0</v>
      </c>
      <c r="I1214" t="s">
        <v>4263</v>
      </c>
    </row>
    <row r="1215" spans="1:9">
      <c r="A1215" t="s">
        <v>4264</v>
      </c>
      <c r="B1215">
        <v>108.18793142353246</v>
      </c>
      <c r="C1215">
        <v>108.35568049279624</v>
      </c>
      <c r="D1215">
        <v>106.20145481275824</v>
      </c>
      <c r="E1215">
        <v>106.58109283447266</v>
      </c>
      <c r="F1215">
        <v>2923500</v>
      </c>
      <c r="G1215">
        <v>0</v>
      </c>
      <c r="H1215">
        <v>0</v>
      </c>
      <c r="I1215" t="s">
        <v>1372</v>
      </c>
    </row>
    <row r="1216" spans="1:9">
      <c r="A1216" t="s">
        <v>4265</v>
      </c>
      <c r="B1216">
        <v>106.60757050514221</v>
      </c>
      <c r="C1216">
        <v>107.87008693045402</v>
      </c>
      <c r="D1216">
        <v>105.75117734964589</v>
      </c>
      <c r="E1216">
        <v>105.94541168212891</v>
      </c>
      <c r="F1216">
        <v>3653700</v>
      </c>
      <c r="G1216">
        <v>0</v>
      </c>
      <c r="H1216">
        <v>0</v>
      </c>
      <c r="I1216" t="s">
        <v>1373</v>
      </c>
    </row>
    <row r="1217" spans="1:9">
      <c r="A1217" t="s">
        <v>4266</v>
      </c>
      <c r="B1217">
        <v>104.68289395144772</v>
      </c>
      <c r="C1217">
        <v>106.77531823097578</v>
      </c>
      <c r="D1217">
        <v>103.98541919160502</v>
      </c>
      <c r="E1217">
        <v>104.18848419189452</v>
      </c>
      <c r="F1217">
        <v>5005100</v>
      </c>
      <c r="G1217">
        <v>0</v>
      </c>
      <c r="H1217">
        <v>0</v>
      </c>
      <c r="I1217" t="s">
        <v>1374</v>
      </c>
    </row>
    <row r="1218" spans="1:9">
      <c r="A1218" t="s">
        <v>4267</v>
      </c>
      <c r="B1218">
        <v>105.5746341124547</v>
      </c>
      <c r="C1218">
        <v>105.72472187137232</v>
      </c>
      <c r="D1218">
        <v>101.36329903912537</v>
      </c>
      <c r="E1218">
        <v>103.20851898193359</v>
      </c>
      <c r="F1218">
        <v>4953400</v>
      </c>
      <c r="G1218">
        <v>0</v>
      </c>
      <c r="H1218">
        <v>0</v>
      </c>
      <c r="I1218" t="s">
        <v>1375</v>
      </c>
    </row>
    <row r="1219" spans="1:9">
      <c r="A1219" t="s">
        <v>4268</v>
      </c>
      <c r="B1219">
        <v>101.93715033255498</v>
      </c>
      <c r="C1219">
        <v>104.78885083819507</v>
      </c>
      <c r="D1219">
        <v>101.7340920505534</v>
      </c>
      <c r="E1219">
        <v>104.31209564208984</v>
      </c>
      <c r="F1219">
        <v>4593800</v>
      </c>
      <c r="G1219">
        <v>0</v>
      </c>
      <c r="H1219">
        <v>0</v>
      </c>
      <c r="I1219" t="s">
        <v>4269</v>
      </c>
    </row>
    <row r="1220" spans="1:9">
      <c r="A1220" t="s">
        <v>4270</v>
      </c>
      <c r="B1220">
        <v>106.33389123759731</v>
      </c>
      <c r="C1220">
        <v>107.11965258251632</v>
      </c>
      <c r="D1220">
        <v>103.49102132190008</v>
      </c>
      <c r="E1220">
        <v>105.24794769287109</v>
      </c>
      <c r="F1220">
        <v>5138000</v>
      </c>
      <c r="G1220">
        <v>0</v>
      </c>
      <c r="H1220">
        <v>0</v>
      </c>
      <c r="I1220" t="s">
        <v>1377</v>
      </c>
    </row>
    <row r="1221" spans="1:9">
      <c r="A1221" t="s">
        <v>4271</v>
      </c>
      <c r="B1221">
        <v>105.47748795110304</v>
      </c>
      <c r="C1221">
        <v>105.47748795110304</v>
      </c>
      <c r="D1221">
        <v>103.98542123703764</v>
      </c>
      <c r="E1221">
        <v>104.41802978515624</v>
      </c>
      <c r="F1221">
        <v>3808600</v>
      </c>
      <c r="G1221">
        <v>0</v>
      </c>
      <c r="H1221">
        <v>0</v>
      </c>
      <c r="I1221" t="s">
        <v>1378</v>
      </c>
    </row>
    <row r="1222" spans="1:9">
      <c r="A1222" t="s">
        <v>4272</v>
      </c>
      <c r="B1222">
        <v>104.39155436601926</v>
      </c>
      <c r="C1222">
        <v>104.40921570849125</v>
      </c>
      <c r="D1222">
        <v>103.18201510400203</v>
      </c>
      <c r="E1222">
        <v>103.56165313720705</v>
      </c>
      <c r="F1222">
        <v>3261100</v>
      </c>
      <c r="G1222">
        <v>0</v>
      </c>
      <c r="H1222">
        <v>0</v>
      </c>
      <c r="I1222" t="s">
        <v>1379</v>
      </c>
    </row>
    <row r="1223" spans="1:9">
      <c r="A1223" t="s">
        <v>4273</v>
      </c>
      <c r="B1223">
        <v>106.12199778155644</v>
      </c>
      <c r="C1223">
        <v>108.53225915879172</v>
      </c>
      <c r="D1223">
        <v>105.26561125611168</v>
      </c>
      <c r="E1223">
        <v>106.43983459472656</v>
      </c>
      <c r="F1223">
        <v>12611200</v>
      </c>
      <c r="G1223">
        <v>0</v>
      </c>
      <c r="H1223">
        <v>0</v>
      </c>
      <c r="I1223" t="s">
        <v>1380</v>
      </c>
    </row>
    <row r="1224" spans="1:9">
      <c r="A1224" t="s">
        <v>4274</v>
      </c>
      <c r="B1224">
        <v>106.38686445470518</v>
      </c>
      <c r="C1224">
        <v>108.69117799130407</v>
      </c>
      <c r="D1224">
        <v>105.15083314706985</v>
      </c>
      <c r="E1224">
        <v>108.0908203125</v>
      </c>
      <c r="F1224">
        <v>4671200</v>
      </c>
      <c r="G1224">
        <v>0</v>
      </c>
      <c r="H1224">
        <v>0</v>
      </c>
      <c r="I1224" t="s">
        <v>4275</v>
      </c>
    </row>
    <row r="1225" spans="1:9">
      <c r="A1225" t="s">
        <v>4276</v>
      </c>
      <c r="B1225">
        <v>108.62055571548019</v>
      </c>
      <c r="C1225">
        <v>109.85658713263304</v>
      </c>
      <c r="D1225">
        <v>107.057863519333</v>
      </c>
      <c r="E1225">
        <v>107.26975250244141</v>
      </c>
      <c r="F1225">
        <v>4307000</v>
      </c>
      <c r="G1225">
        <v>0</v>
      </c>
      <c r="H1225">
        <v>0</v>
      </c>
      <c r="I1225" t="s">
        <v>1382</v>
      </c>
    </row>
    <row r="1226" spans="1:9">
      <c r="A1226" t="s">
        <v>4277</v>
      </c>
      <c r="B1226">
        <v>106.9783750372759</v>
      </c>
      <c r="C1226">
        <v>107.7023350621085</v>
      </c>
      <c r="D1226">
        <v>104.73586307356813</v>
      </c>
      <c r="E1226">
        <v>105.69820404052734</v>
      </c>
      <c r="F1226">
        <v>4181600</v>
      </c>
      <c r="G1226">
        <v>0</v>
      </c>
      <c r="H1226">
        <v>0</v>
      </c>
      <c r="I1226" t="s">
        <v>1383</v>
      </c>
    </row>
    <row r="1227" spans="1:9">
      <c r="A1227" t="s">
        <v>4278</v>
      </c>
      <c r="B1227">
        <v>105.40685685481384</v>
      </c>
      <c r="C1227">
        <v>105.90126662782248</v>
      </c>
      <c r="D1227">
        <v>104.43569191390633</v>
      </c>
      <c r="E1227">
        <v>105.77766418457033</v>
      </c>
      <c r="F1227">
        <v>2759500</v>
      </c>
      <c r="G1227">
        <v>0</v>
      </c>
      <c r="H1227">
        <v>0</v>
      </c>
      <c r="I1227" t="s">
        <v>1384</v>
      </c>
    </row>
    <row r="1228" spans="1:9">
      <c r="A1228" t="s">
        <v>4279</v>
      </c>
      <c r="B1228">
        <v>105.94540308103151</v>
      </c>
      <c r="C1228">
        <v>106.51927536155256</v>
      </c>
      <c r="D1228">
        <v>103.07604841425358</v>
      </c>
      <c r="E1228">
        <v>103.31442260742188</v>
      </c>
      <c r="F1228">
        <v>6670800</v>
      </c>
      <c r="G1228">
        <v>0</v>
      </c>
      <c r="H1228">
        <v>0</v>
      </c>
      <c r="I1228" t="s">
        <v>1385</v>
      </c>
    </row>
    <row r="1229" spans="1:9">
      <c r="A1229" t="s">
        <v>4280</v>
      </c>
      <c r="B1229">
        <v>103.72939667483909</v>
      </c>
      <c r="C1229">
        <v>105.30975005292284</v>
      </c>
      <c r="D1229">
        <v>103.09372305507036</v>
      </c>
      <c r="E1229">
        <v>104.6829071044922</v>
      </c>
      <c r="F1229">
        <v>3258900</v>
      </c>
      <c r="G1229">
        <v>0</v>
      </c>
      <c r="H1229">
        <v>0</v>
      </c>
      <c r="I1229" t="s">
        <v>4281</v>
      </c>
    </row>
    <row r="1230" spans="1:9">
      <c r="A1230" t="s">
        <v>4282</v>
      </c>
      <c r="B1230">
        <v>104.95656582472159</v>
      </c>
      <c r="C1230">
        <v>106.3338604998802</v>
      </c>
      <c r="D1230">
        <v>104.41800954365942</v>
      </c>
      <c r="E1230">
        <v>105.8835906982422</v>
      </c>
      <c r="F1230">
        <v>3633900</v>
      </c>
      <c r="G1230">
        <v>0</v>
      </c>
      <c r="H1230">
        <v>0</v>
      </c>
      <c r="I1230" t="s">
        <v>1387</v>
      </c>
    </row>
    <row r="1231" spans="1:9">
      <c r="A1231" t="s">
        <v>4283</v>
      </c>
      <c r="B1231">
        <v>105.86596795558521</v>
      </c>
      <c r="C1231">
        <v>106.26326060046711</v>
      </c>
      <c r="D1231">
        <v>104.91245752487426</v>
      </c>
      <c r="E1231">
        <v>105.02722930908205</v>
      </c>
      <c r="F1231">
        <v>2836400</v>
      </c>
      <c r="G1231">
        <v>0</v>
      </c>
      <c r="H1231">
        <v>0</v>
      </c>
      <c r="I1231" t="s">
        <v>1388</v>
      </c>
    </row>
    <row r="1232" spans="1:9">
      <c r="A1232" t="s">
        <v>4284</v>
      </c>
      <c r="B1232">
        <v>105.92777126920328</v>
      </c>
      <c r="C1232">
        <v>106.4663209871126</v>
      </c>
      <c r="D1232">
        <v>104.96543014819488</v>
      </c>
      <c r="E1232">
        <v>105.16849517822266</v>
      </c>
      <c r="F1232">
        <v>2216100</v>
      </c>
      <c r="G1232">
        <v>0</v>
      </c>
      <c r="H1232">
        <v>0</v>
      </c>
      <c r="I1232" t="s">
        <v>1389</v>
      </c>
    </row>
    <row r="1233" spans="1:9">
      <c r="A1233" t="s">
        <v>4285</v>
      </c>
      <c r="B1233">
        <v>105.95424185237648</v>
      </c>
      <c r="C1233">
        <v>106.16613078870884</v>
      </c>
      <c r="D1233">
        <v>104.16199972427874</v>
      </c>
      <c r="E1233">
        <v>105.27442169189452</v>
      </c>
      <c r="F1233">
        <v>3766400</v>
      </c>
      <c r="G1233">
        <v>0</v>
      </c>
      <c r="H1233">
        <v>0</v>
      </c>
      <c r="I1233" t="s">
        <v>4286</v>
      </c>
    </row>
    <row r="1234" spans="1:9">
      <c r="A1234" t="s">
        <v>4287</v>
      </c>
      <c r="B1234">
        <v>104.44453883669873</v>
      </c>
      <c r="C1234">
        <v>105.54813706305509</v>
      </c>
      <c r="D1234">
        <v>104.01192348217012</v>
      </c>
      <c r="E1234">
        <v>104.23264312744141</v>
      </c>
      <c r="F1234">
        <v>3908300</v>
      </c>
      <c r="G1234">
        <v>0</v>
      </c>
      <c r="H1234">
        <v>0</v>
      </c>
      <c r="I1234" t="s">
        <v>1391</v>
      </c>
    </row>
    <row r="1235" spans="1:9">
      <c r="A1235" t="s">
        <v>4288</v>
      </c>
      <c r="B1235">
        <v>104.312101939925</v>
      </c>
      <c r="C1235">
        <v>104.62110808499339</v>
      </c>
      <c r="D1235">
        <v>103.05841601660246</v>
      </c>
      <c r="E1235">
        <v>103.91480255126952</v>
      </c>
      <c r="F1235">
        <v>2845100</v>
      </c>
      <c r="G1235">
        <v>0</v>
      </c>
      <c r="H1235">
        <v>0</v>
      </c>
      <c r="I1235" t="s">
        <v>1392</v>
      </c>
    </row>
    <row r="1236" spans="1:9">
      <c r="A1236" t="s">
        <v>4289</v>
      </c>
      <c r="B1236">
        <v>103.70290855999514</v>
      </c>
      <c r="C1236">
        <v>105.33623244977262</v>
      </c>
      <c r="D1236">
        <v>103.4115570362659</v>
      </c>
      <c r="E1236">
        <v>104.09137725830078</v>
      </c>
      <c r="F1236">
        <v>2861000</v>
      </c>
      <c r="G1236">
        <v>0</v>
      </c>
      <c r="H1236">
        <v>0</v>
      </c>
      <c r="I1236" t="s">
        <v>1393</v>
      </c>
    </row>
    <row r="1237" spans="1:9">
      <c r="A1237" t="s">
        <v>4290</v>
      </c>
      <c r="B1237">
        <v>104.02073991919508</v>
      </c>
      <c r="C1237">
        <v>105.044882166302</v>
      </c>
      <c r="D1237">
        <v>103.34975040336047</v>
      </c>
      <c r="E1237">
        <v>104.93893432617188</v>
      </c>
      <c r="F1237">
        <v>2033500</v>
      </c>
      <c r="G1237">
        <v>0</v>
      </c>
      <c r="H1237">
        <v>0</v>
      </c>
      <c r="I1237" t="s">
        <v>1394</v>
      </c>
    </row>
    <row r="1238" spans="1:9">
      <c r="A1238" t="s">
        <v>4291</v>
      </c>
      <c r="B1238">
        <v>105.39803864120172</v>
      </c>
      <c r="C1238">
        <v>107.49929389648896</v>
      </c>
      <c r="D1238">
        <v>104.51516009315262</v>
      </c>
      <c r="E1238">
        <v>104.8241729736328</v>
      </c>
      <c r="F1238">
        <v>3469700</v>
      </c>
      <c r="G1238">
        <v>0</v>
      </c>
      <c r="H1238">
        <v>0</v>
      </c>
      <c r="I1238" t="s">
        <v>4292</v>
      </c>
    </row>
    <row r="1239" spans="1:9">
      <c r="A1239" t="s">
        <v>4293</v>
      </c>
      <c r="B1239">
        <v>104.83299154956288</v>
      </c>
      <c r="C1239">
        <v>106.09550807815803</v>
      </c>
      <c r="D1239">
        <v>103.66759219515411</v>
      </c>
      <c r="E1239">
        <v>106.01605224609376</v>
      </c>
      <c r="F1239">
        <v>2578200</v>
      </c>
      <c r="G1239">
        <v>0</v>
      </c>
      <c r="H1239">
        <v>0</v>
      </c>
      <c r="I1239" t="s">
        <v>1396</v>
      </c>
    </row>
    <row r="1240" spans="1:9">
      <c r="A1240" t="s">
        <v>4294</v>
      </c>
      <c r="B1240">
        <v>107.10200111588765</v>
      </c>
      <c r="C1240">
        <v>108.34686317863481</v>
      </c>
      <c r="D1240">
        <v>105.95426297411289</v>
      </c>
      <c r="E1240">
        <v>107.41983795166016</v>
      </c>
      <c r="F1240">
        <v>3533900</v>
      </c>
      <c r="G1240">
        <v>0</v>
      </c>
      <c r="H1240">
        <v>0</v>
      </c>
      <c r="I1240" t="s">
        <v>1397</v>
      </c>
    </row>
    <row r="1241" spans="1:9">
      <c r="A1241" t="s">
        <v>4295</v>
      </c>
      <c r="B1241">
        <v>107.05784875009736</v>
      </c>
      <c r="C1241">
        <v>108.58522478237811</v>
      </c>
      <c r="D1241">
        <v>106.9519009052446</v>
      </c>
      <c r="E1241">
        <v>107.66703033447266</v>
      </c>
      <c r="F1241">
        <v>3109900</v>
      </c>
      <c r="G1241">
        <v>0</v>
      </c>
      <c r="H1241">
        <v>0</v>
      </c>
      <c r="I1241" t="s">
        <v>1398</v>
      </c>
    </row>
    <row r="1242" spans="1:9">
      <c r="A1242" t="s">
        <v>4296</v>
      </c>
      <c r="B1242">
        <v>108.27623127383444</v>
      </c>
      <c r="C1242">
        <v>108.77947180783605</v>
      </c>
      <c r="D1242">
        <v>107.22560358137372</v>
      </c>
      <c r="E1242">
        <v>107.41983795166016</v>
      </c>
      <c r="F1242">
        <v>2715500</v>
      </c>
      <c r="G1242">
        <v>0</v>
      </c>
      <c r="H1242">
        <v>0</v>
      </c>
      <c r="I1242" t="s">
        <v>1399</v>
      </c>
    </row>
    <row r="1243" spans="1:9">
      <c r="A1243" t="s">
        <v>4297</v>
      </c>
      <c r="B1243">
        <v>107.3050743009163</v>
      </c>
      <c r="C1243">
        <v>107.59642587845474</v>
      </c>
      <c r="D1243">
        <v>105.09787762713366</v>
      </c>
      <c r="E1243">
        <v>105.78652191162109</v>
      </c>
      <c r="F1243">
        <v>3825900</v>
      </c>
      <c r="G1243">
        <v>0</v>
      </c>
      <c r="H1243">
        <v>0</v>
      </c>
      <c r="I1243" t="s">
        <v>4298</v>
      </c>
    </row>
    <row r="1244" spans="1:9">
      <c r="A1244" t="s">
        <v>4299</v>
      </c>
      <c r="B1244">
        <v>106.25442714198438</v>
      </c>
      <c r="C1244">
        <v>106.81946884851118</v>
      </c>
      <c r="D1244">
        <v>105.96307561760474</v>
      </c>
      <c r="E1244">
        <v>106.12199401855467</v>
      </c>
      <c r="F1244">
        <v>3195400</v>
      </c>
      <c r="G1244">
        <v>0</v>
      </c>
      <c r="H1244">
        <v>0</v>
      </c>
      <c r="I1244" t="s">
        <v>1401</v>
      </c>
    </row>
    <row r="1245" spans="1:9">
      <c r="A1245" t="s">
        <v>4300</v>
      </c>
      <c r="B1245">
        <v>106.21028726566831</v>
      </c>
      <c r="C1245">
        <v>108.75297494522104</v>
      </c>
      <c r="D1245">
        <v>105.94542101878996</v>
      </c>
      <c r="E1245">
        <v>108.71765899658205</v>
      </c>
      <c r="F1245">
        <v>3876600</v>
      </c>
      <c r="G1245">
        <v>0</v>
      </c>
      <c r="H1245">
        <v>0</v>
      </c>
      <c r="I1245" t="s">
        <v>1402</v>
      </c>
    </row>
    <row r="1246" spans="1:9">
      <c r="A1246" t="s">
        <v>4301</v>
      </c>
      <c r="B1246">
        <v>108.99134472098758</v>
      </c>
      <c r="C1246">
        <v>109.12377783901024</v>
      </c>
      <c r="D1246">
        <v>107.65820307749</v>
      </c>
      <c r="E1246">
        <v>108.02017974853516</v>
      </c>
      <c r="F1246">
        <v>3267500</v>
      </c>
      <c r="G1246">
        <v>0</v>
      </c>
      <c r="H1246">
        <v>0</v>
      </c>
      <c r="I1246" t="s">
        <v>1403</v>
      </c>
    </row>
    <row r="1247" spans="1:9">
      <c r="A1247" t="s">
        <v>4302</v>
      </c>
      <c r="B1247">
        <v>108.18792767465337</v>
      </c>
      <c r="C1247">
        <v>110.82773239324364</v>
      </c>
      <c r="D1247">
        <v>107.76414304860852</v>
      </c>
      <c r="E1247">
        <v>109.22089385986328</v>
      </c>
      <c r="F1247">
        <v>3832900</v>
      </c>
      <c r="G1247">
        <v>0</v>
      </c>
      <c r="H1247">
        <v>0</v>
      </c>
      <c r="I1247" t="s">
        <v>1404</v>
      </c>
    </row>
    <row r="1248" spans="1:9">
      <c r="A1248" t="s">
        <v>4303</v>
      </c>
      <c r="B1248">
        <v>109.69766194414056</v>
      </c>
      <c r="C1248">
        <v>109.90955091417764</v>
      </c>
      <c r="D1248">
        <v>107.8524489724028</v>
      </c>
      <c r="E1248">
        <v>108.32037353515624</v>
      </c>
      <c r="F1248">
        <v>2423400</v>
      </c>
      <c r="G1248">
        <v>0</v>
      </c>
      <c r="H1248">
        <v>0</v>
      </c>
      <c r="I1248" t="s">
        <v>4304</v>
      </c>
    </row>
    <row r="1249" spans="1:9">
      <c r="A1249" t="s">
        <v>4305</v>
      </c>
      <c r="B1249">
        <v>108.24973997050893</v>
      </c>
      <c r="C1249">
        <v>109.88306394712212</v>
      </c>
      <c r="D1249">
        <v>107.81713136537788</v>
      </c>
      <c r="E1249">
        <v>108.85009765625</v>
      </c>
      <c r="F1249">
        <v>2337000</v>
      </c>
      <c r="G1249">
        <v>0</v>
      </c>
      <c r="H1249">
        <v>0</v>
      </c>
      <c r="I1249" t="s">
        <v>1406</v>
      </c>
    </row>
    <row r="1250" spans="1:9">
      <c r="A1250" t="s">
        <v>4306</v>
      </c>
      <c r="B1250">
        <v>109.0090237891842</v>
      </c>
      <c r="C1250">
        <v>109.90073307732676</v>
      </c>
      <c r="D1250">
        <v>108.5057832475254</v>
      </c>
      <c r="E1250">
        <v>109.19442749023438</v>
      </c>
      <c r="F1250">
        <v>2095800</v>
      </c>
      <c r="G1250">
        <v>0</v>
      </c>
      <c r="H1250">
        <v>0</v>
      </c>
      <c r="I1250" t="s">
        <v>1407</v>
      </c>
    </row>
    <row r="1251" spans="1:9">
      <c r="A1251" t="s">
        <v>4307</v>
      </c>
      <c r="B1251">
        <v>108.00253689290268</v>
      </c>
      <c r="C1251">
        <v>110.7306284361601</v>
      </c>
      <c r="D1251">
        <v>107.55226693697018</v>
      </c>
      <c r="E1251">
        <v>109.989013671875</v>
      </c>
      <c r="F1251">
        <v>3606300</v>
      </c>
      <c r="G1251">
        <v>0</v>
      </c>
      <c r="H1251">
        <v>0</v>
      </c>
      <c r="I1251" t="s">
        <v>1408</v>
      </c>
    </row>
    <row r="1252" spans="1:9">
      <c r="A1252" t="s">
        <v>4308</v>
      </c>
      <c r="B1252">
        <v>109.72412987220901</v>
      </c>
      <c r="C1252">
        <v>111.18088062448726</v>
      </c>
      <c r="D1252">
        <v>109.2915213288437</v>
      </c>
      <c r="E1252">
        <v>111.13673400878906</v>
      </c>
      <c r="F1252">
        <v>3267100</v>
      </c>
      <c r="G1252">
        <v>0</v>
      </c>
      <c r="H1252">
        <v>0</v>
      </c>
      <c r="I1252" t="s">
        <v>1409</v>
      </c>
    </row>
    <row r="1253" spans="1:9">
      <c r="A1253" t="s">
        <v>4309</v>
      </c>
      <c r="B1253">
        <v>111.68412595925436</v>
      </c>
      <c r="C1253">
        <v>113.22033934003169</v>
      </c>
      <c r="D1253">
        <v>111.46340634273407</v>
      </c>
      <c r="E1253">
        <v>112.86717987060548</v>
      </c>
      <c r="F1253">
        <v>3319200</v>
      </c>
      <c r="G1253">
        <v>0</v>
      </c>
      <c r="H1253">
        <v>0</v>
      </c>
      <c r="I1253" t="s">
        <v>4310</v>
      </c>
    </row>
    <row r="1254" spans="1:9">
      <c r="A1254" t="s">
        <v>4311</v>
      </c>
      <c r="B1254">
        <v>112.9466352712362</v>
      </c>
      <c r="C1254">
        <v>115.45401345849976</v>
      </c>
      <c r="D1254">
        <v>112.637629174873</v>
      </c>
      <c r="E1254">
        <v>115.17148590087891</v>
      </c>
      <c r="F1254">
        <v>3924500</v>
      </c>
      <c r="G1254">
        <v>0</v>
      </c>
      <c r="H1254">
        <v>0</v>
      </c>
      <c r="I1254" t="s">
        <v>1411</v>
      </c>
    </row>
    <row r="1255" spans="1:9">
      <c r="A1255" t="s">
        <v>4312</v>
      </c>
      <c r="B1255">
        <v>115.43636369962606</v>
      </c>
      <c r="C1255">
        <v>116.47815386164808</v>
      </c>
      <c r="D1255">
        <v>113.591150870627</v>
      </c>
      <c r="E1255">
        <v>114.21798706054688</v>
      </c>
      <c r="F1255">
        <v>3688800</v>
      </c>
      <c r="G1255">
        <v>0</v>
      </c>
      <c r="H1255">
        <v>0</v>
      </c>
      <c r="I1255" t="s">
        <v>1412</v>
      </c>
    </row>
    <row r="1256" spans="1:9">
      <c r="A1256" t="s">
        <v>4313</v>
      </c>
      <c r="B1256">
        <v>114.3327617841654</v>
      </c>
      <c r="C1256">
        <v>114.71239305960196</v>
      </c>
      <c r="D1256">
        <v>113.1232225920506</v>
      </c>
      <c r="E1256">
        <v>113.900146484375</v>
      </c>
      <c r="F1256">
        <v>1979900</v>
      </c>
      <c r="G1256">
        <v>0</v>
      </c>
      <c r="H1256">
        <v>0</v>
      </c>
      <c r="I1256" t="s">
        <v>1413</v>
      </c>
    </row>
    <row r="1257" spans="1:9">
      <c r="A1257" t="s">
        <v>4314</v>
      </c>
      <c r="B1257">
        <v>114.10320170913722</v>
      </c>
      <c r="C1257">
        <v>116.43399999191034</v>
      </c>
      <c r="D1257">
        <v>113.89130605737444</v>
      </c>
      <c r="E1257">
        <v>116.31922149658205</v>
      </c>
      <c r="F1257">
        <v>2303100</v>
      </c>
      <c r="G1257">
        <v>0</v>
      </c>
      <c r="H1257">
        <v>0</v>
      </c>
      <c r="I1257" t="s">
        <v>1414</v>
      </c>
    </row>
    <row r="1258" spans="1:9">
      <c r="A1258" t="s">
        <v>4315</v>
      </c>
      <c r="B1258">
        <v>116.60177304250873</v>
      </c>
      <c r="C1258">
        <v>118.40283930257154</v>
      </c>
      <c r="D1258">
        <v>115.87780618698318</v>
      </c>
      <c r="E1258">
        <v>117.369873046875</v>
      </c>
      <c r="F1258">
        <v>3002900</v>
      </c>
      <c r="G1258">
        <v>0</v>
      </c>
      <c r="H1258">
        <v>0</v>
      </c>
      <c r="I1258" t="s">
        <v>4316</v>
      </c>
    </row>
    <row r="1259" spans="1:9">
      <c r="A1259" t="s">
        <v>4317</v>
      </c>
      <c r="B1259">
        <v>118.0496959066336</v>
      </c>
      <c r="C1259">
        <v>118.8266198637108</v>
      </c>
      <c r="D1259">
        <v>115.96610200638304</v>
      </c>
      <c r="E1259">
        <v>116.29276275634766</v>
      </c>
      <c r="F1259">
        <v>3915900</v>
      </c>
      <c r="G1259">
        <v>0</v>
      </c>
      <c r="H1259">
        <v>0</v>
      </c>
      <c r="I1259" t="s">
        <v>1416</v>
      </c>
    </row>
    <row r="1260" spans="1:9">
      <c r="A1260" t="s">
        <v>4318</v>
      </c>
      <c r="B1260">
        <v>119.28569707874888</v>
      </c>
      <c r="C1260">
        <v>119.28569707874888</v>
      </c>
      <c r="D1260">
        <v>117.21976492667976</v>
      </c>
      <c r="E1260">
        <v>118.83543395996094</v>
      </c>
      <c r="F1260">
        <v>4860900</v>
      </c>
      <c r="G1260">
        <v>0</v>
      </c>
      <c r="H1260">
        <v>0</v>
      </c>
      <c r="I1260" t="s">
        <v>1417</v>
      </c>
    </row>
    <row r="1261" spans="1:9">
      <c r="A1261" t="s">
        <v>4319</v>
      </c>
      <c r="B1261">
        <v>118.29686742210508</v>
      </c>
      <c r="C1261">
        <v>119.13559910678542</v>
      </c>
      <c r="D1261">
        <v>117.96136935957148</v>
      </c>
      <c r="E1261">
        <v>119.02082061767578</v>
      </c>
      <c r="F1261">
        <v>2324800</v>
      </c>
      <c r="G1261">
        <v>0</v>
      </c>
      <c r="H1261">
        <v>0</v>
      </c>
      <c r="I1261" t="s">
        <v>1418</v>
      </c>
    </row>
    <row r="1262" spans="1:9">
      <c r="A1262" t="s">
        <v>4320</v>
      </c>
      <c r="B1262">
        <v>120.00087975645704</v>
      </c>
      <c r="C1262">
        <v>120.95439043635018</v>
      </c>
      <c r="D1262">
        <v>119.3828673171728</v>
      </c>
      <c r="E1262">
        <v>120.53943634033205</v>
      </c>
      <c r="F1262">
        <v>3180900</v>
      </c>
      <c r="G1262">
        <v>0</v>
      </c>
      <c r="H1262">
        <v>0</v>
      </c>
      <c r="I1262" t="s">
        <v>1419</v>
      </c>
    </row>
    <row r="1263" spans="1:9">
      <c r="A1263" t="s">
        <v>4321</v>
      </c>
      <c r="B1263">
        <v>121.8195762602483</v>
      </c>
      <c r="C1263">
        <v>122.44642594645951</v>
      </c>
      <c r="D1263">
        <v>121.30750509430356</v>
      </c>
      <c r="E1263">
        <v>122.04913330078124</v>
      </c>
      <c r="F1263">
        <v>4632300</v>
      </c>
      <c r="G1263">
        <v>0</v>
      </c>
      <c r="H1263">
        <v>0</v>
      </c>
      <c r="I1263" t="s">
        <v>4322</v>
      </c>
    </row>
    <row r="1264" spans="1:9">
      <c r="A1264" t="s">
        <v>4323</v>
      </c>
      <c r="B1264">
        <v>131.75556660844276</v>
      </c>
      <c r="C1264">
        <v>137.24760215709679</v>
      </c>
      <c r="D1264">
        <v>130.01656462095508</v>
      </c>
      <c r="E1264">
        <v>136.83059692382813</v>
      </c>
      <c r="F1264">
        <v>40211800</v>
      </c>
      <c r="G1264">
        <v>0</v>
      </c>
      <c r="H1264">
        <v>0</v>
      </c>
      <c r="I1264" t="s">
        <v>1422</v>
      </c>
    </row>
    <row r="1265" spans="1:9">
      <c r="A1265" t="s">
        <v>4324</v>
      </c>
      <c r="B1265">
        <v>137.46052436595701</v>
      </c>
      <c r="C1265">
        <v>138.49861038477033</v>
      </c>
      <c r="D1265">
        <v>134.6124824793956</v>
      </c>
      <c r="E1265">
        <v>135.0738525390625</v>
      </c>
      <c r="F1265">
        <v>12046000</v>
      </c>
      <c r="G1265">
        <v>0</v>
      </c>
      <c r="H1265">
        <v>0</v>
      </c>
      <c r="I1265" t="s">
        <v>1423</v>
      </c>
    </row>
    <row r="1266" spans="1:9">
      <c r="A1266" t="s">
        <v>4325</v>
      </c>
      <c r="B1266">
        <v>135.15369531714737</v>
      </c>
      <c r="C1266">
        <v>138.06385057434591</v>
      </c>
      <c r="D1266">
        <v>134.97624946746464</v>
      </c>
      <c r="E1266">
        <v>136.30711364746094</v>
      </c>
      <c r="F1266">
        <v>7061400</v>
      </c>
      <c r="G1266">
        <v>0</v>
      </c>
      <c r="H1266">
        <v>0</v>
      </c>
      <c r="I1266" t="s">
        <v>1424</v>
      </c>
    </row>
    <row r="1267" spans="1:9">
      <c r="A1267" t="s">
        <v>4326</v>
      </c>
      <c r="B1267">
        <v>137.07899574588083</v>
      </c>
      <c r="C1267">
        <v>137.18546053655055</v>
      </c>
      <c r="D1267">
        <v>135.41985624611539</v>
      </c>
      <c r="E1267">
        <v>135.96107482910156</v>
      </c>
      <c r="F1267">
        <v>4355300</v>
      </c>
      <c r="G1267">
        <v>0</v>
      </c>
      <c r="H1267">
        <v>0</v>
      </c>
      <c r="I1267" t="s">
        <v>4327</v>
      </c>
    </row>
    <row r="1268" spans="1:9">
      <c r="A1268" t="s">
        <v>4328</v>
      </c>
      <c r="B1268">
        <v>136.76845594178116</v>
      </c>
      <c r="C1268">
        <v>136.88380182430581</v>
      </c>
      <c r="D1268">
        <v>135.18029747545688</v>
      </c>
      <c r="E1268">
        <v>135.61505126953125</v>
      </c>
      <c r="F1268">
        <v>2984400</v>
      </c>
      <c r="G1268">
        <v>0</v>
      </c>
      <c r="H1268">
        <v>0</v>
      </c>
      <c r="I1268" t="s">
        <v>1426</v>
      </c>
    </row>
    <row r="1269" spans="1:9">
      <c r="A1269" t="s">
        <v>4329</v>
      </c>
      <c r="B1269">
        <v>135.52635900488838</v>
      </c>
      <c r="C1269">
        <v>136.2539047136197</v>
      </c>
      <c r="D1269">
        <v>134.94077541565383</v>
      </c>
      <c r="E1269">
        <v>135.49087524414063</v>
      </c>
      <c r="F1269">
        <v>3061600</v>
      </c>
      <c r="G1269">
        <v>0</v>
      </c>
      <c r="H1269">
        <v>0</v>
      </c>
      <c r="I1269" t="s">
        <v>1427</v>
      </c>
    </row>
    <row r="1270" spans="1:9">
      <c r="A1270" t="s">
        <v>4330</v>
      </c>
      <c r="B1270">
        <v>135.44647598882642</v>
      </c>
      <c r="C1270">
        <v>135.52632458391858</v>
      </c>
      <c r="D1270">
        <v>132.79361539979692</v>
      </c>
      <c r="E1270">
        <v>133.3614501953125</v>
      </c>
      <c r="F1270">
        <v>3773100</v>
      </c>
      <c r="G1270">
        <v>0</v>
      </c>
      <c r="H1270">
        <v>0</v>
      </c>
      <c r="I1270" t="s">
        <v>1428</v>
      </c>
    </row>
    <row r="1271" spans="1:9">
      <c r="A1271" t="s">
        <v>4331</v>
      </c>
      <c r="B1271">
        <v>133.36148790691735</v>
      </c>
      <c r="C1271">
        <v>134.56813888088266</v>
      </c>
      <c r="D1271">
        <v>132.73155298317079</v>
      </c>
      <c r="E1271">
        <v>133.84060668945313</v>
      </c>
      <c r="F1271">
        <v>2835600</v>
      </c>
      <c r="G1271">
        <v>0</v>
      </c>
      <c r="H1271">
        <v>0</v>
      </c>
      <c r="I1271" t="s">
        <v>1429</v>
      </c>
    </row>
    <row r="1272" spans="1:9">
      <c r="A1272" t="s">
        <v>4332</v>
      </c>
      <c r="B1272">
        <v>134.09787490958109</v>
      </c>
      <c r="C1272">
        <v>134.78105564945992</v>
      </c>
      <c r="D1272">
        <v>133.37034286074626</v>
      </c>
      <c r="E1272">
        <v>134.15998840332031</v>
      </c>
      <c r="F1272">
        <v>3025600</v>
      </c>
      <c r="G1272">
        <v>0</v>
      </c>
      <c r="H1272">
        <v>0</v>
      </c>
      <c r="I1272" t="s">
        <v>4333</v>
      </c>
    </row>
    <row r="1273" spans="1:9">
      <c r="A1273" t="s">
        <v>4334</v>
      </c>
      <c r="B1273">
        <v>133.62761899072822</v>
      </c>
      <c r="C1273">
        <v>134.6568237364956</v>
      </c>
      <c r="D1273">
        <v>133.19286520891734</v>
      </c>
      <c r="E1273">
        <v>133.57438659667969</v>
      </c>
      <c r="F1273">
        <v>3603500</v>
      </c>
      <c r="G1273">
        <v>0</v>
      </c>
      <c r="H1273">
        <v>0</v>
      </c>
      <c r="I1273" t="s">
        <v>1431</v>
      </c>
    </row>
    <row r="1274" spans="1:9">
      <c r="A1274" t="s">
        <v>4335</v>
      </c>
      <c r="B1274">
        <v>133.53005683145494</v>
      </c>
      <c r="C1274">
        <v>133.858332373152</v>
      </c>
      <c r="D1274">
        <v>131.68458996959271</v>
      </c>
      <c r="E1274">
        <v>132.94447326660156</v>
      </c>
      <c r="F1274">
        <v>4128200</v>
      </c>
      <c r="G1274">
        <v>0</v>
      </c>
      <c r="H1274">
        <v>0</v>
      </c>
      <c r="I1274" t="s">
        <v>1432</v>
      </c>
    </row>
    <row r="1275" spans="1:9">
      <c r="A1275" t="s">
        <v>4336</v>
      </c>
      <c r="B1275">
        <v>132.61622044662371</v>
      </c>
      <c r="C1275">
        <v>133.06870953067246</v>
      </c>
      <c r="D1275">
        <v>129.01401581127217</v>
      </c>
      <c r="E1275">
        <v>129.56410217285156</v>
      </c>
      <c r="F1275">
        <v>4135300</v>
      </c>
      <c r="G1275">
        <v>0</v>
      </c>
      <c r="H1275">
        <v>0</v>
      </c>
      <c r="I1275" t="s">
        <v>1433</v>
      </c>
    </row>
    <row r="1276" spans="1:9">
      <c r="A1276" t="s">
        <v>4337</v>
      </c>
      <c r="B1276">
        <v>130.14964850690734</v>
      </c>
      <c r="C1276">
        <v>131.79992065654881</v>
      </c>
      <c r="D1276">
        <v>127.48792010672764</v>
      </c>
      <c r="E1276">
        <v>130.62875366210938</v>
      </c>
      <c r="F1276">
        <v>4742100</v>
      </c>
      <c r="G1276">
        <v>0</v>
      </c>
      <c r="H1276">
        <v>0</v>
      </c>
      <c r="I1276" t="s">
        <v>1434</v>
      </c>
    </row>
    <row r="1277" spans="1:9">
      <c r="A1277" t="s">
        <v>4338</v>
      </c>
      <c r="B1277">
        <v>130.14076653096708</v>
      </c>
      <c r="C1277">
        <v>130.23836377984117</v>
      </c>
      <c r="D1277">
        <v>127.21287614124594</v>
      </c>
      <c r="E1277">
        <v>127.76296234130859</v>
      </c>
      <c r="F1277">
        <v>3503200</v>
      </c>
      <c r="G1277">
        <v>0</v>
      </c>
      <c r="H1277">
        <v>0</v>
      </c>
      <c r="I1277" t="s">
        <v>4339</v>
      </c>
    </row>
    <row r="1278" spans="1:9">
      <c r="A1278" t="s">
        <v>4340</v>
      </c>
      <c r="B1278">
        <v>128.43728897099572</v>
      </c>
      <c r="C1278">
        <v>131.8443123048591</v>
      </c>
      <c r="D1278">
        <v>128.43728897099572</v>
      </c>
      <c r="E1278">
        <v>130.91270446777344</v>
      </c>
      <c r="F1278">
        <v>3279300</v>
      </c>
      <c r="G1278">
        <v>0</v>
      </c>
      <c r="H1278">
        <v>0</v>
      </c>
      <c r="I1278" t="s">
        <v>1436</v>
      </c>
    </row>
    <row r="1279" spans="1:9">
      <c r="A1279" t="s">
        <v>4341</v>
      </c>
      <c r="B1279">
        <v>130.95704719945462</v>
      </c>
      <c r="C1279">
        <v>131.61359822955566</v>
      </c>
      <c r="D1279">
        <v>128.92525353615244</v>
      </c>
      <c r="E1279">
        <v>129.57293701171875</v>
      </c>
      <c r="F1279">
        <v>2828100</v>
      </c>
      <c r="G1279">
        <v>0</v>
      </c>
      <c r="H1279">
        <v>0</v>
      </c>
      <c r="I1279" t="s">
        <v>1437</v>
      </c>
    </row>
    <row r="1280" spans="1:9">
      <c r="A1280" t="s">
        <v>4342</v>
      </c>
      <c r="B1280">
        <v>130.30047272382112</v>
      </c>
      <c r="C1280">
        <v>131.27644517848196</v>
      </c>
      <c r="D1280">
        <v>129.69714060505348</v>
      </c>
      <c r="E1280">
        <v>131.00138854980469</v>
      </c>
      <c r="F1280">
        <v>2356400</v>
      </c>
      <c r="G1280">
        <v>0</v>
      </c>
      <c r="H1280">
        <v>0</v>
      </c>
      <c r="I1280" t="s">
        <v>1438</v>
      </c>
    </row>
    <row r="1281" spans="1:9">
      <c r="A1281" t="s">
        <v>4343</v>
      </c>
      <c r="B1281">
        <v>131.79992879853447</v>
      </c>
      <c r="C1281">
        <v>133.43245240231423</v>
      </c>
      <c r="D1281">
        <v>131.16998041474633</v>
      </c>
      <c r="E1281">
        <v>131.70233154296875</v>
      </c>
      <c r="F1281">
        <v>2706900</v>
      </c>
      <c r="G1281">
        <v>0</v>
      </c>
      <c r="H1281">
        <v>0</v>
      </c>
      <c r="I1281" t="s">
        <v>4344</v>
      </c>
    </row>
    <row r="1282" spans="1:9">
      <c r="A1282" t="s">
        <v>4345</v>
      </c>
      <c r="B1282">
        <v>131.40954761438536</v>
      </c>
      <c r="C1282">
        <v>132.94447405415229</v>
      </c>
      <c r="D1282">
        <v>130.74411543354245</v>
      </c>
      <c r="E1282">
        <v>132.26130676269531</v>
      </c>
      <c r="F1282">
        <v>2206200</v>
      </c>
      <c r="G1282">
        <v>0</v>
      </c>
      <c r="H1282">
        <v>0</v>
      </c>
      <c r="I1282" t="s">
        <v>1440</v>
      </c>
    </row>
    <row r="1283" spans="1:9">
      <c r="A1283" t="s">
        <v>4346</v>
      </c>
      <c r="B1283">
        <v>132.50080895884113</v>
      </c>
      <c r="C1283">
        <v>132.84683303738038</v>
      </c>
      <c r="D1283">
        <v>131.23205851694655</v>
      </c>
      <c r="E1283">
        <v>131.30303955078125</v>
      </c>
      <c r="F1283">
        <v>2072500</v>
      </c>
      <c r="G1283">
        <v>0</v>
      </c>
      <c r="H1283">
        <v>0</v>
      </c>
      <c r="I1283" t="s">
        <v>1441</v>
      </c>
    </row>
    <row r="1284" spans="1:9">
      <c r="A1284" t="s">
        <v>4347</v>
      </c>
      <c r="B1284">
        <v>130.77073259981327</v>
      </c>
      <c r="C1284">
        <v>131.99513215381302</v>
      </c>
      <c r="D1284">
        <v>130.02545180096666</v>
      </c>
      <c r="E1284">
        <v>130.96592712402344</v>
      </c>
      <c r="F1284">
        <v>2391200</v>
      </c>
      <c r="G1284">
        <v>0</v>
      </c>
      <c r="H1284">
        <v>0</v>
      </c>
      <c r="I1284" t="s">
        <v>1442</v>
      </c>
    </row>
    <row r="1285" spans="1:9">
      <c r="A1285" t="s">
        <v>4348</v>
      </c>
      <c r="B1285">
        <v>131.06351717871331</v>
      </c>
      <c r="C1285">
        <v>132.66055704431233</v>
      </c>
      <c r="D1285">
        <v>130.65537950374014</v>
      </c>
      <c r="E1285">
        <v>132.03948974609375</v>
      </c>
      <c r="F1285">
        <v>3614800</v>
      </c>
      <c r="G1285">
        <v>0</v>
      </c>
      <c r="H1285">
        <v>0</v>
      </c>
      <c r="I1285" t="s">
        <v>1443</v>
      </c>
    </row>
    <row r="1286" spans="1:9">
      <c r="A1286" t="s">
        <v>4349</v>
      </c>
      <c r="B1286">
        <v>131.92416182746629</v>
      </c>
      <c r="C1286">
        <v>133.07758041755528</v>
      </c>
      <c r="D1286">
        <v>129.93673266395518</v>
      </c>
      <c r="E1286">
        <v>132.96223449707031</v>
      </c>
      <c r="F1286">
        <v>3360000</v>
      </c>
      <c r="G1286">
        <v>0</v>
      </c>
      <c r="H1286">
        <v>0</v>
      </c>
      <c r="I1286" t="s">
        <v>4350</v>
      </c>
    </row>
    <row r="1287" spans="1:9">
      <c r="A1287" t="s">
        <v>4351</v>
      </c>
      <c r="B1287">
        <v>134.10674662353742</v>
      </c>
      <c r="C1287">
        <v>137.02578307831411</v>
      </c>
      <c r="D1287">
        <v>133.91155212037449</v>
      </c>
      <c r="E1287">
        <v>136.70637512207031</v>
      </c>
      <c r="F1287">
        <v>4334500</v>
      </c>
      <c r="G1287">
        <v>0</v>
      </c>
      <c r="H1287">
        <v>0</v>
      </c>
      <c r="I1287" t="s">
        <v>1445</v>
      </c>
    </row>
    <row r="1288" spans="1:9">
      <c r="A1288" t="s">
        <v>4352</v>
      </c>
      <c r="B1288">
        <v>136.52892469683846</v>
      </c>
      <c r="C1288">
        <v>137.70007813837049</v>
      </c>
      <c r="D1288">
        <v>133.4146938431214</v>
      </c>
      <c r="E1288">
        <v>133.98252868652344</v>
      </c>
      <c r="F1288">
        <v>2801300</v>
      </c>
      <c r="G1288">
        <v>0</v>
      </c>
      <c r="H1288">
        <v>0</v>
      </c>
      <c r="I1288" t="s">
        <v>1446</v>
      </c>
    </row>
    <row r="1289" spans="1:9">
      <c r="A1289" t="s">
        <v>4353</v>
      </c>
      <c r="B1289">
        <v>134.5237595151105</v>
      </c>
      <c r="C1289">
        <v>136.24501284772506</v>
      </c>
      <c r="D1289">
        <v>133.17516010127483</v>
      </c>
      <c r="E1289">
        <v>134.86091613769531</v>
      </c>
      <c r="F1289">
        <v>3223100</v>
      </c>
      <c r="G1289">
        <v>0</v>
      </c>
      <c r="H1289">
        <v>0</v>
      </c>
      <c r="I1289" t="s">
        <v>1447</v>
      </c>
    </row>
    <row r="1290" spans="1:9">
      <c r="A1290" t="s">
        <v>4354</v>
      </c>
      <c r="B1290">
        <v>134.73668354684798</v>
      </c>
      <c r="C1290">
        <v>137.66458730755701</v>
      </c>
      <c r="D1290">
        <v>134.63908630354936</v>
      </c>
      <c r="E1290">
        <v>136.9459228515625</v>
      </c>
      <c r="F1290">
        <v>2743300</v>
      </c>
      <c r="G1290">
        <v>0</v>
      </c>
      <c r="H1290">
        <v>0</v>
      </c>
      <c r="I1290" t="s">
        <v>1448</v>
      </c>
    </row>
    <row r="1291" spans="1:9">
      <c r="A1291" t="s">
        <v>4355</v>
      </c>
      <c r="B1291">
        <v>137.47826318848976</v>
      </c>
      <c r="C1291">
        <v>139.92706187474039</v>
      </c>
      <c r="D1291">
        <v>137.2120876523864</v>
      </c>
      <c r="E1291">
        <v>138.81800842285156</v>
      </c>
      <c r="F1291">
        <v>3627600</v>
      </c>
      <c r="G1291">
        <v>0</v>
      </c>
      <c r="H1291">
        <v>0</v>
      </c>
      <c r="I1291" t="s">
        <v>4356</v>
      </c>
    </row>
    <row r="1292" spans="1:9">
      <c r="A1292" t="s">
        <v>4357</v>
      </c>
      <c r="B1292">
        <v>139.07530293469659</v>
      </c>
      <c r="C1292">
        <v>140.56586427640215</v>
      </c>
      <c r="D1292">
        <v>138.29452497194598</v>
      </c>
      <c r="E1292">
        <v>139.24388122558594</v>
      </c>
      <c r="F1292">
        <v>2784200</v>
      </c>
      <c r="G1292">
        <v>0</v>
      </c>
      <c r="H1292">
        <v>0</v>
      </c>
      <c r="I1292" t="s">
        <v>1450</v>
      </c>
    </row>
    <row r="1293" spans="1:9">
      <c r="A1293" t="s">
        <v>4358</v>
      </c>
      <c r="B1293">
        <v>139.69640075152523</v>
      </c>
      <c r="C1293">
        <v>141.20471106947386</v>
      </c>
      <c r="D1293">
        <v>138.85352265075275</v>
      </c>
      <c r="E1293">
        <v>139.66978454589844</v>
      </c>
      <c r="F1293">
        <v>2806000</v>
      </c>
      <c r="G1293">
        <v>0</v>
      </c>
      <c r="H1293">
        <v>0</v>
      </c>
      <c r="I1293" t="s">
        <v>1451</v>
      </c>
    </row>
    <row r="1294" spans="1:9">
      <c r="A1294" t="s">
        <v>4359</v>
      </c>
      <c r="B1294">
        <v>140.54814227444584</v>
      </c>
      <c r="C1294">
        <v>142.74850073853412</v>
      </c>
      <c r="D1294">
        <v>140.27309915871624</v>
      </c>
      <c r="E1294">
        <v>140.71672058105469</v>
      </c>
      <c r="F1294">
        <v>3866000</v>
      </c>
      <c r="G1294">
        <v>0</v>
      </c>
      <c r="H1294">
        <v>0</v>
      </c>
      <c r="I1294" t="s">
        <v>1452</v>
      </c>
    </row>
    <row r="1295" spans="1:9">
      <c r="A1295" t="s">
        <v>4360</v>
      </c>
      <c r="B1295">
        <v>139.27049274500962</v>
      </c>
      <c r="C1295">
        <v>141.94996958674258</v>
      </c>
      <c r="D1295">
        <v>138.55182829810684</v>
      </c>
      <c r="E1295">
        <v>141.16032409667969</v>
      </c>
      <c r="F1295">
        <v>1978700</v>
      </c>
      <c r="G1295">
        <v>0</v>
      </c>
      <c r="H1295">
        <v>0</v>
      </c>
      <c r="I1295" t="s">
        <v>1453</v>
      </c>
    </row>
    <row r="1296" spans="1:9">
      <c r="A1296" t="s">
        <v>4361</v>
      </c>
      <c r="B1296">
        <v>141.94997387430664</v>
      </c>
      <c r="C1296">
        <v>144.00837003512439</v>
      </c>
      <c r="D1296">
        <v>141.94997387430664</v>
      </c>
      <c r="E1296">
        <v>143.28083801269531</v>
      </c>
      <c r="F1296">
        <v>2268600</v>
      </c>
      <c r="G1296">
        <v>0</v>
      </c>
      <c r="H1296">
        <v>0</v>
      </c>
      <c r="I1296" t="s">
        <v>4362</v>
      </c>
    </row>
    <row r="1297" spans="1:9">
      <c r="A1297" t="s">
        <v>4363</v>
      </c>
      <c r="B1297">
        <v>143.26310240272716</v>
      </c>
      <c r="C1297">
        <v>143.71559137718253</v>
      </c>
      <c r="D1297">
        <v>139.83834450011508</v>
      </c>
      <c r="E1297">
        <v>140.54814147949219</v>
      </c>
      <c r="F1297">
        <v>2932600</v>
      </c>
      <c r="G1297">
        <v>0</v>
      </c>
      <c r="H1297">
        <v>0</v>
      </c>
      <c r="I1297" t="s">
        <v>1455</v>
      </c>
    </row>
    <row r="1298" spans="1:9">
      <c r="A1298" t="s">
        <v>4364</v>
      </c>
      <c r="B1298">
        <v>142.01209331166365</v>
      </c>
      <c r="C1298">
        <v>143.3873224843307</v>
      </c>
      <c r="D1298">
        <v>141.61283672301889</v>
      </c>
      <c r="E1298">
        <v>142.56217956542969</v>
      </c>
      <c r="F1298">
        <v>2927000</v>
      </c>
      <c r="G1298">
        <v>0</v>
      </c>
      <c r="H1298">
        <v>0</v>
      </c>
      <c r="I1298" t="s">
        <v>1456</v>
      </c>
    </row>
    <row r="1299" spans="1:9">
      <c r="A1299" t="s">
        <v>4365</v>
      </c>
      <c r="B1299">
        <v>144.26569545410945</v>
      </c>
      <c r="C1299">
        <v>144.90451140081009</v>
      </c>
      <c r="D1299">
        <v>143.19212562921621</v>
      </c>
      <c r="E1299">
        <v>143.609130859375</v>
      </c>
      <c r="F1299">
        <v>2189200</v>
      </c>
      <c r="G1299">
        <v>0</v>
      </c>
      <c r="H1299">
        <v>0</v>
      </c>
      <c r="I1299" t="s">
        <v>1457</v>
      </c>
    </row>
    <row r="1300" spans="1:9">
      <c r="A1300" t="s">
        <v>4366</v>
      </c>
      <c r="B1300">
        <v>143.91078867923849</v>
      </c>
      <c r="C1300">
        <v>146.22649307724069</v>
      </c>
      <c r="D1300">
        <v>143.82207251650087</v>
      </c>
      <c r="E1300">
        <v>145.25053405761719</v>
      </c>
      <c r="F1300">
        <v>2582700</v>
      </c>
      <c r="G1300">
        <v>0</v>
      </c>
      <c r="H1300">
        <v>0</v>
      </c>
      <c r="I1300" t="s">
        <v>1458</v>
      </c>
    </row>
    <row r="1301" spans="1:9">
      <c r="A1301" t="s">
        <v>4367</v>
      </c>
      <c r="B1301">
        <v>145.77402093252422</v>
      </c>
      <c r="C1301">
        <v>146.82984222029779</v>
      </c>
      <c r="D1301">
        <v>145.17068868025939</v>
      </c>
      <c r="E1301">
        <v>146.01358032226563</v>
      </c>
      <c r="F1301">
        <v>2436300</v>
      </c>
      <c r="G1301">
        <v>0</v>
      </c>
      <c r="H1301">
        <v>0</v>
      </c>
      <c r="I1301" t="s">
        <v>4368</v>
      </c>
    </row>
    <row r="1302" spans="1:9">
      <c r="A1302" t="s">
        <v>4369</v>
      </c>
      <c r="B1302">
        <v>146.01356306932649</v>
      </c>
      <c r="C1302">
        <v>147.88563249567565</v>
      </c>
      <c r="D1302">
        <v>145.64090915676007</v>
      </c>
      <c r="E1302">
        <v>146.96290588378906</v>
      </c>
      <c r="F1302">
        <v>2015200</v>
      </c>
      <c r="G1302">
        <v>0</v>
      </c>
      <c r="H1302">
        <v>0</v>
      </c>
      <c r="I1302" t="s">
        <v>1460</v>
      </c>
    </row>
    <row r="1303" spans="1:9">
      <c r="A1303" t="s">
        <v>4370</v>
      </c>
      <c r="B1303">
        <v>147.26456974954252</v>
      </c>
      <c r="C1303">
        <v>147.42428050817824</v>
      </c>
      <c r="D1303">
        <v>144.26569801468111</v>
      </c>
      <c r="E1303">
        <v>145.48121643066406</v>
      </c>
      <c r="F1303">
        <v>2284700</v>
      </c>
      <c r="G1303">
        <v>0</v>
      </c>
      <c r="H1303">
        <v>0</v>
      </c>
      <c r="I1303" t="s">
        <v>1461</v>
      </c>
    </row>
    <row r="1304" spans="1:9">
      <c r="A1304" t="s">
        <v>4371</v>
      </c>
      <c r="B1304">
        <v>143.59136416088458</v>
      </c>
      <c r="C1304">
        <v>146.80319213867188</v>
      </c>
      <c r="D1304">
        <v>142.95254829448766</v>
      </c>
      <c r="E1304">
        <v>146.80319213867188</v>
      </c>
      <c r="F1304">
        <v>1859000</v>
      </c>
      <c r="G1304">
        <v>0</v>
      </c>
      <c r="H1304">
        <v>0</v>
      </c>
      <c r="I1304" t="s">
        <v>1462</v>
      </c>
    </row>
    <row r="1305" spans="1:9">
      <c r="A1305" t="s">
        <v>4372</v>
      </c>
      <c r="B1305">
        <v>147.20245666948702</v>
      </c>
      <c r="C1305">
        <v>148.39135877612148</v>
      </c>
      <c r="D1305">
        <v>145.82722761742437</v>
      </c>
      <c r="E1305">
        <v>146.32408142089844</v>
      </c>
      <c r="F1305">
        <v>5047900</v>
      </c>
      <c r="G1305">
        <v>0</v>
      </c>
      <c r="H1305">
        <v>0</v>
      </c>
      <c r="I1305" t="s">
        <v>1463</v>
      </c>
    </row>
    <row r="1306" spans="1:9">
      <c r="A1306" t="s">
        <v>4373</v>
      </c>
      <c r="B1306">
        <v>147.46863276908476</v>
      </c>
      <c r="C1306">
        <v>148.13406487370656</v>
      </c>
      <c r="D1306">
        <v>145.34812300388663</v>
      </c>
      <c r="E1306">
        <v>145.55218505859375</v>
      </c>
      <c r="F1306">
        <v>2322500</v>
      </c>
      <c r="G1306">
        <v>0</v>
      </c>
      <c r="H1306">
        <v>0</v>
      </c>
      <c r="I1306" t="s">
        <v>4374</v>
      </c>
    </row>
    <row r="1307" spans="1:9">
      <c r="A1307" t="s">
        <v>4375</v>
      </c>
      <c r="B1307">
        <v>146.35067464118765</v>
      </c>
      <c r="C1307">
        <v>148.5421651031601</v>
      </c>
      <c r="D1307">
        <v>145.34809963741083</v>
      </c>
      <c r="E1307">
        <v>146.27969360351563</v>
      </c>
      <c r="F1307">
        <v>2698500</v>
      </c>
      <c r="G1307">
        <v>0</v>
      </c>
      <c r="H1307">
        <v>0</v>
      </c>
      <c r="I1307" t="s">
        <v>1465</v>
      </c>
    </row>
    <row r="1308" spans="1:9">
      <c r="A1308" t="s">
        <v>4376</v>
      </c>
      <c r="B1308">
        <v>147.06050735265464</v>
      </c>
      <c r="C1308">
        <v>147.45976394098432</v>
      </c>
      <c r="D1308">
        <v>144.57622458112834</v>
      </c>
      <c r="E1308">
        <v>144.87788391113281</v>
      </c>
      <c r="F1308">
        <v>3033500</v>
      </c>
      <c r="G1308">
        <v>0</v>
      </c>
      <c r="H1308">
        <v>0</v>
      </c>
      <c r="I1308" t="s">
        <v>1466</v>
      </c>
    </row>
    <row r="1309" spans="1:9">
      <c r="A1309" t="s">
        <v>4377</v>
      </c>
      <c r="B1309">
        <v>144.6826917688301</v>
      </c>
      <c r="C1309">
        <v>144.95773487427337</v>
      </c>
      <c r="D1309">
        <v>141.37326633441356</v>
      </c>
      <c r="E1309">
        <v>141.60395812988281</v>
      </c>
      <c r="F1309">
        <v>3647400</v>
      </c>
      <c r="G1309">
        <v>0</v>
      </c>
      <c r="H1309">
        <v>0</v>
      </c>
      <c r="I1309" t="s">
        <v>1467</v>
      </c>
    </row>
    <row r="1310" spans="1:9">
      <c r="A1310" t="s">
        <v>4378</v>
      </c>
      <c r="B1310">
        <v>142.30486492200038</v>
      </c>
      <c r="C1310">
        <v>142.30486492200038</v>
      </c>
      <c r="D1310">
        <v>140.90301974461795</v>
      </c>
      <c r="E1310">
        <v>142.16290283203125</v>
      </c>
      <c r="F1310">
        <v>1816800</v>
      </c>
      <c r="G1310">
        <v>0</v>
      </c>
      <c r="H1310">
        <v>0</v>
      </c>
      <c r="I1310" t="s">
        <v>1468</v>
      </c>
    </row>
    <row r="1311" spans="1:9">
      <c r="A1311" t="s">
        <v>4379</v>
      </c>
      <c r="B1311">
        <v>140.92965760329866</v>
      </c>
      <c r="C1311">
        <v>141.4176439011585</v>
      </c>
      <c r="D1311">
        <v>138.67606661625339</v>
      </c>
      <c r="E1311">
        <v>140.15776062011719</v>
      </c>
      <c r="F1311">
        <v>2310600</v>
      </c>
      <c r="G1311">
        <v>0</v>
      </c>
      <c r="H1311">
        <v>0</v>
      </c>
      <c r="I1311" t="s">
        <v>4380</v>
      </c>
    </row>
    <row r="1312" spans="1:9">
      <c r="A1312" t="s">
        <v>4381</v>
      </c>
      <c r="B1312">
        <v>140.24648588670328</v>
      </c>
      <c r="C1312">
        <v>140.96515043978687</v>
      </c>
      <c r="D1312">
        <v>139.01320531011325</v>
      </c>
      <c r="E1312">
        <v>139.32374572753906</v>
      </c>
      <c r="F1312">
        <v>2406100</v>
      </c>
      <c r="G1312">
        <v>0</v>
      </c>
      <c r="H1312">
        <v>0</v>
      </c>
      <c r="I1312" t="s">
        <v>1470</v>
      </c>
    </row>
    <row r="1313" spans="1:9">
      <c r="A1313" t="s">
        <v>4382</v>
      </c>
      <c r="B1313">
        <v>137.44277832347086</v>
      </c>
      <c r="C1313">
        <v>139.53667176523538</v>
      </c>
      <c r="D1313">
        <v>136.73298141235151</v>
      </c>
      <c r="E1313">
        <v>137.70895385742188</v>
      </c>
      <c r="F1313">
        <v>2655700</v>
      </c>
      <c r="G1313">
        <v>0</v>
      </c>
      <c r="H1313">
        <v>0</v>
      </c>
      <c r="I1313" t="s">
        <v>1471</v>
      </c>
    </row>
    <row r="1314" spans="1:9">
      <c r="A1314" t="s">
        <v>4383</v>
      </c>
      <c r="B1314">
        <v>137.73555282504574</v>
      </c>
      <c r="C1314">
        <v>138.48970094893122</v>
      </c>
      <c r="D1314">
        <v>136.07639987600101</v>
      </c>
      <c r="E1314">
        <v>136.857177734375</v>
      </c>
      <c r="F1314">
        <v>2157700</v>
      </c>
      <c r="G1314">
        <v>0</v>
      </c>
      <c r="H1314">
        <v>0</v>
      </c>
      <c r="I1314" t="s">
        <v>1472</v>
      </c>
    </row>
    <row r="1315" spans="1:9">
      <c r="A1315" t="s">
        <v>4384</v>
      </c>
      <c r="B1315">
        <v>136.03212521659253</v>
      </c>
      <c r="C1315">
        <v>136.75965755413841</v>
      </c>
      <c r="D1315">
        <v>133.79626870497074</v>
      </c>
      <c r="E1315">
        <v>135.05615234375</v>
      </c>
      <c r="F1315">
        <v>3694100</v>
      </c>
      <c r="G1315">
        <v>0</v>
      </c>
      <c r="H1315">
        <v>0</v>
      </c>
      <c r="I1315" t="s">
        <v>1473</v>
      </c>
    </row>
    <row r="1316" spans="1:9">
      <c r="A1316" t="s">
        <v>4385</v>
      </c>
      <c r="B1316">
        <v>136.63542108634397</v>
      </c>
      <c r="C1316">
        <v>137.62912890745801</v>
      </c>
      <c r="D1316">
        <v>135.57073220111408</v>
      </c>
      <c r="E1316">
        <v>136.9814453125</v>
      </c>
      <c r="F1316">
        <v>2674300</v>
      </c>
      <c r="G1316">
        <v>0</v>
      </c>
      <c r="H1316">
        <v>0</v>
      </c>
      <c r="I1316" t="s">
        <v>4386</v>
      </c>
    </row>
    <row r="1317" spans="1:9">
      <c r="A1317" t="s">
        <v>4387</v>
      </c>
      <c r="B1317">
        <v>138.69381212301568</v>
      </c>
      <c r="C1317">
        <v>140.8143220436333</v>
      </c>
      <c r="D1317">
        <v>137.90415297093352</v>
      </c>
      <c r="E1317">
        <v>139.05757141113281</v>
      </c>
      <c r="F1317">
        <v>2545400</v>
      </c>
      <c r="G1317">
        <v>0</v>
      </c>
      <c r="H1317">
        <v>0</v>
      </c>
      <c r="I1317" t="s">
        <v>1475</v>
      </c>
    </row>
    <row r="1318" spans="1:9">
      <c r="A1318" t="s">
        <v>4388</v>
      </c>
      <c r="B1318">
        <v>139.4923273421295</v>
      </c>
      <c r="C1318">
        <v>141.50637248004836</v>
      </c>
      <c r="D1318">
        <v>137.74445777713086</v>
      </c>
      <c r="E1318">
        <v>138.95997619628906</v>
      </c>
      <c r="F1318">
        <v>3156600</v>
      </c>
      <c r="G1318">
        <v>0</v>
      </c>
      <c r="H1318">
        <v>0</v>
      </c>
      <c r="I1318" t="s">
        <v>1476</v>
      </c>
    </row>
    <row r="1319" spans="1:9">
      <c r="A1319" t="s">
        <v>4389</v>
      </c>
      <c r="B1319">
        <v>141.72817197419459</v>
      </c>
      <c r="C1319">
        <v>141.84350433399749</v>
      </c>
      <c r="D1319">
        <v>138.88898413895279</v>
      </c>
      <c r="E1319">
        <v>140.74333190917969</v>
      </c>
      <c r="F1319">
        <v>3114900</v>
      </c>
      <c r="G1319">
        <v>0</v>
      </c>
      <c r="H1319">
        <v>0</v>
      </c>
      <c r="I1319" t="s">
        <v>1477</v>
      </c>
    </row>
    <row r="1320" spans="1:9">
      <c r="A1320" t="s">
        <v>4390</v>
      </c>
      <c r="B1320">
        <v>140.76110109822656</v>
      </c>
      <c r="C1320">
        <v>143.64464094171203</v>
      </c>
      <c r="D1320">
        <v>140.65463626701614</v>
      </c>
      <c r="E1320">
        <v>143.28974914550781</v>
      </c>
      <c r="F1320">
        <v>3498000</v>
      </c>
      <c r="G1320">
        <v>0</v>
      </c>
      <c r="H1320">
        <v>0</v>
      </c>
      <c r="I1320" t="s">
        <v>1478</v>
      </c>
    </row>
    <row r="1321" spans="1:9">
      <c r="A1321" t="s">
        <v>4391</v>
      </c>
      <c r="B1321">
        <v>144.75368337790593</v>
      </c>
      <c r="C1321">
        <v>144.76256447197994</v>
      </c>
      <c r="D1321">
        <v>137.30084793594125</v>
      </c>
      <c r="E1321">
        <v>137.44281005859375</v>
      </c>
      <c r="F1321">
        <v>5092800</v>
      </c>
      <c r="G1321">
        <v>0</v>
      </c>
      <c r="H1321">
        <v>0</v>
      </c>
      <c r="I1321" t="s">
        <v>4392</v>
      </c>
    </row>
    <row r="1322" spans="1:9">
      <c r="A1322" t="s">
        <v>4393</v>
      </c>
      <c r="B1322">
        <v>139.33263300365175</v>
      </c>
      <c r="C1322">
        <v>141.12486763173015</v>
      </c>
      <c r="D1322">
        <v>138.9067601597408</v>
      </c>
      <c r="E1322">
        <v>140.24650573730469</v>
      </c>
      <c r="F1322">
        <v>3577900</v>
      </c>
      <c r="G1322">
        <v>0</v>
      </c>
      <c r="H1322">
        <v>0</v>
      </c>
      <c r="I1322" t="s">
        <v>1480</v>
      </c>
    </row>
    <row r="1323" spans="1:9">
      <c r="A1323" t="s">
        <v>4394</v>
      </c>
      <c r="B1323">
        <v>141.47087945941286</v>
      </c>
      <c r="C1323">
        <v>144.23908654790327</v>
      </c>
      <c r="D1323">
        <v>140.84981212932772</v>
      </c>
      <c r="E1323">
        <v>141.68382263183594</v>
      </c>
      <c r="F1323">
        <v>3336500</v>
      </c>
      <c r="G1323">
        <v>0</v>
      </c>
      <c r="H1323">
        <v>0</v>
      </c>
      <c r="I1323" t="s">
        <v>1481</v>
      </c>
    </row>
    <row r="1324" spans="1:9">
      <c r="A1324" t="s">
        <v>4395</v>
      </c>
      <c r="B1324">
        <v>141.66605304726994</v>
      </c>
      <c r="C1324">
        <v>142.83722001514136</v>
      </c>
      <c r="D1324">
        <v>140.75219406699927</v>
      </c>
      <c r="E1324">
        <v>141.54183959960938</v>
      </c>
      <c r="F1324">
        <v>2708500</v>
      </c>
      <c r="G1324">
        <v>0</v>
      </c>
      <c r="H1324">
        <v>0</v>
      </c>
      <c r="I1324" t="s">
        <v>1482</v>
      </c>
    </row>
    <row r="1325" spans="1:9">
      <c r="A1325" t="s">
        <v>4396</v>
      </c>
      <c r="B1325">
        <v>142.83722599711248</v>
      </c>
      <c r="C1325">
        <v>145.01983574573367</v>
      </c>
      <c r="D1325">
        <v>142.49120183997735</v>
      </c>
      <c r="E1325">
        <v>144.51411437988281</v>
      </c>
      <c r="F1325">
        <v>2765800</v>
      </c>
      <c r="G1325">
        <v>0</v>
      </c>
      <c r="H1325">
        <v>0</v>
      </c>
      <c r="I1325" t="s">
        <v>1483</v>
      </c>
    </row>
    <row r="1326" spans="1:9">
      <c r="A1326" t="s">
        <v>4397</v>
      </c>
      <c r="B1326">
        <v>146.39506658330589</v>
      </c>
      <c r="C1326">
        <v>147.27344185657617</v>
      </c>
      <c r="D1326">
        <v>144.9311213327733</v>
      </c>
      <c r="E1326">
        <v>146.55476379394531</v>
      </c>
      <c r="F1326">
        <v>5035600</v>
      </c>
      <c r="G1326">
        <v>0</v>
      </c>
      <c r="H1326">
        <v>0</v>
      </c>
      <c r="I1326" t="s">
        <v>4398</v>
      </c>
    </row>
    <row r="1327" spans="1:9">
      <c r="A1327" t="s">
        <v>4399</v>
      </c>
      <c r="B1327">
        <v>147.83766007312721</v>
      </c>
      <c r="C1327">
        <v>153.34347930305745</v>
      </c>
      <c r="D1327">
        <v>146.59929527714462</v>
      </c>
      <c r="E1327">
        <v>148.64839172363281</v>
      </c>
      <c r="F1327">
        <v>13092300</v>
      </c>
      <c r="G1327">
        <v>0</v>
      </c>
      <c r="H1327">
        <v>0</v>
      </c>
      <c r="I1327" t="s">
        <v>1486</v>
      </c>
    </row>
    <row r="1328" spans="1:9">
      <c r="A1328" t="s">
        <v>4400</v>
      </c>
      <c r="B1328">
        <v>150.30552698047717</v>
      </c>
      <c r="C1328">
        <v>154.51953013471172</v>
      </c>
      <c r="D1328">
        <v>149.58387800571214</v>
      </c>
      <c r="E1328">
        <v>152.67533874511719</v>
      </c>
      <c r="F1328">
        <v>6834900</v>
      </c>
      <c r="G1328">
        <v>0</v>
      </c>
      <c r="H1328">
        <v>0</v>
      </c>
      <c r="I1328" t="s">
        <v>1487</v>
      </c>
    </row>
    <row r="1329" spans="1:9">
      <c r="A1329" t="s">
        <v>4401</v>
      </c>
      <c r="B1329">
        <v>153.4326539348944</v>
      </c>
      <c r="C1329">
        <v>155.3837506967522</v>
      </c>
      <c r="D1329">
        <v>152.74664883544324</v>
      </c>
      <c r="E1329">
        <v>153.51283264160156</v>
      </c>
      <c r="F1329">
        <v>6652900</v>
      </c>
      <c r="G1329">
        <v>0</v>
      </c>
      <c r="H1329">
        <v>0</v>
      </c>
      <c r="I1329" t="s">
        <v>1488</v>
      </c>
    </row>
    <row r="1330" spans="1:9">
      <c r="A1330" t="s">
        <v>4402</v>
      </c>
      <c r="B1330">
        <v>155.24115194749794</v>
      </c>
      <c r="C1330">
        <v>159.49079876558301</v>
      </c>
      <c r="D1330">
        <v>154.65314776502777</v>
      </c>
      <c r="E1330">
        <v>158.1900634765625</v>
      </c>
      <c r="F1330">
        <v>5755700</v>
      </c>
      <c r="G1330">
        <v>0</v>
      </c>
      <c r="H1330">
        <v>0</v>
      </c>
      <c r="I1330" t="s">
        <v>4403</v>
      </c>
    </row>
    <row r="1331" spans="1:9">
      <c r="A1331" t="s">
        <v>4404</v>
      </c>
      <c r="B1331">
        <v>160.15004545596886</v>
      </c>
      <c r="C1331">
        <v>160.2213199178708</v>
      </c>
      <c r="D1331">
        <v>157.78023417024423</v>
      </c>
      <c r="E1331">
        <v>158.45732116699219</v>
      </c>
      <c r="F1331">
        <v>4688400</v>
      </c>
      <c r="G1331">
        <v>0</v>
      </c>
      <c r="H1331">
        <v>0</v>
      </c>
      <c r="I1331" t="s">
        <v>1490</v>
      </c>
    </row>
    <row r="1332" spans="1:9">
      <c r="A1332" t="s">
        <v>4405</v>
      </c>
      <c r="B1332">
        <v>158.34153874155686</v>
      </c>
      <c r="C1332">
        <v>160.79154291646728</v>
      </c>
      <c r="D1332">
        <v>158.00300195418228</v>
      </c>
      <c r="E1332">
        <v>160.20355224609375</v>
      </c>
      <c r="F1332">
        <v>3780700</v>
      </c>
      <c r="G1332">
        <v>0</v>
      </c>
      <c r="H1332">
        <v>0</v>
      </c>
      <c r="I1332" t="s">
        <v>1491</v>
      </c>
    </row>
    <row r="1333" spans="1:9">
      <c r="A1333" t="s">
        <v>4406</v>
      </c>
      <c r="B1333">
        <v>161.08550689697466</v>
      </c>
      <c r="C1333">
        <v>161.35278273523346</v>
      </c>
      <c r="D1333">
        <v>159.42841301282664</v>
      </c>
      <c r="E1333">
        <v>160.15896606445313</v>
      </c>
      <c r="F1333">
        <v>2371900</v>
      </c>
      <c r="G1333">
        <v>0</v>
      </c>
      <c r="H1333">
        <v>0</v>
      </c>
      <c r="I1333" t="s">
        <v>4407</v>
      </c>
    </row>
    <row r="1334" spans="1:9">
      <c r="A1334" t="s">
        <v>4408</v>
      </c>
      <c r="B1334">
        <v>158.80478041724413</v>
      </c>
      <c r="C1334">
        <v>160.42624388697951</v>
      </c>
      <c r="D1334">
        <v>157.01405538892465</v>
      </c>
      <c r="E1334">
        <v>159.94514465332031</v>
      </c>
      <c r="F1334">
        <v>8010000</v>
      </c>
      <c r="G1334">
        <v>0</v>
      </c>
      <c r="H1334">
        <v>0</v>
      </c>
      <c r="I1334" t="s">
        <v>4409</v>
      </c>
    </row>
    <row r="1335" spans="1:9">
      <c r="A1335" t="s">
        <v>4410</v>
      </c>
      <c r="B1335">
        <v>160.19465010137358</v>
      </c>
      <c r="C1335">
        <v>161.40628919191931</v>
      </c>
      <c r="D1335">
        <v>157.7802897275435</v>
      </c>
      <c r="E1335">
        <v>159.51756286621094</v>
      </c>
      <c r="F1335">
        <v>5034900</v>
      </c>
      <c r="G1335">
        <v>0</v>
      </c>
      <c r="H1335">
        <v>0</v>
      </c>
      <c r="I1335" t="s">
        <v>1494</v>
      </c>
    </row>
    <row r="1336" spans="1:9">
      <c r="A1336" t="s">
        <v>4411</v>
      </c>
      <c r="B1336">
        <v>158.59987841980703</v>
      </c>
      <c r="C1336">
        <v>158.76915357643705</v>
      </c>
      <c r="D1336">
        <v>156.3280541064004</v>
      </c>
      <c r="E1336">
        <v>157.16551208496094</v>
      </c>
      <c r="F1336">
        <v>3109300</v>
      </c>
      <c r="G1336">
        <v>0</v>
      </c>
      <c r="H1336">
        <v>0</v>
      </c>
      <c r="I1336" t="s">
        <v>1495</v>
      </c>
    </row>
    <row r="1337" spans="1:9">
      <c r="A1337" t="s">
        <v>4412</v>
      </c>
      <c r="B1337">
        <v>157.21895703114168</v>
      </c>
      <c r="C1337">
        <v>157.21895703114168</v>
      </c>
      <c r="D1337">
        <v>154.82240591580401</v>
      </c>
      <c r="E1337">
        <v>155.83804321289063</v>
      </c>
      <c r="F1337">
        <v>4214600</v>
      </c>
      <c r="G1337">
        <v>0</v>
      </c>
      <c r="H1337">
        <v>0</v>
      </c>
      <c r="I1337" t="s">
        <v>1496</v>
      </c>
    </row>
    <row r="1338" spans="1:9">
      <c r="A1338" t="s">
        <v>4413</v>
      </c>
      <c r="B1338">
        <v>155.35696407716242</v>
      </c>
      <c r="C1338">
        <v>156.05187312030009</v>
      </c>
      <c r="D1338">
        <v>154.33240893310054</v>
      </c>
      <c r="E1338">
        <v>155.93605041503906</v>
      </c>
      <c r="F1338">
        <v>2935700</v>
      </c>
      <c r="G1338">
        <v>0</v>
      </c>
      <c r="H1338">
        <v>0</v>
      </c>
      <c r="I1338" t="s">
        <v>1497</v>
      </c>
    </row>
    <row r="1339" spans="1:9">
      <c r="A1339" t="s">
        <v>4414</v>
      </c>
      <c r="B1339">
        <v>155.25895616888437</v>
      </c>
      <c r="C1339">
        <v>155.86476870377834</v>
      </c>
      <c r="D1339">
        <v>152.71095193109642</v>
      </c>
      <c r="E1339">
        <v>154.04731750488281</v>
      </c>
      <c r="F1339">
        <v>3430800</v>
      </c>
      <c r="G1339">
        <v>0</v>
      </c>
      <c r="H1339">
        <v>0</v>
      </c>
      <c r="I1339" t="s">
        <v>4415</v>
      </c>
    </row>
    <row r="1340" spans="1:9">
      <c r="A1340" t="s">
        <v>4416</v>
      </c>
      <c r="B1340">
        <v>153.68208085285249</v>
      </c>
      <c r="C1340">
        <v>154.82244535077399</v>
      </c>
      <c r="D1340">
        <v>153.00499368040448</v>
      </c>
      <c r="E1340">
        <v>153.87808227539063</v>
      </c>
      <c r="F1340">
        <v>2682200</v>
      </c>
      <c r="G1340">
        <v>0</v>
      </c>
      <c r="H1340">
        <v>0</v>
      </c>
      <c r="I1340" t="s">
        <v>1499</v>
      </c>
    </row>
    <row r="1341" spans="1:9">
      <c r="A1341" t="s">
        <v>4417</v>
      </c>
      <c r="B1341">
        <v>154.43933864870601</v>
      </c>
      <c r="C1341">
        <v>155.83806104692667</v>
      </c>
      <c r="D1341">
        <v>153.60188061428136</v>
      </c>
      <c r="E1341">
        <v>155.08079528808594</v>
      </c>
      <c r="F1341">
        <v>2853800</v>
      </c>
      <c r="G1341">
        <v>0</v>
      </c>
      <c r="H1341">
        <v>0</v>
      </c>
      <c r="I1341" t="s">
        <v>1500</v>
      </c>
    </row>
    <row r="1342" spans="1:9">
      <c r="A1342" t="s">
        <v>4418</v>
      </c>
      <c r="B1342">
        <v>154.6531114280809</v>
      </c>
      <c r="C1342">
        <v>155.23221126355818</v>
      </c>
      <c r="D1342">
        <v>153.29893759744556</v>
      </c>
      <c r="E1342">
        <v>153.59292602539063</v>
      </c>
      <c r="F1342">
        <v>2643700</v>
      </c>
      <c r="G1342">
        <v>0</v>
      </c>
      <c r="H1342">
        <v>0</v>
      </c>
      <c r="I1342" t="s">
        <v>1501</v>
      </c>
    </row>
    <row r="1343" spans="1:9">
      <c r="A1343" t="s">
        <v>4419</v>
      </c>
      <c r="B1343">
        <v>152.79115902899329</v>
      </c>
      <c r="C1343">
        <v>153.90479721433582</v>
      </c>
      <c r="D1343">
        <v>152.40807401845922</v>
      </c>
      <c r="E1343">
        <v>152.97825622558594</v>
      </c>
      <c r="F1343">
        <v>2676500</v>
      </c>
      <c r="G1343">
        <v>0</v>
      </c>
      <c r="H1343">
        <v>0</v>
      </c>
      <c r="I1343" t="s">
        <v>1502</v>
      </c>
    </row>
    <row r="1344" spans="1:9">
      <c r="A1344" t="s">
        <v>4420</v>
      </c>
      <c r="B1344">
        <v>154.09187133823937</v>
      </c>
      <c r="C1344">
        <v>154.09187133823937</v>
      </c>
      <c r="D1344">
        <v>151.60622366797813</v>
      </c>
      <c r="E1344">
        <v>152.33677673339844</v>
      </c>
      <c r="F1344">
        <v>4016400</v>
      </c>
      <c r="G1344">
        <v>0</v>
      </c>
      <c r="H1344">
        <v>0</v>
      </c>
      <c r="I1344" t="s">
        <v>4421</v>
      </c>
    </row>
    <row r="1345" spans="1:9">
      <c r="A1345" t="s">
        <v>4422</v>
      </c>
      <c r="B1345">
        <v>152.03388254637116</v>
      </c>
      <c r="C1345">
        <v>153.93152640080427</v>
      </c>
      <c r="D1345">
        <v>152.03388254637116</v>
      </c>
      <c r="E1345">
        <v>152.71098327636719</v>
      </c>
      <c r="F1345">
        <v>3487900</v>
      </c>
      <c r="G1345">
        <v>0</v>
      </c>
      <c r="H1345">
        <v>0</v>
      </c>
      <c r="I1345" t="s">
        <v>1504</v>
      </c>
    </row>
    <row r="1346" spans="1:9">
      <c r="A1346" t="s">
        <v>4423</v>
      </c>
      <c r="B1346">
        <v>153.24550297872543</v>
      </c>
      <c r="C1346">
        <v>154.11860501535486</v>
      </c>
      <c r="D1346">
        <v>152.08733025875725</v>
      </c>
      <c r="E1346">
        <v>152.96041870117188</v>
      </c>
      <c r="F1346">
        <v>2193700</v>
      </c>
      <c r="G1346">
        <v>0</v>
      </c>
      <c r="H1346">
        <v>0</v>
      </c>
      <c r="I1346" t="s">
        <v>1505</v>
      </c>
    </row>
    <row r="1347" spans="1:9">
      <c r="A1347" t="s">
        <v>4424</v>
      </c>
      <c r="B1347">
        <v>153.23659632065733</v>
      </c>
      <c r="C1347">
        <v>153.48605015736311</v>
      </c>
      <c r="D1347">
        <v>151.71313348043361</v>
      </c>
      <c r="E1347">
        <v>152.55950927734375</v>
      </c>
      <c r="F1347">
        <v>3495300</v>
      </c>
      <c r="G1347">
        <v>0</v>
      </c>
      <c r="H1347">
        <v>0</v>
      </c>
      <c r="I1347" t="s">
        <v>1506</v>
      </c>
    </row>
    <row r="1348" spans="1:9">
      <c r="A1348" t="s">
        <v>4425</v>
      </c>
      <c r="B1348">
        <v>152.50606663942582</v>
      </c>
      <c r="C1348">
        <v>153.39697721989461</v>
      </c>
      <c r="D1348">
        <v>150.53716186935108</v>
      </c>
      <c r="E1348">
        <v>151.8289794921875</v>
      </c>
      <c r="F1348">
        <v>6715800</v>
      </c>
      <c r="G1348">
        <v>0</v>
      </c>
      <c r="H1348">
        <v>0</v>
      </c>
      <c r="I1348" t="s">
        <v>1507</v>
      </c>
    </row>
    <row r="1349" spans="1:9">
      <c r="A1349" t="s">
        <v>4426</v>
      </c>
      <c r="B1349">
        <v>151.12513619662633</v>
      </c>
      <c r="C1349">
        <v>154.18095235744633</v>
      </c>
      <c r="D1349">
        <v>150.51040584272721</v>
      </c>
      <c r="E1349">
        <v>153.02276611328125</v>
      </c>
      <c r="F1349">
        <v>4077400</v>
      </c>
      <c r="G1349">
        <v>0</v>
      </c>
      <c r="H1349">
        <v>0</v>
      </c>
      <c r="I1349" t="s">
        <v>4427</v>
      </c>
    </row>
    <row r="1350" spans="1:9">
      <c r="A1350" t="s">
        <v>4428</v>
      </c>
      <c r="B1350">
        <v>153.59299657291373</v>
      </c>
      <c r="C1350">
        <v>154.22554914037627</v>
      </c>
      <c r="D1350">
        <v>152.75555194861175</v>
      </c>
      <c r="E1350">
        <v>153.5484619140625</v>
      </c>
      <c r="F1350">
        <v>3103200</v>
      </c>
      <c r="G1350">
        <v>0</v>
      </c>
      <c r="H1350">
        <v>0</v>
      </c>
      <c r="I1350" t="s">
        <v>1509</v>
      </c>
    </row>
    <row r="1351" spans="1:9">
      <c r="A1351" t="s">
        <v>4429</v>
      </c>
      <c r="B1351">
        <v>153.24551392845385</v>
      </c>
      <c r="C1351">
        <v>157.09425390703851</v>
      </c>
      <c r="D1351">
        <v>153.1386090160095</v>
      </c>
      <c r="E1351">
        <v>155.82916259765625</v>
      </c>
      <c r="F1351">
        <v>4753000</v>
      </c>
      <c r="G1351">
        <v>0</v>
      </c>
      <c r="H1351">
        <v>0</v>
      </c>
      <c r="I1351" t="s">
        <v>1510</v>
      </c>
    </row>
    <row r="1352" spans="1:9">
      <c r="A1352" t="s">
        <v>4430</v>
      </c>
      <c r="B1352">
        <v>156.78244192514754</v>
      </c>
      <c r="C1352">
        <v>157.25462345062138</v>
      </c>
      <c r="D1352">
        <v>155.61535122655303</v>
      </c>
      <c r="E1352">
        <v>156.07862854003906</v>
      </c>
      <c r="F1352">
        <v>1941200</v>
      </c>
      <c r="G1352">
        <v>0</v>
      </c>
      <c r="H1352">
        <v>0</v>
      </c>
      <c r="I1352" t="s">
        <v>1511</v>
      </c>
    </row>
    <row r="1353" spans="1:9">
      <c r="A1353" t="s">
        <v>4431</v>
      </c>
      <c r="B1353">
        <v>157.78916173597668</v>
      </c>
      <c r="C1353">
        <v>158.10098585367689</v>
      </c>
      <c r="D1353">
        <v>155.8113393066366</v>
      </c>
      <c r="E1353">
        <v>157.147705078125</v>
      </c>
      <c r="F1353">
        <v>2442000</v>
      </c>
      <c r="G1353">
        <v>0</v>
      </c>
      <c r="H1353">
        <v>0</v>
      </c>
      <c r="I1353" t="s">
        <v>4432</v>
      </c>
    </row>
    <row r="1354" spans="1:9">
      <c r="A1354" t="s">
        <v>4433</v>
      </c>
      <c r="B1354">
        <v>157.78913729326104</v>
      </c>
      <c r="C1354">
        <v>158.37714140424146</v>
      </c>
      <c r="D1354">
        <v>155.42823023370656</v>
      </c>
      <c r="E1354">
        <v>155.9449462890625</v>
      </c>
      <c r="F1354">
        <v>2359700</v>
      </c>
      <c r="G1354">
        <v>0</v>
      </c>
      <c r="H1354">
        <v>0</v>
      </c>
      <c r="I1354" t="s">
        <v>1513</v>
      </c>
    </row>
    <row r="1355" spans="1:9">
      <c r="A1355" t="s">
        <v>4434</v>
      </c>
      <c r="B1355">
        <v>156.53294882300756</v>
      </c>
      <c r="C1355">
        <v>156.85367709901891</v>
      </c>
      <c r="D1355">
        <v>153.96713620912996</v>
      </c>
      <c r="E1355">
        <v>154.9114990234375</v>
      </c>
      <c r="F1355">
        <v>1935200</v>
      </c>
      <c r="G1355">
        <v>0</v>
      </c>
      <c r="H1355">
        <v>0</v>
      </c>
      <c r="I1355" t="s">
        <v>1514</v>
      </c>
    </row>
    <row r="1356" spans="1:9">
      <c r="A1356" t="s">
        <v>4435</v>
      </c>
      <c r="B1356">
        <v>155.38368942321031</v>
      </c>
      <c r="C1356">
        <v>157.39714207601045</v>
      </c>
      <c r="D1356">
        <v>155.10750936842513</v>
      </c>
      <c r="E1356">
        <v>157.27241516113281</v>
      </c>
      <c r="F1356">
        <v>2571300</v>
      </c>
      <c r="G1356">
        <v>0</v>
      </c>
      <c r="H1356">
        <v>0</v>
      </c>
      <c r="I1356" t="s">
        <v>1515</v>
      </c>
    </row>
    <row r="1357" spans="1:9">
      <c r="A1357" t="s">
        <v>4436</v>
      </c>
      <c r="B1357">
        <v>157.25459720845058</v>
      </c>
      <c r="C1357">
        <v>158.66223733798159</v>
      </c>
      <c r="D1357">
        <v>155.12532179604298</v>
      </c>
      <c r="E1357">
        <v>158.25242614746094</v>
      </c>
      <c r="F1357">
        <v>3463100</v>
      </c>
      <c r="G1357">
        <v>0</v>
      </c>
      <c r="H1357">
        <v>0</v>
      </c>
      <c r="I1357" t="s">
        <v>4437</v>
      </c>
    </row>
    <row r="1358" spans="1:9">
      <c r="A1358" t="s">
        <v>4438</v>
      </c>
      <c r="B1358">
        <v>157.51296875612925</v>
      </c>
      <c r="C1358">
        <v>162.1189741067962</v>
      </c>
      <c r="D1358">
        <v>157.18332264875008</v>
      </c>
      <c r="E1358">
        <v>160.69351196289063</v>
      </c>
      <c r="F1358">
        <v>4843300</v>
      </c>
      <c r="G1358">
        <v>0</v>
      </c>
      <c r="H1358">
        <v>0</v>
      </c>
      <c r="I1358" t="s">
        <v>1517</v>
      </c>
    </row>
    <row r="1359" spans="1:9">
      <c r="A1359" t="s">
        <v>4439</v>
      </c>
      <c r="B1359">
        <v>160.65788851272896</v>
      </c>
      <c r="C1359">
        <v>168.8008097573273</v>
      </c>
      <c r="D1359">
        <v>160.46188711956367</v>
      </c>
      <c r="E1359">
        <v>168.31080627441406</v>
      </c>
      <c r="F1359">
        <v>5610100</v>
      </c>
      <c r="G1359">
        <v>0</v>
      </c>
      <c r="H1359">
        <v>0</v>
      </c>
      <c r="I1359" t="s">
        <v>1518</v>
      </c>
    </row>
    <row r="1360" spans="1:9">
      <c r="A1360" t="s">
        <v>4440</v>
      </c>
      <c r="B1360">
        <v>168.56917053283721</v>
      </c>
      <c r="C1360">
        <v>171.3666287739708</v>
      </c>
      <c r="D1360">
        <v>168.53352650243502</v>
      </c>
      <c r="E1360">
        <v>170.25299072265625</v>
      </c>
      <c r="F1360">
        <v>4226700</v>
      </c>
      <c r="G1360">
        <v>0</v>
      </c>
      <c r="H1360">
        <v>0</v>
      </c>
      <c r="I1360" t="s">
        <v>1519</v>
      </c>
    </row>
    <row r="1361" spans="1:9">
      <c r="A1361" t="s">
        <v>4441</v>
      </c>
      <c r="B1361">
        <v>170.68061235170802</v>
      </c>
      <c r="C1361">
        <v>172.72970894599143</v>
      </c>
      <c r="D1361">
        <v>169.99460755224592</v>
      </c>
      <c r="E1361">
        <v>172.48025512695313</v>
      </c>
      <c r="F1361">
        <v>3321500</v>
      </c>
      <c r="G1361">
        <v>0</v>
      </c>
      <c r="H1361">
        <v>0</v>
      </c>
      <c r="I1361" t="s">
        <v>1520</v>
      </c>
    </row>
    <row r="1362" spans="1:9">
      <c r="A1362" t="s">
        <v>4442</v>
      </c>
      <c r="B1362">
        <v>171.98134546530983</v>
      </c>
      <c r="C1362">
        <v>177.73663289281734</v>
      </c>
      <c r="D1362">
        <v>171.22407974735785</v>
      </c>
      <c r="E1362">
        <v>173.97698974609375</v>
      </c>
      <c r="F1362">
        <v>7219100</v>
      </c>
      <c r="G1362">
        <v>0</v>
      </c>
      <c r="H1362">
        <v>0</v>
      </c>
      <c r="I1362" t="s">
        <v>4443</v>
      </c>
    </row>
    <row r="1363" spans="1:9">
      <c r="A1363" t="s">
        <v>4444</v>
      </c>
      <c r="B1363">
        <v>174.76991983613124</v>
      </c>
      <c r="C1363">
        <v>177.54955638407256</v>
      </c>
      <c r="D1363">
        <v>174.30664254673567</v>
      </c>
      <c r="E1363">
        <v>177.38029479980469</v>
      </c>
      <c r="F1363">
        <v>3866700</v>
      </c>
      <c r="G1363">
        <v>0</v>
      </c>
      <c r="H1363">
        <v>0</v>
      </c>
      <c r="I1363" t="s">
        <v>1522</v>
      </c>
    </row>
    <row r="1364" spans="1:9">
      <c r="A1364" t="s">
        <v>4445</v>
      </c>
      <c r="B1364">
        <v>176.86351326881294</v>
      </c>
      <c r="C1364">
        <v>178.14642625199639</v>
      </c>
      <c r="D1364">
        <v>173.97695905665012</v>
      </c>
      <c r="E1364">
        <v>175.34896850585938</v>
      </c>
      <c r="F1364">
        <v>4098200</v>
      </c>
      <c r="G1364">
        <v>0</v>
      </c>
      <c r="H1364">
        <v>0</v>
      </c>
      <c r="I1364" t="s">
        <v>1523</v>
      </c>
    </row>
    <row r="1365" spans="1:9">
      <c r="A1365" t="s">
        <v>4446</v>
      </c>
      <c r="B1365">
        <v>175.50047596367375</v>
      </c>
      <c r="C1365">
        <v>177.64756007989976</v>
      </c>
      <c r="D1365">
        <v>175.42028368173544</v>
      </c>
      <c r="E1365">
        <v>176.40919494628906</v>
      </c>
      <c r="F1365">
        <v>3321200</v>
      </c>
      <c r="G1365">
        <v>0</v>
      </c>
      <c r="H1365">
        <v>0</v>
      </c>
      <c r="I1365" t="s">
        <v>1524</v>
      </c>
    </row>
    <row r="1366" spans="1:9">
      <c r="A1366" t="s">
        <v>4447</v>
      </c>
      <c r="B1366">
        <v>176.08846434626929</v>
      </c>
      <c r="C1366">
        <v>177.15756787907071</v>
      </c>
      <c r="D1366">
        <v>172.8455504958381</v>
      </c>
      <c r="E1366">
        <v>173.54937744140625</v>
      </c>
      <c r="F1366">
        <v>4289900</v>
      </c>
      <c r="G1366">
        <v>0</v>
      </c>
      <c r="H1366">
        <v>0</v>
      </c>
      <c r="I1366" t="s">
        <v>1525</v>
      </c>
    </row>
    <row r="1367" spans="1:9">
      <c r="A1367" t="s">
        <v>4448</v>
      </c>
      <c r="B1367">
        <v>173.21080726615108</v>
      </c>
      <c r="C1367">
        <v>173.50480934461331</v>
      </c>
      <c r="D1367">
        <v>166.77843275900875</v>
      </c>
      <c r="E1367">
        <v>167.63371276855469</v>
      </c>
      <c r="F1367">
        <v>5347800</v>
      </c>
      <c r="G1367">
        <v>0</v>
      </c>
      <c r="H1367">
        <v>0</v>
      </c>
      <c r="I1367" t="s">
        <v>4449</v>
      </c>
    </row>
    <row r="1368" spans="1:9">
      <c r="A1368" t="s">
        <v>4450</v>
      </c>
      <c r="B1368">
        <v>167.93661747901959</v>
      </c>
      <c r="C1368">
        <v>168.11479684768759</v>
      </c>
      <c r="D1368">
        <v>164.40860616484949</v>
      </c>
      <c r="E1368">
        <v>167.75843811035156</v>
      </c>
      <c r="F1368">
        <v>3443200</v>
      </c>
      <c r="G1368">
        <v>0</v>
      </c>
      <c r="H1368">
        <v>0</v>
      </c>
      <c r="I1368" t="s">
        <v>1527</v>
      </c>
    </row>
    <row r="1369" spans="1:9">
      <c r="A1369" t="s">
        <v>4451</v>
      </c>
      <c r="B1369">
        <v>169.36207067848068</v>
      </c>
      <c r="C1369">
        <v>172.91679443642047</v>
      </c>
      <c r="D1369">
        <v>168.38206381120617</v>
      </c>
      <c r="E1369">
        <v>170.40443420410156</v>
      </c>
      <c r="F1369">
        <v>4585100</v>
      </c>
      <c r="G1369">
        <v>0</v>
      </c>
      <c r="H1369">
        <v>0</v>
      </c>
      <c r="I1369" t="s">
        <v>1528</v>
      </c>
    </row>
    <row r="1370" spans="1:9">
      <c r="A1370" t="s">
        <v>4452</v>
      </c>
      <c r="B1370">
        <v>170.0748115737284</v>
      </c>
      <c r="C1370">
        <v>171.39336892142163</v>
      </c>
      <c r="D1370">
        <v>168.80972027598131</v>
      </c>
      <c r="E1370">
        <v>170.97463989257813</v>
      </c>
      <c r="F1370">
        <v>3257100</v>
      </c>
      <c r="G1370">
        <v>0</v>
      </c>
      <c r="H1370">
        <v>0</v>
      </c>
      <c r="I1370" t="s">
        <v>1529</v>
      </c>
    </row>
    <row r="1371" spans="1:9">
      <c r="A1371" t="s">
        <v>4453</v>
      </c>
      <c r="B1371">
        <v>170.66280320494295</v>
      </c>
      <c r="C1371">
        <v>172.04371711787141</v>
      </c>
      <c r="D1371">
        <v>168.58698023026992</v>
      </c>
      <c r="E1371">
        <v>169.4066162109375</v>
      </c>
      <c r="F1371">
        <v>3423900</v>
      </c>
      <c r="G1371">
        <v>0</v>
      </c>
      <c r="H1371">
        <v>0</v>
      </c>
      <c r="I1371" t="s">
        <v>4454</v>
      </c>
    </row>
    <row r="1372" spans="1:9">
      <c r="A1372" t="s">
        <v>4455</v>
      </c>
      <c r="B1372">
        <v>169.37100515823141</v>
      </c>
      <c r="C1372">
        <v>169.77191218677919</v>
      </c>
      <c r="D1372">
        <v>166.30627069198985</v>
      </c>
      <c r="E1372">
        <v>167.22390747070313</v>
      </c>
      <c r="F1372">
        <v>3463600</v>
      </c>
      <c r="G1372">
        <v>0</v>
      </c>
      <c r="H1372">
        <v>0</v>
      </c>
      <c r="I1372" t="s">
        <v>1531</v>
      </c>
    </row>
    <row r="1373" spans="1:9">
      <c r="A1373" t="s">
        <v>4456</v>
      </c>
      <c r="B1373">
        <v>167.14369244580894</v>
      </c>
      <c r="C1373">
        <v>167.22387111524395</v>
      </c>
      <c r="D1373">
        <v>157.53077568528198</v>
      </c>
      <c r="E1373">
        <v>158.83149719238281</v>
      </c>
      <c r="F1373">
        <v>6985900</v>
      </c>
      <c r="G1373">
        <v>0</v>
      </c>
      <c r="H1373">
        <v>0</v>
      </c>
      <c r="I1373" t="s">
        <v>1532</v>
      </c>
    </row>
    <row r="1374" spans="1:9">
      <c r="A1374" t="s">
        <v>4457</v>
      </c>
      <c r="B1374">
        <v>158.51970723409286</v>
      </c>
      <c r="C1374">
        <v>165.19263213058065</v>
      </c>
      <c r="D1374">
        <v>158.36825407228304</v>
      </c>
      <c r="E1374">
        <v>163.55335998535156</v>
      </c>
      <c r="F1374">
        <v>3965200</v>
      </c>
      <c r="G1374">
        <v>0</v>
      </c>
      <c r="H1374">
        <v>0</v>
      </c>
      <c r="I1374" t="s">
        <v>1533</v>
      </c>
    </row>
    <row r="1375" spans="1:9">
      <c r="A1375" t="s">
        <v>4458</v>
      </c>
      <c r="B1375">
        <v>162.25262757579935</v>
      </c>
      <c r="C1375">
        <v>163.48208850434639</v>
      </c>
      <c r="D1375">
        <v>160.59553338288583</v>
      </c>
      <c r="E1375">
        <v>161.40626525878906</v>
      </c>
      <c r="F1375">
        <v>3612300</v>
      </c>
      <c r="G1375">
        <v>0</v>
      </c>
      <c r="H1375">
        <v>0</v>
      </c>
      <c r="I1375" t="s">
        <v>1534</v>
      </c>
    </row>
    <row r="1376" spans="1:9">
      <c r="A1376" t="s">
        <v>4459</v>
      </c>
      <c r="B1376">
        <v>162.30603990664676</v>
      </c>
      <c r="C1376">
        <v>164.81841360136002</v>
      </c>
      <c r="D1376">
        <v>160.07876404716893</v>
      </c>
      <c r="E1376">
        <v>163.54441833496094</v>
      </c>
      <c r="F1376">
        <v>2637300</v>
      </c>
      <c r="G1376">
        <v>0</v>
      </c>
      <c r="H1376">
        <v>0</v>
      </c>
      <c r="I1376" t="s">
        <v>4460</v>
      </c>
    </row>
    <row r="1377" spans="1:9">
      <c r="A1377" t="s">
        <v>4461</v>
      </c>
      <c r="B1377">
        <v>165.26383074953139</v>
      </c>
      <c r="C1377">
        <v>168.41764665947173</v>
      </c>
      <c r="D1377">
        <v>164.97873297989099</v>
      </c>
      <c r="E1377">
        <v>165.34400939941406</v>
      </c>
      <c r="F1377">
        <v>2920500</v>
      </c>
      <c r="G1377">
        <v>0</v>
      </c>
      <c r="H1377">
        <v>0</v>
      </c>
      <c r="I1377" t="s">
        <v>1536</v>
      </c>
    </row>
    <row r="1378" spans="1:9">
      <c r="A1378" t="s">
        <v>4462</v>
      </c>
      <c r="B1378">
        <v>164.98770207687429</v>
      </c>
      <c r="C1378">
        <v>166.53787750006737</v>
      </c>
      <c r="D1378">
        <v>163.66024066341683</v>
      </c>
      <c r="E1378">
        <v>164.91642761230469</v>
      </c>
      <c r="F1378">
        <v>2135400</v>
      </c>
      <c r="G1378">
        <v>0</v>
      </c>
      <c r="H1378">
        <v>0</v>
      </c>
      <c r="I1378" t="s">
        <v>1537</v>
      </c>
    </row>
    <row r="1379" spans="1:9">
      <c r="A1379" t="s">
        <v>4463</v>
      </c>
      <c r="B1379">
        <v>165.59350735597025</v>
      </c>
      <c r="C1379">
        <v>168.15042938099288</v>
      </c>
      <c r="D1379">
        <v>164.41751272779618</v>
      </c>
      <c r="E1379">
        <v>168.01678466796875</v>
      </c>
      <c r="F1379">
        <v>2309500</v>
      </c>
      <c r="G1379">
        <v>0</v>
      </c>
      <c r="H1379">
        <v>0</v>
      </c>
      <c r="I1379" t="s">
        <v>1538</v>
      </c>
    </row>
    <row r="1380" spans="1:9">
      <c r="A1380" t="s">
        <v>4464</v>
      </c>
      <c r="B1380">
        <v>168.81863269201185</v>
      </c>
      <c r="C1380">
        <v>169.56699423678</v>
      </c>
      <c r="D1380">
        <v>167.39317047836423</v>
      </c>
      <c r="E1380">
        <v>168.25735473632813</v>
      </c>
      <c r="F1380">
        <v>2218900</v>
      </c>
      <c r="G1380">
        <v>0</v>
      </c>
      <c r="H1380">
        <v>0</v>
      </c>
      <c r="I1380" t="s">
        <v>1539</v>
      </c>
    </row>
    <row r="1381" spans="1:9">
      <c r="A1381" t="s">
        <v>4465</v>
      </c>
      <c r="B1381">
        <v>171.35771733310349</v>
      </c>
      <c r="C1381">
        <v>173.26426520399033</v>
      </c>
      <c r="D1381">
        <v>169.70954111247707</v>
      </c>
      <c r="E1381">
        <v>172.79208374023438</v>
      </c>
      <c r="F1381">
        <v>3076400</v>
      </c>
      <c r="G1381">
        <v>0</v>
      </c>
      <c r="H1381">
        <v>0</v>
      </c>
      <c r="I1381" t="s">
        <v>4466</v>
      </c>
    </row>
    <row r="1382" spans="1:9">
      <c r="A1382" t="s">
        <v>4467</v>
      </c>
      <c r="B1382">
        <v>172.9524658672367</v>
      </c>
      <c r="C1382">
        <v>174.84119184427161</v>
      </c>
      <c r="D1382">
        <v>172.73864244571325</v>
      </c>
      <c r="E1382">
        <v>173.09500122070313</v>
      </c>
      <c r="F1382">
        <v>2868600</v>
      </c>
      <c r="G1382">
        <v>0</v>
      </c>
      <c r="H1382">
        <v>0</v>
      </c>
      <c r="I1382" t="s">
        <v>1541</v>
      </c>
    </row>
    <row r="1383" spans="1:9">
      <c r="A1383" t="s">
        <v>4468</v>
      </c>
      <c r="B1383">
        <v>172.73862528510145</v>
      </c>
      <c r="C1383">
        <v>173.23753295820995</v>
      </c>
      <c r="D1383">
        <v>169.37988910791918</v>
      </c>
      <c r="E1383">
        <v>171.44680786132813</v>
      </c>
      <c r="F1383">
        <v>2713500</v>
      </c>
      <c r="G1383">
        <v>0</v>
      </c>
      <c r="H1383">
        <v>0</v>
      </c>
      <c r="I1383" t="s">
        <v>1542</v>
      </c>
    </row>
    <row r="1384" spans="1:9">
      <c r="A1384" t="s">
        <v>4469</v>
      </c>
      <c r="B1384">
        <v>171.09043465864386</v>
      </c>
      <c r="C1384">
        <v>172.09716780447729</v>
      </c>
      <c r="D1384">
        <v>169.57588963176624</v>
      </c>
      <c r="E1384">
        <v>169.63825988769531</v>
      </c>
      <c r="F1384">
        <v>1862300</v>
      </c>
      <c r="G1384">
        <v>0</v>
      </c>
      <c r="H1384">
        <v>0</v>
      </c>
      <c r="I1384" t="s">
        <v>1543</v>
      </c>
    </row>
    <row r="1385" spans="1:9">
      <c r="A1385" t="s">
        <v>4470</v>
      </c>
      <c r="B1385">
        <v>170.2084450828163</v>
      </c>
      <c r="C1385">
        <v>170.93898458665092</v>
      </c>
      <c r="D1385">
        <v>169.45116575866416</v>
      </c>
      <c r="E1385">
        <v>170.54698181152344</v>
      </c>
      <c r="F1385">
        <v>1821500</v>
      </c>
      <c r="G1385">
        <v>0</v>
      </c>
      <c r="H1385">
        <v>0</v>
      </c>
      <c r="I1385" t="s">
        <v>1544</v>
      </c>
    </row>
    <row r="1386" spans="1:9">
      <c r="A1386" t="s">
        <v>4471</v>
      </c>
      <c r="B1386">
        <v>169.16116497863447</v>
      </c>
      <c r="C1386">
        <v>173.64948307918667</v>
      </c>
      <c r="D1386">
        <v>169.07176451323295</v>
      </c>
      <c r="E1386">
        <v>173.09515380859375</v>
      </c>
      <c r="F1386">
        <v>3459300</v>
      </c>
      <c r="G1386">
        <v>0</v>
      </c>
      <c r="H1386">
        <v>0</v>
      </c>
      <c r="I1386" t="s">
        <v>1546</v>
      </c>
    </row>
    <row r="1387" spans="1:9">
      <c r="A1387" t="s">
        <v>4472</v>
      </c>
      <c r="B1387">
        <v>168.32966915575381</v>
      </c>
      <c r="C1387">
        <v>171.27120773764034</v>
      </c>
      <c r="D1387">
        <v>168.0882619808317</v>
      </c>
      <c r="E1387">
        <v>171.13710021972656</v>
      </c>
      <c r="F1387">
        <v>2983500</v>
      </c>
      <c r="G1387">
        <v>0</v>
      </c>
      <c r="H1387">
        <v>0</v>
      </c>
      <c r="I1387" t="s">
        <v>1547</v>
      </c>
    </row>
    <row r="1388" spans="1:9">
      <c r="A1388" t="s">
        <v>4473</v>
      </c>
      <c r="B1388">
        <v>171.61990797417681</v>
      </c>
      <c r="C1388">
        <v>172.0669512424829</v>
      </c>
      <c r="D1388">
        <v>168.41014058198169</v>
      </c>
      <c r="E1388">
        <v>168.82142639160156</v>
      </c>
      <c r="F1388">
        <v>3120100</v>
      </c>
      <c r="G1388">
        <v>0</v>
      </c>
      <c r="H1388">
        <v>0</v>
      </c>
      <c r="I1388" t="s">
        <v>1548</v>
      </c>
    </row>
    <row r="1389" spans="1:9">
      <c r="A1389" t="s">
        <v>4474</v>
      </c>
      <c r="B1389">
        <v>168.19556981539691</v>
      </c>
      <c r="C1389">
        <v>170.24303580568318</v>
      </c>
      <c r="D1389">
        <v>167.74852650745237</v>
      </c>
      <c r="E1389">
        <v>168.97343444824219</v>
      </c>
      <c r="F1389">
        <v>2152600</v>
      </c>
      <c r="G1389">
        <v>0</v>
      </c>
      <c r="H1389">
        <v>0</v>
      </c>
      <c r="I1389" t="s">
        <v>4475</v>
      </c>
    </row>
    <row r="1390" spans="1:9">
      <c r="A1390" t="s">
        <v>4476</v>
      </c>
      <c r="B1390">
        <v>168.16872935216131</v>
      </c>
      <c r="C1390">
        <v>168.74094417612244</v>
      </c>
      <c r="D1390">
        <v>164.61026884198668</v>
      </c>
      <c r="E1390">
        <v>166.62196350097656</v>
      </c>
      <c r="F1390">
        <v>2828100</v>
      </c>
      <c r="G1390">
        <v>0</v>
      </c>
      <c r="H1390">
        <v>0</v>
      </c>
      <c r="I1390" t="s">
        <v>1550</v>
      </c>
    </row>
    <row r="1391" spans="1:9">
      <c r="A1391" t="s">
        <v>4477</v>
      </c>
      <c r="B1391">
        <v>166.31798697476245</v>
      </c>
      <c r="C1391">
        <v>167.84686736407841</v>
      </c>
      <c r="D1391">
        <v>164.78015698846443</v>
      </c>
      <c r="E1391">
        <v>167.26571655273438</v>
      </c>
      <c r="F1391">
        <v>3738400</v>
      </c>
      <c r="G1391">
        <v>0</v>
      </c>
      <c r="H1391">
        <v>0</v>
      </c>
      <c r="I1391" t="s">
        <v>1551</v>
      </c>
    </row>
    <row r="1392" spans="1:9">
      <c r="A1392" t="s">
        <v>4478</v>
      </c>
      <c r="B1392">
        <v>168.55316786932568</v>
      </c>
      <c r="C1392">
        <v>170.14464053140139</v>
      </c>
      <c r="D1392">
        <v>165.03046535573935</v>
      </c>
      <c r="E1392">
        <v>165.47750854492188</v>
      </c>
      <c r="F1392">
        <v>4355600</v>
      </c>
      <c r="G1392">
        <v>0</v>
      </c>
      <c r="H1392">
        <v>0</v>
      </c>
      <c r="I1392" t="s">
        <v>1552</v>
      </c>
    </row>
    <row r="1393" spans="1:9">
      <c r="A1393" t="s">
        <v>4479</v>
      </c>
      <c r="B1393">
        <v>166.4341662861552</v>
      </c>
      <c r="C1393">
        <v>167.04215208991042</v>
      </c>
      <c r="D1393">
        <v>162.88464243449087</v>
      </c>
      <c r="E1393">
        <v>164.01119995117188</v>
      </c>
      <c r="F1393">
        <v>4340400</v>
      </c>
      <c r="G1393">
        <v>0</v>
      </c>
      <c r="H1393">
        <v>0</v>
      </c>
      <c r="I1393" t="s">
        <v>1553</v>
      </c>
    </row>
    <row r="1394" spans="1:9">
      <c r="A1394" t="s">
        <v>4480</v>
      </c>
      <c r="B1394">
        <v>166.25536738709835</v>
      </c>
      <c r="C1394">
        <v>167.71273262013025</v>
      </c>
      <c r="D1394">
        <v>165.27188050883095</v>
      </c>
      <c r="E1394">
        <v>166.38053894042969</v>
      </c>
      <c r="F1394">
        <v>3683500</v>
      </c>
      <c r="G1394">
        <v>0</v>
      </c>
      <c r="H1394">
        <v>0</v>
      </c>
      <c r="I1394" t="s">
        <v>4481</v>
      </c>
    </row>
    <row r="1395" spans="1:9">
      <c r="A1395" t="s">
        <v>4482</v>
      </c>
      <c r="B1395">
        <v>168.09719224469154</v>
      </c>
      <c r="C1395">
        <v>173.07726042904275</v>
      </c>
      <c r="D1395">
        <v>153.93486583991736</v>
      </c>
      <c r="E1395">
        <v>155.11506652832031</v>
      </c>
      <c r="F1395">
        <v>22090500</v>
      </c>
      <c r="G1395">
        <v>0</v>
      </c>
      <c r="H1395">
        <v>0</v>
      </c>
      <c r="I1395" t="s">
        <v>1555</v>
      </c>
    </row>
    <row r="1396" spans="1:9">
      <c r="A1396" t="s">
        <v>4483</v>
      </c>
      <c r="B1396">
        <v>156.46511532861857</v>
      </c>
      <c r="C1396">
        <v>158.13705248104537</v>
      </c>
      <c r="D1396">
        <v>154.31036389470805</v>
      </c>
      <c r="E1396">
        <v>155.22233581542969</v>
      </c>
      <c r="F1396">
        <v>8285300</v>
      </c>
      <c r="G1396">
        <v>0</v>
      </c>
      <c r="H1396">
        <v>0</v>
      </c>
      <c r="I1396" t="s">
        <v>1556</v>
      </c>
    </row>
    <row r="1397" spans="1:9">
      <c r="A1397" t="s">
        <v>4484</v>
      </c>
      <c r="B1397">
        <v>154.11368033433058</v>
      </c>
      <c r="C1397">
        <v>156.11643893675401</v>
      </c>
      <c r="D1397">
        <v>149.16044729761239</v>
      </c>
      <c r="E1397">
        <v>151.83377075195313</v>
      </c>
      <c r="F1397">
        <v>7111700</v>
      </c>
      <c r="G1397">
        <v>0</v>
      </c>
      <c r="H1397">
        <v>0</v>
      </c>
      <c r="I1397" t="s">
        <v>1557</v>
      </c>
    </row>
    <row r="1398" spans="1:9">
      <c r="A1398" t="s">
        <v>4485</v>
      </c>
      <c r="B1398">
        <v>152.24505432103587</v>
      </c>
      <c r="C1398">
        <v>156.4472583134218</v>
      </c>
      <c r="D1398">
        <v>149.35715862852257</v>
      </c>
      <c r="E1398">
        <v>154.32827758789063</v>
      </c>
      <c r="F1398">
        <v>6008100</v>
      </c>
      <c r="G1398">
        <v>0</v>
      </c>
      <c r="H1398">
        <v>0</v>
      </c>
      <c r="I1398" t="s">
        <v>1558</v>
      </c>
    </row>
    <row r="1399" spans="1:9">
      <c r="A1399" t="s">
        <v>4486</v>
      </c>
      <c r="B1399">
        <v>156.7065092931671</v>
      </c>
      <c r="C1399">
        <v>159.56758271864777</v>
      </c>
      <c r="D1399">
        <v>155.21338681241116</v>
      </c>
      <c r="E1399">
        <v>158.13703918457031</v>
      </c>
      <c r="F1399">
        <v>4558600</v>
      </c>
      <c r="G1399">
        <v>0</v>
      </c>
      <c r="H1399">
        <v>0</v>
      </c>
      <c r="I1399" t="s">
        <v>4487</v>
      </c>
    </row>
    <row r="1400" spans="1:9">
      <c r="A1400" t="s">
        <v>4488</v>
      </c>
      <c r="B1400">
        <v>159.43352175192186</v>
      </c>
      <c r="C1400">
        <v>161.59720958761517</v>
      </c>
      <c r="D1400">
        <v>158.43213552880462</v>
      </c>
      <c r="E1400">
        <v>160.20242309570313</v>
      </c>
      <c r="F1400">
        <v>3752400</v>
      </c>
      <c r="G1400">
        <v>0</v>
      </c>
      <c r="H1400">
        <v>0</v>
      </c>
      <c r="I1400" t="s">
        <v>1560</v>
      </c>
    </row>
    <row r="1401" spans="1:9">
      <c r="A1401" t="s">
        <v>4489</v>
      </c>
      <c r="B1401">
        <v>160.90873416847472</v>
      </c>
      <c r="C1401">
        <v>162.39292090055952</v>
      </c>
      <c r="D1401">
        <v>159.22784733249068</v>
      </c>
      <c r="E1401">
        <v>159.66595458984375</v>
      </c>
      <c r="F1401">
        <v>3314800</v>
      </c>
      <c r="G1401">
        <v>0</v>
      </c>
      <c r="H1401">
        <v>0</v>
      </c>
      <c r="I1401" t="s">
        <v>1561</v>
      </c>
    </row>
    <row r="1402" spans="1:9">
      <c r="A1402" t="s">
        <v>4490</v>
      </c>
      <c r="B1402">
        <v>160.1755689939385</v>
      </c>
      <c r="C1402">
        <v>161.0160123712067</v>
      </c>
      <c r="D1402">
        <v>158.61091783407656</v>
      </c>
      <c r="E1402">
        <v>160.32757568359375</v>
      </c>
      <c r="F1402">
        <v>3045200</v>
      </c>
      <c r="G1402">
        <v>0</v>
      </c>
      <c r="H1402">
        <v>0</v>
      </c>
      <c r="I1402" t="s">
        <v>1562</v>
      </c>
    </row>
    <row r="1403" spans="1:9">
      <c r="A1403" t="s">
        <v>4491</v>
      </c>
      <c r="B1403">
        <v>160.84616897426304</v>
      </c>
      <c r="C1403">
        <v>161.24851884612727</v>
      </c>
      <c r="D1403">
        <v>159.64809624106846</v>
      </c>
      <c r="E1403">
        <v>160.94451904296875</v>
      </c>
      <c r="F1403">
        <v>2441900</v>
      </c>
      <c r="G1403">
        <v>0</v>
      </c>
      <c r="H1403">
        <v>0</v>
      </c>
      <c r="I1403" t="s">
        <v>1563</v>
      </c>
    </row>
    <row r="1404" spans="1:9">
      <c r="A1404" t="s">
        <v>4492</v>
      </c>
      <c r="B1404">
        <v>161.32896703032048</v>
      </c>
      <c r="C1404">
        <v>162.53597559567922</v>
      </c>
      <c r="D1404">
        <v>159.65702967427015</v>
      </c>
      <c r="E1404">
        <v>161.9190673828125</v>
      </c>
      <c r="F1404">
        <v>3453100</v>
      </c>
      <c r="G1404">
        <v>0</v>
      </c>
      <c r="H1404">
        <v>0</v>
      </c>
      <c r="I1404" t="s">
        <v>4493</v>
      </c>
    </row>
    <row r="1405" spans="1:9">
      <c r="A1405" t="s">
        <v>4494</v>
      </c>
      <c r="B1405">
        <v>160.89978468810969</v>
      </c>
      <c r="C1405">
        <v>161.55246390016944</v>
      </c>
      <c r="D1405">
        <v>159.25465544447664</v>
      </c>
      <c r="E1405">
        <v>161.12330627441406</v>
      </c>
      <c r="F1405">
        <v>3437300</v>
      </c>
      <c r="G1405">
        <v>0</v>
      </c>
      <c r="H1405">
        <v>0</v>
      </c>
      <c r="I1405" t="s">
        <v>1565</v>
      </c>
    </row>
    <row r="1406" spans="1:9">
      <c r="A1406" t="s">
        <v>4495</v>
      </c>
      <c r="B1406">
        <v>160.49742595751073</v>
      </c>
      <c r="C1406">
        <v>160.6315470874099</v>
      </c>
      <c r="D1406">
        <v>159.03112497892965</v>
      </c>
      <c r="E1406">
        <v>159.50498962402344</v>
      </c>
      <c r="F1406">
        <v>2929300</v>
      </c>
      <c r="G1406">
        <v>0</v>
      </c>
      <c r="H1406">
        <v>0</v>
      </c>
      <c r="I1406" t="s">
        <v>1566</v>
      </c>
    </row>
    <row r="1407" spans="1:9">
      <c r="A1407" t="s">
        <v>4496</v>
      </c>
      <c r="B1407">
        <v>158.46787270182742</v>
      </c>
      <c r="C1407">
        <v>161.96374003064491</v>
      </c>
      <c r="D1407">
        <v>157.96717287613353</v>
      </c>
      <c r="E1407">
        <v>160.58685302734375</v>
      </c>
      <c r="F1407">
        <v>2859300</v>
      </c>
      <c r="G1407">
        <v>0</v>
      </c>
      <c r="H1407">
        <v>0</v>
      </c>
      <c r="I1407" t="s">
        <v>1567</v>
      </c>
    </row>
    <row r="1408" spans="1:9">
      <c r="A1408" t="s">
        <v>4497</v>
      </c>
      <c r="B1408">
        <v>160.83719310553036</v>
      </c>
      <c r="C1408">
        <v>168.35646259027271</v>
      </c>
      <c r="D1408">
        <v>160.60473556567698</v>
      </c>
      <c r="E1408">
        <v>167.68589782714844</v>
      </c>
      <c r="F1408">
        <v>7745200</v>
      </c>
      <c r="G1408">
        <v>0</v>
      </c>
      <c r="H1408">
        <v>0</v>
      </c>
      <c r="I1408" t="s">
        <v>1568</v>
      </c>
    </row>
    <row r="1409" spans="1:9">
      <c r="A1409" t="s">
        <v>4498</v>
      </c>
      <c r="B1409">
        <v>167.28354801991489</v>
      </c>
      <c r="C1409">
        <v>170.21614991944773</v>
      </c>
      <c r="D1409">
        <v>166.96167641422599</v>
      </c>
      <c r="E1409">
        <v>168.12397766113281</v>
      </c>
      <c r="F1409">
        <v>3952200</v>
      </c>
      <c r="G1409">
        <v>0</v>
      </c>
      <c r="H1409">
        <v>0</v>
      </c>
      <c r="I1409" t="s">
        <v>4499</v>
      </c>
    </row>
    <row r="1410" spans="1:9">
      <c r="A1410" t="s">
        <v>4500</v>
      </c>
      <c r="B1410">
        <v>167.88258807423844</v>
      </c>
      <c r="C1410">
        <v>170.58271887274086</v>
      </c>
      <c r="D1410">
        <v>167.57858836434329</v>
      </c>
      <c r="E1410">
        <v>168.91078186035156</v>
      </c>
      <c r="F1410">
        <v>2920200</v>
      </c>
      <c r="G1410">
        <v>0</v>
      </c>
      <c r="H1410">
        <v>0</v>
      </c>
      <c r="I1410" t="s">
        <v>1570</v>
      </c>
    </row>
    <row r="1411" spans="1:9">
      <c r="A1411" t="s">
        <v>4501</v>
      </c>
      <c r="B1411">
        <v>168.90185603794845</v>
      </c>
      <c r="C1411">
        <v>169.39360626010497</v>
      </c>
      <c r="D1411">
        <v>167.53390501074264</v>
      </c>
      <c r="E1411">
        <v>168.33857727050781</v>
      </c>
      <c r="F1411">
        <v>2489700</v>
      </c>
      <c r="G1411">
        <v>0</v>
      </c>
      <c r="H1411">
        <v>0</v>
      </c>
      <c r="I1411" t="s">
        <v>1571</v>
      </c>
    </row>
    <row r="1412" spans="1:9">
      <c r="A1412" t="s">
        <v>4502</v>
      </c>
      <c r="B1412">
        <v>168.16874187998295</v>
      </c>
      <c r="C1412">
        <v>172.88951794000849</v>
      </c>
      <c r="D1412">
        <v>167.79322715278531</v>
      </c>
      <c r="E1412">
        <v>172.29048156738281</v>
      </c>
      <c r="F1412">
        <v>3444700</v>
      </c>
      <c r="G1412">
        <v>0</v>
      </c>
      <c r="H1412">
        <v>0</v>
      </c>
      <c r="I1412" t="s">
        <v>1572</v>
      </c>
    </row>
    <row r="1413" spans="1:9">
      <c r="A1413" t="s">
        <v>4503</v>
      </c>
      <c r="B1413">
        <v>173.72100223960106</v>
      </c>
      <c r="C1413">
        <v>179.91701487079553</v>
      </c>
      <c r="D1413">
        <v>173.47959507498877</v>
      </c>
      <c r="E1413">
        <v>179.66667175292969</v>
      </c>
      <c r="F1413">
        <v>6046100</v>
      </c>
      <c r="G1413">
        <v>0</v>
      </c>
      <c r="H1413">
        <v>0</v>
      </c>
      <c r="I1413" t="s">
        <v>1573</v>
      </c>
    </row>
    <row r="1414" spans="1:9">
      <c r="A1414" t="s">
        <v>4504</v>
      </c>
      <c r="B1414">
        <v>178.89773093769256</v>
      </c>
      <c r="C1414">
        <v>180.56968165594441</v>
      </c>
      <c r="D1414">
        <v>176.59098656346933</v>
      </c>
      <c r="E1414">
        <v>177.21685791015625</v>
      </c>
      <c r="F1414">
        <v>3231800</v>
      </c>
      <c r="G1414">
        <v>0</v>
      </c>
      <c r="H1414">
        <v>0</v>
      </c>
      <c r="I1414" t="s">
        <v>4505</v>
      </c>
    </row>
    <row r="1415" spans="1:9">
      <c r="A1415" t="s">
        <v>4506</v>
      </c>
      <c r="B1415">
        <v>177.10067044366167</v>
      </c>
      <c r="C1415">
        <v>180.03327331875312</v>
      </c>
      <c r="D1415">
        <v>176.68044866192494</v>
      </c>
      <c r="E1415">
        <v>178.50437927246094</v>
      </c>
      <c r="F1415">
        <v>2810800</v>
      </c>
      <c r="G1415">
        <v>0</v>
      </c>
      <c r="H1415">
        <v>0</v>
      </c>
      <c r="I1415" t="s">
        <v>1575</v>
      </c>
    </row>
    <row r="1416" spans="1:9">
      <c r="A1416" t="s">
        <v>4507</v>
      </c>
      <c r="B1416">
        <v>178.85305844451435</v>
      </c>
      <c r="C1416">
        <v>180.00643767578046</v>
      </c>
      <c r="D1416">
        <v>177.05594948095791</v>
      </c>
      <c r="E1416">
        <v>177.09172058105469</v>
      </c>
      <c r="F1416">
        <v>3556600</v>
      </c>
      <c r="G1416">
        <v>0</v>
      </c>
      <c r="H1416">
        <v>0</v>
      </c>
      <c r="I1416" t="s">
        <v>1576</v>
      </c>
    </row>
    <row r="1417" spans="1:9">
      <c r="A1417" t="s">
        <v>4508</v>
      </c>
      <c r="B1417">
        <v>177.15431455497486</v>
      </c>
      <c r="C1417">
        <v>180.13162450584048</v>
      </c>
      <c r="D1417">
        <v>175.56284153273612</v>
      </c>
      <c r="E1417">
        <v>179.4610595703125</v>
      </c>
      <c r="F1417">
        <v>2730200</v>
      </c>
      <c r="G1417">
        <v>0</v>
      </c>
      <c r="H1417">
        <v>0</v>
      </c>
      <c r="I1417" t="s">
        <v>1577</v>
      </c>
    </row>
    <row r="1418" spans="1:9">
      <c r="A1418" t="s">
        <v>4509</v>
      </c>
      <c r="B1418">
        <v>180.6054370775411</v>
      </c>
      <c r="C1418">
        <v>184.00296783030697</v>
      </c>
      <c r="D1418">
        <v>180.6054370775411</v>
      </c>
      <c r="E1418">
        <v>183.60063171386719</v>
      </c>
      <c r="F1418">
        <v>2833000</v>
      </c>
      <c r="G1418">
        <v>0</v>
      </c>
      <c r="H1418">
        <v>0</v>
      </c>
      <c r="I1418" t="s">
        <v>4510</v>
      </c>
    </row>
    <row r="1419" spans="1:9">
      <c r="A1419" t="s">
        <v>4511</v>
      </c>
      <c r="B1419">
        <v>182.75128736937381</v>
      </c>
      <c r="C1419">
        <v>185.41567514035461</v>
      </c>
      <c r="D1419">
        <v>181.45486458617583</v>
      </c>
      <c r="E1419">
        <v>183.67219543457031</v>
      </c>
      <c r="F1419">
        <v>2494900</v>
      </c>
      <c r="G1419">
        <v>0</v>
      </c>
      <c r="H1419">
        <v>0</v>
      </c>
      <c r="I1419" t="s">
        <v>1579</v>
      </c>
    </row>
    <row r="1420" spans="1:9">
      <c r="A1420" t="s">
        <v>4512</v>
      </c>
      <c r="B1420">
        <v>183.95828986251416</v>
      </c>
      <c r="C1420">
        <v>184.18181147838601</v>
      </c>
      <c r="D1420">
        <v>182.46516710561161</v>
      </c>
      <c r="E1420">
        <v>182.79597473144531</v>
      </c>
      <c r="F1420">
        <v>2100400</v>
      </c>
      <c r="G1420">
        <v>0</v>
      </c>
      <c r="H1420">
        <v>0</v>
      </c>
      <c r="I1420" t="s">
        <v>1580</v>
      </c>
    </row>
    <row r="1421" spans="1:9">
      <c r="A1421" t="s">
        <v>4513</v>
      </c>
      <c r="B1421">
        <v>182.70657932431428</v>
      </c>
      <c r="C1421">
        <v>183.11785146899516</v>
      </c>
      <c r="D1421">
        <v>180.98098530786245</v>
      </c>
      <c r="E1421">
        <v>181.91084289550781</v>
      </c>
      <c r="F1421">
        <v>3032600</v>
      </c>
      <c r="G1421">
        <v>0</v>
      </c>
      <c r="H1421">
        <v>0</v>
      </c>
      <c r="I1421" t="s">
        <v>1581</v>
      </c>
    </row>
    <row r="1422" spans="1:9">
      <c r="A1422" t="s">
        <v>4514</v>
      </c>
      <c r="B1422">
        <v>182.39364569814123</v>
      </c>
      <c r="C1422">
        <v>183.88676851354887</v>
      </c>
      <c r="D1422">
        <v>181.98235990604391</v>
      </c>
      <c r="E1422">
        <v>183.60960388183597</v>
      </c>
      <c r="F1422">
        <v>2900500</v>
      </c>
      <c r="G1422">
        <v>0</v>
      </c>
      <c r="H1422">
        <v>0</v>
      </c>
      <c r="I1422" t="s">
        <v>1582</v>
      </c>
    </row>
    <row r="1423" spans="1:9">
      <c r="A1423" t="s">
        <v>4515</v>
      </c>
      <c r="B1423">
        <v>183.53806524287728</v>
      </c>
      <c r="C1423">
        <v>184.49474429222764</v>
      </c>
      <c r="D1423">
        <v>181.9287069054092</v>
      </c>
      <c r="E1423">
        <v>183.37713623046875</v>
      </c>
      <c r="F1423">
        <v>3191300</v>
      </c>
      <c r="G1423">
        <v>0</v>
      </c>
      <c r="H1423">
        <v>0</v>
      </c>
      <c r="I1423" t="s">
        <v>4516</v>
      </c>
    </row>
    <row r="1424" spans="1:9">
      <c r="A1424" t="s">
        <v>4517</v>
      </c>
      <c r="B1424">
        <v>183.78842963896099</v>
      </c>
      <c r="C1424">
        <v>184.18182990508191</v>
      </c>
      <c r="D1424">
        <v>181.95554947690391</v>
      </c>
      <c r="E1424">
        <v>183.23410034179688</v>
      </c>
      <c r="F1424">
        <v>2393400</v>
      </c>
      <c r="G1424">
        <v>0</v>
      </c>
      <c r="H1424">
        <v>0</v>
      </c>
      <c r="I1424" t="s">
        <v>1584</v>
      </c>
    </row>
    <row r="1425" spans="1:9">
      <c r="A1425" t="s">
        <v>4518</v>
      </c>
      <c r="B1425">
        <v>182.64396524712427</v>
      </c>
      <c r="C1425">
        <v>184.18179491746079</v>
      </c>
      <c r="D1425">
        <v>181.52635726825616</v>
      </c>
      <c r="E1425">
        <v>183.92251586914065</v>
      </c>
      <c r="F1425">
        <v>2171300</v>
      </c>
      <c r="G1425">
        <v>0</v>
      </c>
      <c r="H1425">
        <v>0</v>
      </c>
      <c r="I1425" t="s">
        <v>1585</v>
      </c>
    </row>
    <row r="1426" spans="1:9">
      <c r="A1426" t="s">
        <v>4519</v>
      </c>
      <c r="B1426">
        <v>184.19971060884299</v>
      </c>
      <c r="C1426">
        <v>184.36958923225919</v>
      </c>
      <c r="D1426">
        <v>181.97343023925001</v>
      </c>
      <c r="E1426">
        <v>183.96723937988281</v>
      </c>
      <c r="F1426">
        <v>3370300</v>
      </c>
      <c r="G1426">
        <v>0</v>
      </c>
      <c r="H1426">
        <v>0</v>
      </c>
      <c r="I1426" t="s">
        <v>1586</v>
      </c>
    </row>
    <row r="1427" spans="1:9">
      <c r="A1427" t="s">
        <v>4520</v>
      </c>
      <c r="B1427">
        <v>184.1817927200176</v>
      </c>
      <c r="C1427">
        <v>187.30215907115189</v>
      </c>
      <c r="D1427">
        <v>184.02979967382601</v>
      </c>
      <c r="E1427">
        <v>186.46171569824219</v>
      </c>
      <c r="F1427">
        <v>4342300</v>
      </c>
      <c r="G1427">
        <v>0</v>
      </c>
      <c r="H1427">
        <v>0</v>
      </c>
      <c r="I1427" t="s">
        <v>1587</v>
      </c>
    </row>
    <row r="1428" spans="1:9">
      <c r="A1428" t="s">
        <v>4521</v>
      </c>
      <c r="B1428">
        <v>187.30215986782605</v>
      </c>
      <c r="C1428">
        <v>188.52705383760528</v>
      </c>
      <c r="D1428">
        <v>186.19348784993747</v>
      </c>
      <c r="E1428">
        <v>186.55111694335935</v>
      </c>
      <c r="F1428">
        <v>2924500</v>
      </c>
      <c r="G1428">
        <v>0</v>
      </c>
      <c r="H1428">
        <v>0</v>
      </c>
      <c r="I1428" t="s">
        <v>4522</v>
      </c>
    </row>
    <row r="1429" spans="1:9">
      <c r="A1429" t="s">
        <v>4523</v>
      </c>
      <c r="B1429">
        <v>186.78360778413585</v>
      </c>
      <c r="C1429">
        <v>187.30217957402971</v>
      </c>
      <c r="D1429">
        <v>184.5662635150702</v>
      </c>
      <c r="E1429">
        <v>185.31730651855469</v>
      </c>
      <c r="F1429">
        <v>2089800</v>
      </c>
      <c r="G1429">
        <v>0</v>
      </c>
      <c r="H1429">
        <v>0</v>
      </c>
      <c r="I1429" t="s">
        <v>1589</v>
      </c>
    </row>
    <row r="1430" spans="1:9">
      <c r="A1430" t="s">
        <v>4524</v>
      </c>
      <c r="B1430">
        <v>185.29047622912813</v>
      </c>
      <c r="C1430">
        <v>186.3365557126487</v>
      </c>
      <c r="D1430">
        <v>184.45003280407499</v>
      </c>
      <c r="E1430">
        <v>184.87025451660159</v>
      </c>
      <c r="F1430">
        <v>2836900</v>
      </c>
      <c r="G1430">
        <v>0</v>
      </c>
      <c r="H1430">
        <v>0</v>
      </c>
      <c r="I1430" t="s">
        <v>1590</v>
      </c>
    </row>
    <row r="1431" spans="1:9">
      <c r="A1431" t="s">
        <v>4525</v>
      </c>
      <c r="B1431">
        <v>185.32624351415839</v>
      </c>
      <c r="C1431">
        <v>185.65705114437239</v>
      </c>
      <c r="D1431">
        <v>182.07176928967883</v>
      </c>
      <c r="E1431">
        <v>183.79736328125</v>
      </c>
      <c r="F1431">
        <v>2499300</v>
      </c>
      <c r="G1431">
        <v>0</v>
      </c>
      <c r="H1431">
        <v>0</v>
      </c>
      <c r="I1431" t="s">
        <v>1591</v>
      </c>
    </row>
    <row r="1432" spans="1:9">
      <c r="A1432" t="s">
        <v>4526</v>
      </c>
      <c r="B1432">
        <v>184.12815590929921</v>
      </c>
      <c r="C1432">
        <v>184.89707076113791</v>
      </c>
      <c r="D1432">
        <v>182.3220975563429</v>
      </c>
      <c r="E1432">
        <v>184.19073486328125</v>
      </c>
      <c r="F1432">
        <v>2444600</v>
      </c>
      <c r="G1432">
        <v>0</v>
      </c>
      <c r="H1432">
        <v>0</v>
      </c>
      <c r="I1432" t="s">
        <v>1592</v>
      </c>
    </row>
    <row r="1433" spans="1:9">
      <c r="A1433" t="s">
        <v>4527</v>
      </c>
      <c r="B1433">
        <v>184.05661388741692</v>
      </c>
      <c r="C1433">
        <v>184.19967097558424</v>
      </c>
      <c r="D1433">
        <v>181.36541892430915</v>
      </c>
      <c r="E1433">
        <v>182.06280517578125</v>
      </c>
      <c r="F1433">
        <v>2675700</v>
      </c>
      <c r="G1433">
        <v>0</v>
      </c>
      <c r="H1433">
        <v>0</v>
      </c>
      <c r="I1433" t="s">
        <v>4528</v>
      </c>
    </row>
    <row r="1434" spans="1:9">
      <c r="A1434" t="s">
        <v>4529</v>
      </c>
      <c r="B1434">
        <v>182.59034357417207</v>
      </c>
      <c r="C1434">
        <v>183.58278012103409</v>
      </c>
      <c r="D1434">
        <v>181.77672159628003</v>
      </c>
      <c r="E1434">
        <v>182.71551513671875</v>
      </c>
      <c r="F1434">
        <v>2260000</v>
      </c>
      <c r="G1434">
        <v>0</v>
      </c>
      <c r="H1434">
        <v>0</v>
      </c>
      <c r="I1434" t="s">
        <v>1594</v>
      </c>
    </row>
    <row r="1435" spans="1:9">
      <c r="A1435" t="s">
        <v>4530</v>
      </c>
      <c r="B1435">
        <v>182.33106846399059</v>
      </c>
      <c r="C1435">
        <v>183.51126929000512</v>
      </c>
      <c r="D1435">
        <v>181.89297477410088</v>
      </c>
      <c r="E1435">
        <v>182.80494689941409</v>
      </c>
      <c r="F1435">
        <v>1598800</v>
      </c>
      <c r="G1435">
        <v>0</v>
      </c>
      <c r="H1435">
        <v>0</v>
      </c>
      <c r="I1435" t="s">
        <v>1595</v>
      </c>
    </row>
    <row r="1436" spans="1:9">
      <c r="A1436" t="s">
        <v>4531</v>
      </c>
      <c r="B1436">
        <v>184.28909177368905</v>
      </c>
      <c r="C1436">
        <v>186.33655735148369</v>
      </c>
      <c r="D1436">
        <v>183.97616970677799</v>
      </c>
      <c r="E1436">
        <v>185.4156494140625</v>
      </c>
      <c r="F1436">
        <v>1884900</v>
      </c>
      <c r="G1436">
        <v>0</v>
      </c>
      <c r="H1436">
        <v>0</v>
      </c>
      <c r="I1436" t="s">
        <v>1596</v>
      </c>
    </row>
    <row r="1437" spans="1:9">
      <c r="A1437" t="s">
        <v>4532</v>
      </c>
      <c r="B1437">
        <v>184.36955458526529</v>
      </c>
      <c r="C1437">
        <v>186.10407066651712</v>
      </c>
      <c r="D1437">
        <v>184.16390489941915</v>
      </c>
      <c r="E1437">
        <v>185.30833435058597</v>
      </c>
      <c r="F1437">
        <v>1802000</v>
      </c>
      <c r="G1437">
        <v>0</v>
      </c>
      <c r="H1437">
        <v>0</v>
      </c>
      <c r="I1437" t="s">
        <v>1597</v>
      </c>
    </row>
    <row r="1438" spans="1:9">
      <c r="A1438" t="s">
        <v>4533</v>
      </c>
      <c r="B1438">
        <v>187.02501595765079</v>
      </c>
      <c r="C1438">
        <v>190.27950406142119</v>
      </c>
      <c r="D1438">
        <v>186.70315790010295</v>
      </c>
      <c r="E1438">
        <v>188.90260314941409</v>
      </c>
      <c r="F1438">
        <v>2249700</v>
      </c>
      <c r="G1438">
        <v>0</v>
      </c>
      <c r="H1438">
        <v>0</v>
      </c>
      <c r="I1438" t="s">
        <v>4534</v>
      </c>
    </row>
    <row r="1439" spans="1:9">
      <c r="A1439" t="s">
        <v>4535</v>
      </c>
      <c r="B1439">
        <v>187.40944384399367</v>
      </c>
      <c r="C1439">
        <v>189.40325262151217</v>
      </c>
      <c r="D1439">
        <v>186.95346470840229</v>
      </c>
      <c r="E1439">
        <v>189.19761657714844</v>
      </c>
      <c r="F1439">
        <v>2203300</v>
      </c>
      <c r="G1439">
        <v>0</v>
      </c>
      <c r="H1439">
        <v>0</v>
      </c>
      <c r="I1439" t="s">
        <v>1599</v>
      </c>
    </row>
    <row r="1440" spans="1:9">
      <c r="A1440" t="s">
        <v>4536</v>
      </c>
      <c r="B1440">
        <v>190.1274748450048</v>
      </c>
      <c r="C1440">
        <v>191.03051087518944</v>
      </c>
      <c r="D1440">
        <v>189.26020991209992</v>
      </c>
      <c r="E1440">
        <v>189.91290283203125</v>
      </c>
      <c r="F1440">
        <v>2509000</v>
      </c>
      <c r="G1440">
        <v>0</v>
      </c>
      <c r="H1440">
        <v>0</v>
      </c>
      <c r="I1440" t="s">
        <v>1600</v>
      </c>
    </row>
    <row r="1441" spans="1:9">
      <c r="A1441" t="s">
        <v>4537</v>
      </c>
      <c r="B1441">
        <v>191.03054537388667</v>
      </c>
      <c r="C1441">
        <v>191.2630029774802</v>
      </c>
      <c r="D1441">
        <v>189.49271533736615</v>
      </c>
      <c r="E1441">
        <v>190.44044494628903</v>
      </c>
      <c r="F1441">
        <v>2226000</v>
      </c>
      <c r="G1441">
        <v>0</v>
      </c>
      <c r="H1441">
        <v>0</v>
      </c>
      <c r="I1441" t="s">
        <v>1601</v>
      </c>
    </row>
    <row r="1442" spans="1:9">
      <c r="A1442" t="s">
        <v>4538</v>
      </c>
      <c r="B1442">
        <v>190.69968460717971</v>
      </c>
      <c r="C1442">
        <v>192.57727152742652</v>
      </c>
      <c r="D1442">
        <v>190.27052694983149</v>
      </c>
      <c r="E1442">
        <v>191.96929931640625</v>
      </c>
      <c r="F1442">
        <v>2298500</v>
      </c>
      <c r="G1442">
        <v>0</v>
      </c>
      <c r="H1442">
        <v>0</v>
      </c>
      <c r="I1442" t="s">
        <v>1602</v>
      </c>
    </row>
    <row r="1443" spans="1:9">
      <c r="A1443" t="s">
        <v>4539</v>
      </c>
      <c r="B1443">
        <v>192.6845415661688</v>
      </c>
      <c r="C1443">
        <v>194.36542824530329</v>
      </c>
      <c r="D1443">
        <v>191.08413302579328</v>
      </c>
      <c r="E1443">
        <v>191.36129760742188</v>
      </c>
      <c r="F1443">
        <v>3092700</v>
      </c>
      <c r="G1443">
        <v>0</v>
      </c>
      <c r="H1443">
        <v>0</v>
      </c>
      <c r="I1443" t="s">
        <v>4540</v>
      </c>
    </row>
    <row r="1444" spans="1:9">
      <c r="A1444" t="s">
        <v>4541</v>
      </c>
      <c r="B1444">
        <v>190.01127710402343</v>
      </c>
      <c r="C1444">
        <v>190.22584914434597</v>
      </c>
      <c r="D1444">
        <v>185.03120848047544</v>
      </c>
      <c r="E1444">
        <v>187.07867431640625</v>
      </c>
      <c r="F1444">
        <v>3297100</v>
      </c>
      <c r="G1444">
        <v>0</v>
      </c>
      <c r="H1444">
        <v>0</v>
      </c>
      <c r="I1444" t="s">
        <v>1604</v>
      </c>
    </row>
    <row r="1445" spans="1:9">
      <c r="A1445" t="s">
        <v>4542</v>
      </c>
      <c r="B1445">
        <v>185.93417621480307</v>
      </c>
      <c r="C1445">
        <v>186.57790574160049</v>
      </c>
      <c r="D1445">
        <v>181.28491695914445</v>
      </c>
      <c r="E1445">
        <v>181.4637451171875</v>
      </c>
      <c r="F1445">
        <v>3857300</v>
      </c>
      <c r="G1445">
        <v>0</v>
      </c>
      <c r="H1445">
        <v>0</v>
      </c>
      <c r="I1445" t="s">
        <v>1605</v>
      </c>
    </row>
    <row r="1446" spans="1:9">
      <c r="A1446" t="s">
        <v>4543</v>
      </c>
      <c r="B1446">
        <v>182.59034176375613</v>
      </c>
      <c r="C1446">
        <v>187.8743961268907</v>
      </c>
      <c r="D1446">
        <v>182.29529158867649</v>
      </c>
      <c r="E1446">
        <v>186.515380859375</v>
      </c>
      <c r="F1446">
        <v>3132300</v>
      </c>
      <c r="G1446">
        <v>0</v>
      </c>
      <c r="H1446">
        <v>0</v>
      </c>
      <c r="I1446" t="s">
        <v>1606</v>
      </c>
    </row>
    <row r="1447" spans="1:9">
      <c r="A1447" t="s">
        <v>4544</v>
      </c>
      <c r="B1447">
        <v>187.94590873182864</v>
      </c>
      <c r="C1447">
        <v>189.7787749433935</v>
      </c>
      <c r="D1447">
        <v>187.248508786396</v>
      </c>
      <c r="E1447">
        <v>188.7952880859375</v>
      </c>
      <c r="F1447">
        <v>2650300</v>
      </c>
      <c r="G1447">
        <v>0</v>
      </c>
      <c r="H1447">
        <v>0</v>
      </c>
      <c r="I1447" t="s">
        <v>1607</v>
      </c>
    </row>
    <row r="1448" spans="1:9">
      <c r="A1448" t="s">
        <v>4545</v>
      </c>
      <c r="B1448">
        <v>190.29737900142663</v>
      </c>
      <c r="C1448">
        <v>191.01265097362199</v>
      </c>
      <c r="D1448">
        <v>187.18596161145672</v>
      </c>
      <c r="E1448">
        <v>187.77606201171875</v>
      </c>
      <c r="F1448">
        <v>2583700</v>
      </c>
      <c r="G1448">
        <v>0</v>
      </c>
      <c r="H1448">
        <v>0</v>
      </c>
      <c r="I1448" t="s">
        <v>4546</v>
      </c>
    </row>
    <row r="1449" spans="1:9">
      <c r="A1449" t="s">
        <v>4547</v>
      </c>
      <c r="B1449">
        <v>188.64610460460759</v>
      </c>
      <c r="C1449">
        <v>197.17649459016741</v>
      </c>
      <c r="D1449">
        <v>188.18864429268143</v>
      </c>
      <c r="E1449">
        <v>196.44992065429688</v>
      </c>
      <c r="F1449">
        <v>13378700</v>
      </c>
      <c r="G1449">
        <v>0</v>
      </c>
      <c r="H1449">
        <v>0</v>
      </c>
      <c r="I1449" t="s">
        <v>1610</v>
      </c>
    </row>
    <row r="1450" spans="1:9">
      <c r="A1450" t="s">
        <v>4548</v>
      </c>
      <c r="B1450">
        <v>195.79512536641252</v>
      </c>
      <c r="C1450">
        <v>199.84952708957744</v>
      </c>
      <c r="D1450">
        <v>194.7097743037215</v>
      </c>
      <c r="E1450">
        <v>198.94355773925781</v>
      </c>
      <c r="F1450">
        <v>7086300</v>
      </c>
      <c r="G1450">
        <v>0</v>
      </c>
      <c r="H1450">
        <v>0</v>
      </c>
      <c r="I1450" t="s">
        <v>1611</v>
      </c>
    </row>
    <row r="1451" spans="1:9">
      <c r="A1451" t="s">
        <v>4549</v>
      </c>
      <c r="B1451">
        <v>199.32030168038492</v>
      </c>
      <c r="C1451">
        <v>203.6886418388448</v>
      </c>
      <c r="D1451">
        <v>199.00634947285656</v>
      </c>
      <c r="E1451">
        <v>201.90362548828125</v>
      </c>
      <c r="F1451">
        <v>5084800</v>
      </c>
      <c r="G1451">
        <v>0</v>
      </c>
      <c r="H1451">
        <v>0</v>
      </c>
      <c r="I1451" t="s">
        <v>1612</v>
      </c>
    </row>
    <row r="1452" spans="1:9">
      <c r="A1452" t="s">
        <v>4550</v>
      </c>
      <c r="B1452">
        <v>203.024883918142</v>
      </c>
      <c r="C1452">
        <v>204.96238723111301</v>
      </c>
      <c r="D1452">
        <v>202.11892818417519</v>
      </c>
      <c r="E1452">
        <v>202.19068908691409</v>
      </c>
      <c r="F1452">
        <v>3821000</v>
      </c>
      <c r="G1452">
        <v>0</v>
      </c>
      <c r="H1452">
        <v>0</v>
      </c>
      <c r="I1452" t="s">
        <v>4551</v>
      </c>
    </row>
    <row r="1453" spans="1:9">
      <c r="A1453" t="s">
        <v>4552</v>
      </c>
      <c r="B1453">
        <v>202.316258176432</v>
      </c>
      <c r="C1453">
        <v>203.85908329868079</v>
      </c>
      <c r="D1453">
        <v>200.26214177770893</v>
      </c>
      <c r="E1453">
        <v>202.09201049804688</v>
      </c>
      <c r="F1453">
        <v>4103000</v>
      </c>
      <c r="G1453">
        <v>0</v>
      </c>
      <c r="H1453">
        <v>0</v>
      </c>
      <c r="I1453" t="s">
        <v>1614</v>
      </c>
    </row>
    <row r="1454" spans="1:9">
      <c r="A1454" t="s">
        <v>4553</v>
      </c>
      <c r="B1454">
        <v>202.87238745486692</v>
      </c>
      <c r="C1454">
        <v>204.46902982541232</v>
      </c>
      <c r="D1454">
        <v>202.71093569665075</v>
      </c>
      <c r="E1454">
        <v>203.71556091308597</v>
      </c>
      <c r="F1454">
        <v>3186800</v>
      </c>
      <c r="G1454">
        <v>0</v>
      </c>
      <c r="H1454">
        <v>0</v>
      </c>
      <c r="I1454" t="s">
        <v>1615</v>
      </c>
    </row>
    <row r="1455" spans="1:9">
      <c r="A1455" t="s">
        <v>4554</v>
      </c>
      <c r="B1455">
        <v>204.45107356355143</v>
      </c>
      <c r="C1455">
        <v>205.26733834503489</v>
      </c>
      <c r="D1455">
        <v>202.76474043815765</v>
      </c>
      <c r="E1455">
        <v>203.94876098632807</v>
      </c>
      <c r="F1455">
        <v>6623100</v>
      </c>
      <c r="G1455">
        <v>0</v>
      </c>
      <c r="H1455">
        <v>0</v>
      </c>
      <c r="I1455" t="s">
        <v>1616</v>
      </c>
    </row>
    <row r="1456" spans="1:9">
      <c r="A1456" t="s">
        <v>4555</v>
      </c>
      <c r="B1456">
        <v>204.51388713216463</v>
      </c>
      <c r="C1456">
        <v>204.82783936352411</v>
      </c>
      <c r="D1456">
        <v>202.88135742828311</v>
      </c>
      <c r="E1456">
        <v>203.54513549804688</v>
      </c>
      <c r="F1456">
        <v>2632400</v>
      </c>
      <c r="G1456">
        <v>0</v>
      </c>
      <c r="H1456">
        <v>0</v>
      </c>
      <c r="I1456" t="s">
        <v>1617</v>
      </c>
    </row>
    <row r="1457" spans="1:9">
      <c r="A1457" t="s">
        <v>4556</v>
      </c>
      <c r="B1457">
        <v>204.11919109167573</v>
      </c>
      <c r="C1457">
        <v>205.2224857640482</v>
      </c>
      <c r="D1457">
        <v>202.76474013107199</v>
      </c>
      <c r="E1457">
        <v>203.85906982421875</v>
      </c>
      <c r="F1457">
        <v>3426400</v>
      </c>
      <c r="G1457">
        <v>0</v>
      </c>
      <c r="H1457">
        <v>0</v>
      </c>
      <c r="I1457" t="s">
        <v>4557</v>
      </c>
    </row>
    <row r="1458" spans="1:9">
      <c r="A1458" t="s">
        <v>4558</v>
      </c>
      <c r="B1458">
        <v>203.0876484625179</v>
      </c>
      <c r="C1458">
        <v>205.53642900953847</v>
      </c>
      <c r="D1458">
        <v>202.85442214290319</v>
      </c>
      <c r="E1458">
        <v>204.85472106933597</v>
      </c>
      <c r="F1458">
        <v>3331400</v>
      </c>
      <c r="G1458">
        <v>0</v>
      </c>
      <c r="H1458">
        <v>0</v>
      </c>
      <c r="I1458" t="s">
        <v>1619</v>
      </c>
    </row>
    <row r="1459" spans="1:9">
      <c r="A1459" t="s">
        <v>4559</v>
      </c>
      <c r="B1459">
        <v>204.81884253729777</v>
      </c>
      <c r="C1459">
        <v>206.51415432494957</v>
      </c>
      <c r="D1459">
        <v>203.62584332569224</v>
      </c>
      <c r="E1459">
        <v>205.57231140136719</v>
      </c>
      <c r="F1459">
        <v>3155400</v>
      </c>
      <c r="G1459">
        <v>0</v>
      </c>
      <c r="H1459">
        <v>0</v>
      </c>
      <c r="I1459" t="s">
        <v>1620</v>
      </c>
    </row>
    <row r="1460" spans="1:9">
      <c r="A1460" t="s">
        <v>4560</v>
      </c>
      <c r="B1460">
        <v>206.48725780270232</v>
      </c>
      <c r="C1460">
        <v>207.75201798315612</v>
      </c>
      <c r="D1460">
        <v>205.15075041031488</v>
      </c>
      <c r="E1460">
        <v>207.50982666015625</v>
      </c>
      <c r="F1460">
        <v>3085100</v>
      </c>
      <c r="G1460">
        <v>0</v>
      </c>
      <c r="H1460">
        <v>0</v>
      </c>
      <c r="I1460" t="s">
        <v>1621</v>
      </c>
    </row>
    <row r="1461" spans="1:9">
      <c r="A1461" t="s">
        <v>4561</v>
      </c>
      <c r="B1461">
        <v>207.65335079744008</v>
      </c>
      <c r="C1461">
        <v>208.69386331309587</v>
      </c>
      <c r="D1461">
        <v>206.65769055499209</v>
      </c>
      <c r="E1461">
        <v>207.10618591308597</v>
      </c>
      <c r="F1461">
        <v>2221700</v>
      </c>
      <c r="G1461">
        <v>0</v>
      </c>
      <c r="H1461">
        <v>0</v>
      </c>
      <c r="I1461" t="s">
        <v>4562</v>
      </c>
    </row>
    <row r="1462" spans="1:9">
      <c r="A1462" t="s">
        <v>4563</v>
      </c>
      <c r="B1462">
        <v>210.13804905691569</v>
      </c>
      <c r="C1462">
        <v>212.01275663778739</v>
      </c>
      <c r="D1462">
        <v>208.59522370880279</v>
      </c>
      <c r="E1462">
        <v>210.88255310058597</v>
      </c>
      <c r="F1462">
        <v>3441700</v>
      </c>
      <c r="G1462">
        <v>0</v>
      </c>
      <c r="H1462">
        <v>0</v>
      </c>
      <c r="I1462" t="s">
        <v>1623</v>
      </c>
    </row>
    <row r="1463" spans="1:9">
      <c r="A1463" t="s">
        <v>4564</v>
      </c>
      <c r="B1463">
        <v>210.43403332402747</v>
      </c>
      <c r="C1463">
        <v>212.40741021692867</v>
      </c>
      <c r="D1463">
        <v>208.00318239351799</v>
      </c>
      <c r="E1463">
        <v>208.04803466796875</v>
      </c>
      <c r="F1463">
        <v>3372900</v>
      </c>
      <c r="G1463">
        <v>0</v>
      </c>
      <c r="H1463">
        <v>0</v>
      </c>
      <c r="I1463" t="s">
        <v>1624</v>
      </c>
    </row>
    <row r="1464" spans="1:9">
      <c r="A1464" t="s">
        <v>4565</v>
      </c>
      <c r="B1464">
        <v>207.79685974121091</v>
      </c>
      <c r="C1464">
        <v>209.62671466675019</v>
      </c>
      <c r="D1464">
        <v>207.56363340975611</v>
      </c>
      <c r="E1464">
        <v>207.79685974121091</v>
      </c>
      <c r="F1464">
        <v>2579400</v>
      </c>
      <c r="G1464">
        <v>0</v>
      </c>
      <c r="H1464">
        <v>0</v>
      </c>
      <c r="I1464" t="s">
        <v>1625</v>
      </c>
    </row>
    <row r="1465" spans="1:9">
      <c r="A1465" t="s">
        <v>4566</v>
      </c>
      <c r="B1465">
        <v>207.91347503256199</v>
      </c>
      <c r="C1465">
        <v>208.98089618988769</v>
      </c>
      <c r="D1465">
        <v>207.91347503256199</v>
      </c>
      <c r="E1465">
        <v>208.94502258300781</v>
      </c>
      <c r="F1465">
        <v>2510200</v>
      </c>
      <c r="G1465">
        <v>0</v>
      </c>
      <c r="H1465">
        <v>0</v>
      </c>
      <c r="I1465" t="s">
        <v>1626</v>
      </c>
    </row>
    <row r="1466" spans="1:9">
      <c r="A1466" t="s">
        <v>4567</v>
      </c>
      <c r="B1466">
        <v>209.14237139230144</v>
      </c>
      <c r="C1466">
        <v>209.4473449694772</v>
      </c>
      <c r="D1466">
        <v>207.69821570391869</v>
      </c>
      <c r="E1466">
        <v>209.0616455078125</v>
      </c>
      <c r="F1466">
        <v>2904200</v>
      </c>
      <c r="G1466">
        <v>0</v>
      </c>
      <c r="H1466">
        <v>0</v>
      </c>
      <c r="I1466" t="s">
        <v>4568</v>
      </c>
    </row>
    <row r="1467" spans="1:9">
      <c r="A1467" t="s">
        <v>4569</v>
      </c>
      <c r="B1467">
        <v>209.00779306356441</v>
      </c>
      <c r="C1467">
        <v>209.00779306356441</v>
      </c>
      <c r="D1467">
        <v>206.98059905753345</v>
      </c>
      <c r="E1467">
        <v>208.61312866210935</v>
      </c>
      <c r="F1467">
        <v>2518000</v>
      </c>
      <c r="G1467">
        <v>0</v>
      </c>
      <c r="H1467">
        <v>0</v>
      </c>
      <c r="I1467" t="s">
        <v>1628</v>
      </c>
    </row>
    <row r="1468" spans="1:9">
      <c r="A1468" t="s">
        <v>4570</v>
      </c>
      <c r="B1468">
        <v>208.7297333744871</v>
      </c>
      <c r="C1468">
        <v>208.99883332217152</v>
      </c>
      <c r="D1468">
        <v>205.91318312097269</v>
      </c>
      <c r="E1468">
        <v>207.43806457519531</v>
      </c>
      <c r="F1468">
        <v>2767600</v>
      </c>
      <c r="G1468">
        <v>0</v>
      </c>
      <c r="H1468">
        <v>0</v>
      </c>
      <c r="I1468" t="s">
        <v>1629</v>
      </c>
    </row>
    <row r="1469" spans="1:9">
      <c r="A1469" t="s">
        <v>4571</v>
      </c>
      <c r="B1469">
        <v>206.80120903435119</v>
      </c>
      <c r="C1469">
        <v>208.93603759744937</v>
      </c>
      <c r="D1469">
        <v>206.15537463410536</v>
      </c>
      <c r="E1469">
        <v>207.40219116210935</v>
      </c>
      <c r="F1469">
        <v>2826600</v>
      </c>
      <c r="G1469">
        <v>0</v>
      </c>
      <c r="H1469">
        <v>0</v>
      </c>
      <c r="I1469" t="s">
        <v>1630</v>
      </c>
    </row>
    <row r="1470" spans="1:9">
      <c r="A1470" t="s">
        <v>4572</v>
      </c>
      <c r="B1470">
        <v>206.18231246485021</v>
      </c>
      <c r="C1470">
        <v>207.53676368908219</v>
      </c>
      <c r="D1470">
        <v>204.522873956697</v>
      </c>
      <c r="E1470">
        <v>206.7832946777344</v>
      </c>
      <c r="F1470">
        <v>4481400</v>
      </c>
      <c r="G1470">
        <v>0</v>
      </c>
      <c r="H1470">
        <v>0</v>
      </c>
      <c r="I1470" t="s">
        <v>1631</v>
      </c>
    </row>
    <row r="1471" spans="1:9">
      <c r="A1471" t="s">
        <v>4573</v>
      </c>
      <c r="B1471">
        <v>207.57260051257836</v>
      </c>
      <c r="C1471">
        <v>209.9316765116296</v>
      </c>
      <c r="D1471">
        <v>207.42907872998472</v>
      </c>
      <c r="E1471">
        <v>209.68949890136719</v>
      </c>
      <c r="F1471">
        <v>3049700</v>
      </c>
      <c r="G1471">
        <v>0</v>
      </c>
      <c r="H1471">
        <v>0</v>
      </c>
      <c r="I1471" t="s">
        <v>4574</v>
      </c>
    </row>
    <row r="1472" spans="1:9">
      <c r="A1472" t="s">
        <v>4575</v>
      </c>
      <c r="B1472">
        <v>210.3353309547085</v>
      </c>
      <c r="C1472">
        <v>213.35818490022581</v>
      </c>
      <c r="D1472">
        <v>209.78816614062171</v>
      </c>
      <c r="E1472">
        <v>212.775146484375</v>
      </c>
      <c r="F1472">
        <v>2901400</v>
      </c>
      <c r="G1472">
        <v>0</v>
      </c>
      <c r="H1472">
        <v>0</v>
      </c>
      <c r="I1472" t="s">
        <v>1633</v>
      </c>
    </row>
    <row r="1473" spans="1:9">
      <c r="A1473" t="s">
        <v>4576</v>
      </c>
      <c r="B1473">
        <v>212.47014436104803</v>
      </c>
      <c r="C1473">
        <v>213.45683942766621</v>
      </c>
      <c r="D1473">
        <v>211.5462452018462</v>
      </c>
      <c r="E1473">
        <v>212.86482238769531</v>
      </c>
      <c r="F1473">
        <v>2246400</v>
      </c>
      <c r="G1473">
        <v>0</v>
      </c>
      <c r="H1473">
        <v>0</v>
      </c>
      <c r="I1473" t="s">
        <v>1634</v>
      </c>
    </row>
    <row r="1474" spans="1:9">
      <c r="A1474" t="s">
        <v>4577</v>
      </c>
      <c r="B1474">
        <v>214.77547125327069</v>
      </c>
      <c r="C1474">
        <v>215.16117071298805</v>
      </c>
      <c r="D1474">
        <v>213.77084597494371</v>
      </c>
      <c r="E1474">
        <v>215.13426208496091</v>
      </c>
      <c r="F1474">
        <v>2141900</v>
      </c>
      <c r="G1474">
        <v>0</v>
      </c>
      <c r="H1474">
        <v>0</v>
      </c>
      <c r="I1474" t="s">
        <v>1635</v>
      </c>
    </row>
    <row r="1475" spans="1:9">
      <c r="A1475" t="s">
        <v>4578</v>
      </c>
      <c r="B1475">
        <v>215.28675074017599</v>
      </c>
      <c r="C1475">
        <v>216.8385546338292</v>
      </c>
      <c r="D1475">
        <v>215.0894116749368</v>
      </c>
      <c r="E1475">
        <v>215.77113342285159</v>
      </c>
      <c r="F1475">
        <v>5987500</v>
      </c>
      <c r="G1475">
        <v>0</v>
      </c>
      <c r="H1475">
        <v>0</v>
      </c>
      <c r="I1475" t="s">
        <v>1636</v>
      </c>
    </row>
    <row r="1476" spans="1:9">
      <c r="A1476" t="s">
        <v>4579</v>
      </c>
      <c r="B1476">
        <v>216.08505703937428</v>
      </c>
      <c r="C1476">
        <v>217.28703499553137</v>
      </c>
      <c r="D1476">
        <v>215.08043182180256</v>
      </c>
      <c r="E1476">
        <v>216.40797424316409</v>
      </c>
      <c r="F1476">
        <v>2062900</v>
      </c>
      <c r="G1476">
        <v>0</v>
      </c>
      <c r="H1476">
        <v>0</v>
      </c>
      <c r="I1476" t="s">
        <v>4580</v>
      </c>
    </row>
    <row r="1477" spans="1:9">
      <c r="A1477" t="s">
        <v>4581</v>
      </c>
      <c r="B1477">
        <v>216.40795993702727</v>
      </c>
      <c r="C1477">
        <v>218.38135032250497</v>
      </c>
      <c r="D1477">
        <v>216.18371227385856</v>
      </c>
      <c r="E1477">
        <v>216.93719482421875</v>
      </c>
      <c r="F1477">
        <v>2089600</v>
      </c>
      <c r="G1477">
        <v>0</v>
      </c>
      <c r="H1477">
        <v>0</v>
      </c>
      <c r="I1477" t="s">
        <v>1638</v>
      </c>
    </row>
    <row r="1478" spans="1:9">
      <c r="A1478" t="s">
        <v>4582</v>
      </c>
      <c r="B1478">
        <v>216.88335481651691</v>
      </c>
      <c r="C1478">
        <v>217.9238672149767</v>
      </c>
      <c r="D1478">
        <v>215.99534286718557</v>
      </c>
      <c r="E1478">
        <v>216.83851623535159</v>
      </c>
      <c r="F1478">
        <v>2773200</v>
      </c>
      <c r="G1478">
        <v>0</v>
      </c>
      <c r="H1478">
        <v>0</v>
      </c>
      <c r="I1478" t="s">
        <v>1639</v>
      </c>
    </row>
    <row r="1479" spans="1:9">
      <c r="A1479" t="s">
        <v>4583</v>
      </c>
      <c r="B1479">
        <v>217.03586883794804</v>
      </c>
      <c r="C1479">
        <v>218.44413707457517</v>
      </c>
      <c r="D1479">
        <v>216.29136493837149</v>
      </c>
      <c r="E1479">
        <v>218.39031982421875</v>
      </c>
      <c r="F1479">
        <v>2125300</v>
      </c>
      <c r="G1479">
        <v>0</v>
      </c>
      <c r="H1479">
        <v>0</v>
      </c>
      <c r="I1479" t="s">
        <v>1640</v>
      </c>
    </row>
    <row r="1480" spans="1:9">
      <c r="A1480" t="s">
        <v>4584</v>
      </c>
      <c r="B1480">
        <v>219.31423504289975</v>
      </c>
      <c r="C1480">
        <v>221.53876823674392</v>
      </c>
      <c r="D1480">
        <v>219.05411375162865</v>
      </c>
      <c r="E1480">
        <v>221.17997741699219</v>
      </c>
      <c r="F1480">
        <v>2178900</v>
      </c>
      <c r="G1480">
        <v>0</v>
      </c>
      <c r="H1480">
        <v>0</v>
      </c>
      <c r="I1480" t="s">
        <v>1641</v>
      </c>
    </row>
    <row r="1481" spans="1:9">
      <c r="A1481" t="s">
        <v>4585</v>
      </c>
      <c r="B1481">
        <v>221.10817890997225</v>
      </c>
      <c r="C1481">
        <v>221.86164771549775</v>
      </c>
      <c r="D1481">
        <v>217.9238596000371</v>
      </c>
      <c r="E1481">
        <v>220.16633605957031</v>
      </c>
      <c r="F1481">
        <v>2305000</v>
      </c>
      <c r="G1481">
        <v>0</v>
      </c>
      <c r="H1481">
        <v>0</v>
      </c>
      <c r="I1481" t="s">
        <v>4586</v>
      </c>
    </row>
    <row r="1482" spans="1:9">
      <c r="A1482" t="s">
        <v>4587</v>
      </c>
      <c r="B1482">
        <v>220.30988469348401</v>
      </c>
      <c r="C1482">
        <v>222.81248270511239</v>
      </c>
      <c r="D1482">
        <v>220.23812379559251</v>
      </c>
      <c r="E1482">
        <v>222.050048828125</v>
      </c>
      <c r="F1482">
        <v>2035800</v>
      </c>
      <c r="G1482">
        <v>0</v>
      </c>
      <c r="H1482">
        <v>0</v>
      </c>
      <c r="I1482" t="s">
        <v>1643</v>
      </c>
    </row>
    <row r="1483" spans="1:9">
      <c r="A1483" t="s">
        <v>4588</v>
      </c>
      <c r="B1483">
        <v>220.04976844781612</v>
      </c>
      <c r="C1483">
        <v>223.31481409810323</v>
      </c>
      <c r="D1483">
        <v>219.80757712276687</v>
      </c>
      <c r="E1483">
        <v>222.97395324707031</v>
      </c>
      <c r="F1483">
        <v>2292700</v>
      </c>
      <c r="G1483">
        <v>0</v>
      </c>
      <c r="H1483">
        <v>0</v>
      </c>
      <c r="I1483" t="s">
        <v>1644</v>
      </c>
    </row>
    <row r="1484" spans="1:9">
      <c r="A1484" t="s">
        <v>4589</v>
      </c>
      <c r="B1484">
        <v>223.06364410624229</v>
      </c>
      <c r="C1484">
        <v>224.92042145329989</v>
      </c>
      <c r="D1484">
        <v>221.89756712806209</v>
      </c>
      <c r="E1484">
        <v>222.97395324707031</v>
      </c>
      <c r="F1484">
        <v>2702500</v>
      </c>
      <c r="G1484">
        <v>0</v>
      </c>
      <c r="H1484">
        <v>0</v>
      </c>
      <c r="I1484" t="s">
        <v>1645</v>
      </c>
    </row>
    <row r="1485" spans="1:9">
      <c r="A1485" t="s">
        <v>4590</v>
      </c>
      <c r="B1485">
        <v>223.79918326401727</v>
      </c>
      <c r="C1485">
        <v>226.4632467809972</v>
      </c>
      <c r="D1485">
        <v>223.4583224126755</v>
      </c>
      <c r="E1485">
        <v>226.25694274902344</v>
      </c>
      <c r="F1485">
        <v>3056900</v>
      </c>
      <c r="G1485">
        <v>0</v>
      </c>
      <c r="H1485">
        <v>0</v>
      </c>
      <c r="I1485" t="s">
        <v>4591</v>
      </c>
    </row>
    <row r="1486" spans="1:9">
      <c r="A1486" t="s">
        <v>4592</v>
      </c>
      <c r="B1486">
        <v>224.69614456616185</v>
      </c>
      <c r="C1486">
        <v>227.3332991114676</v>
      </c>
      <c r="D1486">
        <v>224.69614456616185</v>
      </c>
      <c r="E1486">
        <v>225.8173828125</v>
      </c>
      <c r="F1486">
        <v>2392900</v>
      </c>
      <c r="G1486">
        <v>0</v>
      </c>
      <c r="H1486">
        <v>0</v>
      </c>
      <c r="I1486" t="s">
        <v>1647</v>
      </c>
    </row>
    <row r="1487" spans="1:9">
      <c r="A1487" t="s">
        <v>4593</v>
      </c>
      <c r="B1487">
        <v>226.5798543440232</v>
      </c>
      <c r="C1487">
        <v>227.8804881104268</v>
      </c>
      <c r="D1487">
        <v>225.69182863135168</v>
      </c>
      <c r="E1487">
        <v>227.50375366210935</v>
      </c>
      <c r="F1487">
        <v>2578700</v>
      </c>
      <c r="G1487">
        <v>0</v>
      </c>
      <c r="H1487">
        <v>0</v>
      </c>
      <c r="I1487" t="s">
        <v>1648</v>
      </c>
    </row>
    <row r="1488" spans="1:9">
      <c r="A1488" t="s">
        <v>4594</v>
      </c>
      <c r="B1488">
        <v>227.56654117362487</v>
      </c>
      <c r="C1488">
        <v>228.31104510792889</v>
      </c>
      <c r="D1488">
        <v>226.06856832520305</v>
      </c>
      <c r="E1488">
        <v>226.8758544921875</v>
      </c>
      <c r="F1488">
        <v>2646200</v>
      </c>
      <c r="G1488">
        <v>0</v>
      </c>
      <c r="H1488">
        <v>0</v>
      </c>
      <c r="I1488" t="s">
        <v>1649</v>
      </c>
    </row>
    <row r="1489" spans="1:9">
      <c r="A1489" t="s">
        <v>4595</v>
      </c>
      <c r="B1489">
        <v>227.74592970885499</v>
      </c>
      <c r="C1489">
        <v>227.88048652395489</v>
      </c>
      <c r="D1489">
        <v>225.01908404559251</v>
      </c>
      <c r="E1489">
        <v>225.2792053222656</v>
      </c>
      <c r="F1489">
        <v>3415900</v>
      </c>
      <c r="G1489">
        <v>0</v>
      </c>
      <c r="H1489">
        <v>0</v>
      </c>
      <c r="I1489" t="s">
        <v>1650</v>
      </c>
    </row>
    <row r="1490" spans="1:9">
      <c r="A1490" t="s">
        <v>4596</v>
      </c>
      <c r="B1490">
        <v>224.05037015809384</v>
      </c>
      <c r="C1490">
        <v>225.88023913018583</v>
      </c>
      <c r="D1490">
        <v>222.9380965929596</v>
      </c>
      <c r="E1490">
        <v>225.25233459472656</v>
      </c>
      <c r="F1490">
        <v>3187300</v>
      </c>
      <c r="G1490">
        <v>0</v>
      </c>
      <c r="H1490">
        <v>0</v>
      </c>
      <c r="I1490" t="s">
        <v>4597</v>
      </c>
    </row>
    <row r="1491" spans="1:9">
      <c r="A1491" t="s">
        <v>4598</v>
      </c>
      <c r="B1491">
        <v>225.23438178057188</v>
      </c>
      <c r="C1491">
        <v>229.97049182418075</v>
      </c>
      <c r="D1491">
        <v>223.9696215439169</v>
      </c>
      <c r="E1491">
        <v>228.47251892089844</v>
      </c>
      <c r="F1491">
        <v>2805200</v>
      </c>
      <c r="G1491">
        <v>0</v>
      </c>
      <c r="H1491">
        <v>0</v>
      </c>
      <c r="I1491" t="s">
        <v>1652</v>
      </c>
    </row>
    <row r="1492" spans="1:9">
      <c r="A1492" t="s">
        <v>4599</v>
      </c>
      <c r="B1492">
        <v>228.95688734871425</v>
      </c>
      <c r="C1492">
        <v>230.01532985661296</v>
      </c>
      <c r="D1492">
        <v>228.10474887952591</v>
      </c>
      <c r="E1492">
        <v>229.67446899414065</v>
      </c>
      <c r="F1492">
        <v>2262500</v>
      </c>
      <c r="G1492">
        <v>0</v>
      </c>
      <c r="H1492">
        <v>0</v>
      </c>
      <c r="I1492" t="s">
        <v>1653</v>
      </c>
    </row>
    <row r="1493" spans="1:9">
      <c r="A1493" t="s">
        <v>4600</v>
      </c>
      <c r="B1493">
        <v>230.88538034498555</v>
      </c>
      <c r="C1493">
        <v>231.23521982664781</v>
      </c>
      <c r="D1493">
        <v>228.7146646848453</v>
      </c>
      <c r="E1493">
        <v>230.53556823730469</v>
      </c>
      <c r="F1493">
        <v>2472200</v>
      </c>
      <c r="G1493">
        <v>0</v>
      </c>
      <c r="H1493">
        <v>0</v>
      </c>
      <c r="I1493" t="s">
        <v>1654</v>
      </c>
    </row>
    <row r="1494" spans="1:9">
      <c r="A1494" t="s">
        <v>4601</v>
      </c>
      <c r="B1494">
        <v>231.22627480882704</v>
      </c>
      <c r="C1494">
        <v>234.21324196653748</v>
      </c>
      <c r="D1494">
        <v>231.00202712096939</v>
      </c>
      <c r="E1494">
        <v>234.14149475097656</v>
      </c>
      <c r="F1494">
        <v>2016900</v>
      </c>
      <c r="G1494">
        <v>0</v>
      </c>
      <c r="H1494">
        <v>0</v>
      </c>
      <c r="I1494" t="s">
        <v>1655</v>
      </c>
    </row>
    <row r="1495" spans="1:9">
      <c r="A1495" t="s">
        <v>4602</v>
      </c>
      <c r="B1495">
        <v>234.0069252278623</v>
      </c>
      <c r="C1495">
        <v>235.35241120329945</v>
      </c>
      <c r="D1495">
        <v>232.40130429912563</v>
      </c>
      <c r="E1495">
        <v>233.98896789550781</v>
      </c>
      <c r="F1495">
        <v>2338000</v>
      </c>
      <c r="G1495">
        <v>0</v>
      </c>
      <c r="H1495">
        <v>0</v>
      </c>
      <c r="I1495" t="s">
        <v>4603</v>
      </c>
    </row>
    <row r="1496" spans="1:9">
      <c r="A1496" t="s">
        <v>4604</v>
      </c>
      <c r="B1496">
        <v>233.21758363513089</v>
      </c>
      <c r="C1496">
        <v>233.45080997844087</v>
      </c>
      <c r="D1496">
        <v>229.35155588094412</v>
      </c>
      <c r="E1496">
        <v>231.74650573730469</v>
      </c>
      <c r="F1496">
        <v>3036100</v>
      </c>
      <c r="G1496">
        <v>0</v>
      </c>
      <c r="H1496">
        <v>0</v>
      </c>
      <c r="I1496" t="s">
        <v>1657</v>
      </c>
    </row>
    <row r="1497" spans="1:9">
      <c r="A1497" t="s">
        <v>4605</v>
      </c>
      <c r="B1497">
        <v>230.78676816504705</v>
      </c>
      <c r="C1497">
        <v>232.19502290197909</v>
      </c>
      <c r="D1497">
        <v>229.97050326076916</v>
      </c>
      <c r="E1497">
        <v>230.90338134765625</v>
      </c>
      <c r="F1497">
        <v>2810500</v>
      </c>
      <c r="G1497">
        <v>0</v>
      </c>
      <c r="H1497">
        <v>0</v>
      </c>
      <c r="I1497" t="s">
        <v>1658</v>
      </c>
    </row>
    <row r="1498" spans="1:9">
      <c r="A1498" t="s">
        <v>4606</v>
      </c>
      <c r="B1498">
        <v>231.59406004863845</v>
      </c>
      <c r="C1498">
        <v>234.868071039174</v>
      </c>
      <c r="D1498">
        <v>230.86749968049719</v>
      </c>
      <c r="E1498">
        <v>234.70661926269531</v>
      </c>
      <c r="F1498">
        <v>3055000</v>
      </c>
      <c r="G1498">
        <v>0</v>
      </c>
      <c r="H1498">
        <v>0</v>
      </c>
      <c r="I1498" t="s">
        <v>1659</v>
      </c>
    </row>
    <row r="1499" spans="1:9">
      <c r="A1499" t="s">
        <v>4607</v>
      </c>
      <c r="B1499">
        <v>233.88134364548</v>
      </c>
      <c r="C1499">
        <v>236.32115941613932</v>
      </c>
      <c r="D1499">
        <v>232.07841097370161</v>
      </c>
      <c r="E1499">
        <v>234.15940856933597</v>
      </c>
      <c r="F1499">
        <v>2806600</v>
      </c>
      <c r="G1499">
        <v>0</v>
      </c>
      <c r="H1499">
        <v>0</v>
      </c>
      <c r="I1499" t="s">
        <v>1660</v>
      </c>
    </row>
    <row r="1500" spans="1:9">
      <c r="A1500" t="s">
        <v>4608</v>
      </c>
      <c r="B1500">
        <v>235.08329854572639</v>
      </c>
      <c r="C1500">
        <v>235.28961625077119</v>
      </c>
      <c r="D1500">
        <v>228.55322136683577</v>
      </c>
      <c r="E1500">
        <v>230.74186706542969</v>
      </c>
      <c r="F1500">
        <v>3174900</v>
      </c>
      <c r="G1500">
        <v>0</v>
      </c>
      <c r="H1500">
        <v>0</v>
      </c>
      <c r="I1500" t="s">
        <v>4609</v>
      </c>
    </row>
    <row r="1501" spans="1:9">
      <c r="A1501" t="s">
        <v>4610</v>
      </c>
      <c r="B1501">
        <v>231.52224782941551</v>
      </c>
      <c r="C1501">
        <v>236.17763157924557</v>
      </c>
      <c r="D1501">
        <v>231.38770470421463</v>
      </c>
      <c r="E1501">
        <v>235.19096374511719</v>
      </c>
      <c r="F1501">
        <v>2545000</v>
      </c>
      <c r="G1501">
        <v>0</v>
      </c>
      <c r="H1501">
        <v>0</v>
      </c>
      <c r="I1501" t="s">
        <v>1662</v>
      </c>
    </row>
    <row r="1502" spans="1:9">
      <c r="A1502" t="s">
        <v>4611</v>
      </c>
      <c r="B1502">
        <v>234.29401959216219</v>
      </c>
      <c r="C1502">
        <v>235.80993630966907</v>
      </c>
      <c r="D1502">
        <v>233.43288867195324</v>
      </c>
      <c r="E1502">
        <v>233.69302368164065</v>
      </c>
      <c r="F1502">
        <v>2397200</v>
      </c>
      <c r="G1502">
        <v>0</v>
      </c>
      <c r="H1502">
        <v>0</v>
      </c>
      <c r="I1502" t="s">
        <v>1663</v>
      </c>
    </row>
    <row r="1503" spans="1:9">
      <c r="A1503" t="s">
        <v>4612</v>
      </c>
      <c r="B1503">
        <v>234.80524032588559</v>
      </c>
      <c r="C1503">
        <v>235.64841375456228</v>
      </c>
      <c r="D1503">
        <v>233.19964671879509</v>
      </c>
      <c r="E1503">
        <v>234.47335815429688</v>
      </c>
      <c r="F1503">
        <v>2202900</v>
      </c>
      <c r="G1503">
        <v>0</v>
      </c>
      <c r="H1503">
        <v>0</v>
      </c>
      <c r="I1503" t="s">
        <v>1664</v>
      </c>
    </row>
    <row r="1504" spans="1:9">
      <c r="A1504" t="s">
        <v>4613</v>
      </c>
      <c r="B1504">
        <v>234.94876893953801</v>
      </c>
      <c r="C1504">
        <v>235.89957689752083</v>
      </c>
      <c r="D1504">
        <v>232.62556629699623</v>
      </c>
      <c r="E1504">
        <v>233.29830932617188</v>
      </c>
      <c r="F1504">
        <v>2441900</v>
      </c>
      <c r="G1504">
        <v>0</v>
      </c>
      <c r="H1504">
        <v>0</v>
      </c>
      <c r="I1504" t="s">
        <v>1665</v>
      </c>
    </row>
    <row r="1505" spans="1:9">
      <c r="A1505" t="s">
        <v>4614</v>
      </c>
      <c r="B1505">
        <v>233.30727203905167</v>
      </c>
      <c r="C1505">
        <v>235.72017906194927</v>
      </c>
      <c r="D1505">
        <v>233.28931470681852</v>
      </c>
      <c r="E1505">
        <v>235.37931823730469</v>
      </c>
      <c r="F1505">
        <v>2508800</v>
      </c>
      <c r="G1505">
        <v>0</v>
      </c>
      <c r="H1505">
        <v>0</v>
      </c>
      <c r="I1505" t="s">
        <v>4615</v>
      </c>
    </row>
    <row r="1506" spans="1:9">
      <c r="A1506" t="s">
        <v>4616</v>
      </c>
      <c r="B1506">
        <v>235.88163670108</v>
      </c>
      <c r="C1506">
        <v>238.37526965937772</v>
      </c>
      <c r="D1506">
        <v>235.02053332582148</v>
      </c>
      <c r="E1506">
        <v>236.86833190917969</v>
      </c>
      <c r="F1506">
        <v>3369800</v>
      </c>
      <c r="G1506">
        <v>0</v>
      </c>
      <c r="H1506">
        <v>0</v>
      </c>
      <c r="I1506" t="s">
        <v>1667</v>
      </c>
    </row>
    <row r="1507" spans="1:9">
      <c r="A1507" t="s">
        <v>4617</v>
      </c>
      <c r="B1507">
        <v>237.2988721756638</v>
      </c>
      <c r="C1507">
        <v>239.55032753010079</v>
      </c>
      <c r="D1507">
        <v>235.41521365692148</v>
      </c>
      <c r="E1507">
        <v>235.91752624511719</v>
      </c>
      <c r="F1507">
        <v>2939000</v>
      </c>
      <c r="G1507">
        <v>0</v>
      </c>
      <c r="H1507">
        <v>0</v>
      </c>
      <c r="I1507" t="s">
        <v>1668</v>
      </c>
    </row>
    <row r="1508" spans="1:9">
      <c r="A1508" t="s">
        <v>4618</v>
      </c>
      <c r="B1508">
        <v>236.760738755597</v>
      </c>
      <c r="C1508">
        <v>237.34377731593457</v>
      </c>
      <c r="D1508">
        <v>234.15944346888131</v>
      </c>
      <c r="E1508">
        <v>234.90396118164065</v>
      </c>
      <c r="F1508">
        <v>2266400</v>
      </c>
      <c r="G1508">
        <v>0</v>
      </c>
      <c r="H1508">
        <v>0</v>
      </c>
      <c r="I1508" t="s">
        <v>1669</v>
      </c>
    </row>
    <row r="1509" spans="1:9">
      <c r="A1509" t="s">
        <v>4619</v>
      </c>
      <c r="B1509">
        <v>235.6305023939411</v>
      </c>
      <c r="C1509">
        <v>236.53647181144905</v>
      </c>
      <c r="D1509">
        <v>233.77372497100279</v>
      </c>
      <c r="E1509">
        <v>234.59896850585935</v>
      </c>
      <c r="F1509">
        <v>3070400</v>
      </c>
      <c r="G1509">
        <v>0</v>
      </c>
      <c r="H1509">
        <v>0</v>
      </c>
      <c r="I1509" t="s">
        <v>1670</v>
      </c>
    </row>
    <row r="1510" spans="1:9">
      <c r="A1510" t="s">
        <v>4620</v>
      </c>
      <c r="B1510">
        <v>233.2983015427676</v>
      </c>
      <c r="C1510">
        <v>236.34806436515271</v>
      </c>
      <c r="D1510">
        <v>230.30235597100236</v>
      </c>
      <c r="E1510">
        <v>236.0430908203125</v>
      </c>
      <c r="F1510">
        <v>3397400</v>
      </c>
      <c r="G1510">
        <v>0</v>
      </c>
      <c r="H1510">
        <v>0</v>
      </c>
      <c r="I1510" t="s">
        <v>4621</v>
      </c>
    </row>
    <row r="1511" spans="1:9">
      <c r="A1511" t="s">
        <v>4622</v>
      </c>
      <c r="B1511">
        <v>224.10822741179899</v>
      </c>
      <c r="C1511">
        <v>230.22868677596389</v>
      </c>
      <c r="D1511">
        <v>221.64203294365012</v>
      </c>
      <c r="E1511">
        <v>222.83912658691409</v>
      </c>
      <c r="F1511">
        <v>8908000</v>
      </c>
      <c r="G1511">
        <v>0</v>
      </c>
      <c r="H1511">
        <v>0</v>
      </c>
      <c r="I1511" t="s">
        <v>1673</v>
      </c>
    </row>
    <row r="1512" spans="1:9">
      <c r="A1512" t="s">
        <v>4623</v>
      </c>
      <c r="B1512">
        <v>220.09387542266961</v>
      </c>
      <c r="C1512">
        <v>224.5942205034651</v>
      </c>
      <c r="D1512">
        <v>219.97686205570065</v>
      </c>
      <c r="E1512">
        <v>220.88594055175781</v>
      </c>
      <c r="F1512">
        <v>5067600</v>
      </c>
      <c r="G1512">
        <v>0</v>
      </c>
      <c r="H1512">
        <v>0</v>
      </c>
      <c r="I1512" t="s">
        <v>1674</v>
      </c>
    </row>
    <row r="1513" spans="1:9">
      <c r="A1513" t="s">
        <v>4624</v>
      </c>
      <c r="B1513">
        <v>222.02005317999425</v>
      </c>
      <c r="C1513">
        <v>228.59955639786443</v>
      </c>
      <c r="D1513">
        <v>221.97504697618817</v>
      </c>
      <c r="E1513">
        <v>228.0775146484375</v>
      </c>
      <c r="F1513">
        <v>4146100</v>
      </c>
      <c r="G1513">
        <v>0</v>
      </c>
      <c r="H1513">
        <v>0</v>
      </c>
      <c r="I1513" t="s">
        <v>1675</v>
      </c>
    </row>
    <row r="1514" spans="1:9">
      <c r="A1514" t="s">
        <v>4625</v>
      </c>
      <c r="B1514">
        <v>228.8515184609424</v>
      </c>
      <c r="C1514">
        <v>229.71559066635297</v>
      </c>
      <c r="D1514">
        <v>227.12338778408295</v>
      </c>
      <c r="E1514">
        <v>227.29440307617188</v>
      </c>
      <c r="F1514">
        <v>2952900</v>
      </c>
      <c r="G1514">
        <v>0</v>
      </c>
      <c r="H1514">
        <v>0</v>
      </c>
      <c r="I1514" t="s">
        <v>4626</v>
      </c>
    </row>
    <row r="1515" spans="1:9">
      <c r="A1515" t="s">
        <v>4627</v>
      </c>
      <c r="B1515">
        <v>228.16748169645351</v>
      </c>
      <c r="C1515">
        <v>228.16748169645351</v>
      </c>
      <c r="D1515">
        <v>225.26925854226283</v>
      </c>
      <c r="E1515">
        <v>225.60227966308597</v>
      </c>
      <c r="F1515">
        <v>2466600</v>
      </c>
      <c r="G1515">
        <v>0</v>
      </c>
      <c r="H1515">
        <v>0</v>
      </c>
      <c r="I1515" t="s">
        <v>1677</v>
      </c>
    </row>
    <row r="1516" spans="1:9">
      <c r="A1516" t="s">
        <v>4628</v>
      </c>
      <c r="B1516">
        <v>225.4672982543799</v>
      </c>
      <c r="C1516">
        <v>227.05141484679049</v>
      </c>
      <c r="D1516">
        <v>224.48622628068185</v>
      </c>
      <c r="E1516">
        <v>226.0523376464844</v>
      </c>
      <c r="F1516">
        <v>2438100</v>
      </c>
      <c r="G1516">
        <v>0</v>
      </c>
      <c r="H1516">
        <v>0</v>
      </c>
      <c r="I1516" t="s">
        <v>1678</v>
      </c>
    </row>
    <row r="1517" spans="1:9">
      <c r="A1517" t="s">
        <v>4629</v>
      </c>
      <c r="B1517">
        <v>225.40428085701905</v>
      </c>
      <c r="C1517">
        <v>225.47628802757976</v>
      </c>
      <c r="D1517">
        <v>222.58707412888432</v>
      </c>
      <c r="E1517">
        <v>224.08119201660159</v>
      </c>
      <c r="F1517">
        <v>2919900</v>
      </c>
      <c r="G1517">
        <v>0</v>
      </c>
      <c r="H1517">
        <v>0</v>
      </c>
      <c r="I1517" t="s">
        <v>1679</v>
      </c>
    </row>
    <row r="1518" spans="1:9">
      <c r="A1518" t="s">
        <v>4630</v>
      </c>
      <c r="B1518">
        <v>223.3521048831023</v>
      </c>
      <c r="C1518">
        <v>225.44027144346347</v>
      </c>
      <c r="D1518">
        <v>222.92907137706297</v>
      </c>
      <c r="E1518">
        <v>224.2791748046875</v>
      </c>
      <c r="F1518">
        <v>2661100</v>
      </c>
      <c r="G1518">
        <v>0</v>
      </c>
      <c r="H1518">
        <v>0</v>
      </c>
      <c r="I1518" t="s">
        <v>1680</v>
      </c>
    </row>
    <row r="1519" spans="1:9">
      <c r="A1519" t="s">
        <v>4631</v>
      </c>
      <c r="B1519">
        <v>224.30620302842729</v>
      </c>
      <c r="C1519">
        <v>226.25935112337365</v>
      </c>
      <c r="D1519">
        <v>224.25218735153825</v>
      </c>
      <c r="E1519">
        <v>224.44120788574219</v>
      </c>
      <c r="F1519">
        <v>2092700</v>
      </c>
      <c r="G1519">
        <v>0</v>
      </c>
      <c r="H1519">
        <v>0</v>
      </c>
      <c r="I1519" t="s">
        <v>4632</v>
      </c>
    </row>
    <row r="1520" spans="1:9">
      <c r="A1520" t="s">
        <v>4633</v>
      </c>
      <c r="B1520">
        <v>224.25217447202877</v>
      </c>
      <c r="C1520">
        <v>224.65721648863681</v>
      </c>
      <c r="D1520">
        <v>220.8949211179727</v>
      </c>
      <c r="E1520">
        <v>222.29902648925781</v>
      </c>
      <c r="F1520">
        <v>3966000</v>
      </c>
      <c r="G1520">
        <v>0</v>
      </c>
      <c r="H1520">
        <v>0</v>
      </c>
      <c r="I1520" t="s">
        <v>1682</v>
      </c>
    </row>
    <row r="1521" spans="1:9">
      <c r="A1521" t="s">
        <v>4634</v>
      </c>
      <c r="B1521">
        <v>222.31707847292449</v>
      </c>
      <c r="C1521">
        <v>222.81211924870584</v>
      </c>
      <c r="D1521">
        <v>219.85088407519169</v>
      </c>
      <c r="E1521">
        <v>221.75003051757807</v>
      </c>
      <c r="F1521">
        <v>2862700</v>
      </c>
      <c r="G1521">
        <v>0</v>
      </c>
      <c r="H1521">
        <v>0</v>
      </c>
      <c r="I1521" t="s">
        <v>1683</v>
      </c>
    </row>
    <row r="1522" spans="1:9">
      <c r="A1522" t="s">
        <v>4635</v>
      </c>
      <c r="B1522">
        <v>221.71399614160245</v>
      </c>
      <c r="C1522">
        <v>222.28104400064839</v>
      </c>
      <c r="D1522">
        <v>220.6519075908468</v>
      </c>
      <c r="E1522">
        <v>221.24595642089844</v>
      </c>
      <c r="F1522">
        <v>2523300</v>
      </c>
      <c r="G1522">
        <v>0</v>
      </c>
      <c r="H1522">
        <v>0</v>
      </c>
      <c r="I1522" t="s">
        <v>1684</v>
      </c>
    </row>
    <row r="1523" spans="1:9">
      <c r="A1523" t="s">
        <v>4636</v>
      </c>
      <c r="B1523">
        <v>220.59791149733584</v>
      </c>
      <c r="C1523">
        <v>220.67891441250052</v>
      </c>
      <c r="D1523">
        <v>218.71677055292889</v>
      </c>
      <c r="E1523">
        <v>219.89585876464844</v>
      </c>
      <c r="F1523">
        <v>3351700</v>
      </c>
      <c r="G1523">
        <v>0</v>
      </c>
      <c r="H1523">
        <v>0</v>
      </c>
      <c r="I1523" t="s">
        <v>1685</v>
      </c>
    </row>
    <row r="1524" spans="1:9">
      <c r="A1524" t="s">
        <v>4637</v>
      </c>
      <c r="B1524">
        <v>219.54483226737415</v>
      </c>
      <c r="C1524">
        <v>220.14787685873509</v>
      </c>
      <c r="D1524">
        <v>217.44766981648209</v>
      </c>
      <c r="E1524">
        <v>218.4647521972656</v>
      </c>
      <c r="F1524">
        <v>2725200</v>
      </c>
      <c r="G1524">
        <v>0</v>
      </c>
      <c r="H1524">
        <v>0</v>
      </c>
      <c r="I1524" t="s">
        <v>4638</v>
      </c>
    </row>
    <row r="1525" spans="1:9">
      <c r="A1525" t="s">
        <v>4639</v>
      </c>
      <c r="B1525">
        <v>218.47375347148284</v>
      </c>
      <c r="C1525">
        <v>221.58799838196191</v>
      </c>
      <c r="D1525">
        <v>218.16773329510173</v>
      </c>
      <c r="E1525">
        <v>221.5159912109375</v>
      </c>
      <c r="F1525">
        <v>2843300</v>
      </c>
      <c r="G1525">
        <v>0</v>
      </c>
      <c r="H1525">
        <v>0</v>
      </c>
      <c r="I1525" t="s">
        <v>1687</v>
      </c>
    </row>
    <row r="1526" spans="1:9">
      <c r="A1526" t="s">
        <v>4640</v>
      </c>
      <c r="B1526">
        <v>221.38996881180603</v>
      </c>
      <c r="C1526">
        <v>222.60506743224676</v>
      </c>
      <c r="D1526">
        <v>220.17487019136533</v>
      </c>
      <c r="E1526">
        <v>220.91293334960935</v>
      </c>
      <c r="F1526">
        <v>2474600</v>
      </c>
      <c r="G1526">
        <v>0</v>
      </c>
      <c r="H1526">
        <v>0</v>
      </c>
      <c r="I1526" t="s">
        <v>1688</v>
      </c>
    </row>
    <row r="1527" spans="1:9">
      <c r="A1527" t="s">
        <v>4641</v>
      </c>
      <c r="B1527">
        <v>222.50607115405936</v>
      </c>
      <c r="C1527">
        <v>222.94709618942869</v>
      </c>
      <c r="D1527">
        <v>219.78785883544748</v>
      </c>
      <c r="E1527">
        <v>220.10287475585935</v>
      </c>
      <c r="F1527">
        <v>1945600</v>
      </c>
      <c r="G1527">
        <v>0</v>
      </c>
      <c r="H1527">
        <v>0</v>
      </c>
      <c r="I1527" t="s">
        <v>1689</v>
      </c>
    </row>
    <row r="1528" spans="1:9">
      <c r="A1528" t="s">
        <v>4642</v>
      </c>
      <c r="B1528">
        <v>220.96698427459745</v>
      </c>
      <c r="C1528">
        <v>221.64203616138337</v>
      </c>
      <c r="D1528">
        <v>217.45671995689688</v>
      </c>
      <c r="E1528">
        <v>218.80682373046875</v>
      </c>
      <c r="F1528">
        <v>2872000</v>
      </c>
      <c r="G1528">
        <v>0</v>
      </c>
      <c r="H1528">
        <v>0</v>
      </c>
      <c r="I1528" t="s">
        <v>4643</v>
      </c>
    </row>
    <row r="1529" spans="1:9">
      <c r="A1529" t="s">
        <v>4644</v>
      </c>
      <c r="B1529">
        <v>219.06778867803999</v>
      </c>
      <c r="C1529">
        <v>219.98586288392565</v>
      </c>
      <c r="D1529">
        <v>217.6186770696564</v>
      </c>
      <c r="E1529">
        <v>218.03271484375</v>
      </c>
      <c r="F1529">
        <v>1905800</v>
      </c>
      <c r="G1529">
        <v>0</v>
      </c>
      <c r="H1529">
        <v>0</v>
      </c>
      <c r="I1529" t="s">
        <v>1691</v>
      </c>
    </row>
    <row r="1530" spans="1:9">
      <c r="A1530" t="s">
        <v>4645</v>
      </c>
      <c r="B1530">
        <v>218.11372094635627</v>
      </c>
      <c r="C1530">
        <v>220.39089440227403</v>
      </c>
      <c r="D1530">
        <v>217.63668547829209</v>
      </c>
      <c r="E1530">
        <v>219.74284362792969</v>
      </c>
      <c r="F1530">
        <v>1953000</v>
      </c>
      <c r="G1530">
        <v>0</v>
      </c>
      <c r="H1530">
        <v>0</v>
      </c>
      <c r="I1530" t="s">
        <v>1692</v>
      </c>
    </row>
    <row r="1531" spans="1:9">
      <c r="A1531" t="s">
        <v>4646</v>
      </c>
      <c r="B1531">
        <v>220.72389878185089</v>
      </c>
      <c r="C1531">
        <v>222.7670590884951</v>
      </c>
      <c r="D1531">
        <v>220.29186954306735</v>
      </c>
      <c r="E1531">
        <v>222.27201843261719</v>
      </c>
      <c r="F1531">
        <v>2171400</v>
      </c>
      <c r="G1531">
        <v>0</v>
      </c>
      <c r="H1531">
        <v>0</v>
      </c>
      <c r="I1531" t="s">
        <v>1693</v>
      </c>
    </row>
    <row r="1532" spans="1:9">
      <c r="A1532" t="s">
        <v>4647</v>
      </c>
      <c r="B1532">
        <v>220.92196461447944</v>
      </c>
      <c r="C1532">
        <v>223.69417917546099</v>
      </c>
      <c r="D1532">
        <v>220.92196461447944</v>
      </c>
      <c r="E1532">
        <v>222.02005004882807</v>
      </c>
      <c r="F1532">
        <v>3735900</v>
      </c>
      <c r="G1532">
        <v>0</v>
      </c>
      <c r="H1532">
        <v>0</v>
      </c>
      <c r="I1532" t="s">
        <v>1694</v>
      </c>
    </row>
    <row r="1533" spans="1:9">
      <c r="A1533" t="s">
        <v>4648</v>
      </c>
      <c r="B1533">
        <v>219.1487923895383</v>
      </c>
      <c r="C1533">
        <v>221.56998015405085</v>
      </c>
      <c r="D1533">
        <v>215.62052362016109</v>
      </c>
      <c r="E1533">
        <v>217.94270324707031</v>
      </c>
      <c r="F1533">
        <v>3329100</v>
      </c>
      <c r="G1533">
        <v>0</v>
      </c>
      <c r="H1533">
        <v>0</v>
      </c>
      <c r="I1533" t="s">
        <v>4649</v>
      </c>
    </row>
    <row r="1534" spans="1:9">
      <c r="A1534" t="s">
        <v>4650</v>
      </c>
      <c r="B1534">
        <v>218.57275266464737</v>
      </c>
      <c r="C1534">
        <v>220.57090694337171</v>
      </c>
      <c r="D1534">
        <v>217.13265050501991</v>
      </c>
      <c r="E1534">
        <v>217.19564819335935</v>
      </c>
      <c r="F1534">
        <v>1960300</v>
      </c>
      <c r="G1534">
        <v>0</v>
      </c>
      <c r="H1534">
        <v>0</v>
      </c>
      <c r="I1534" t="s">
        <v>1696</v>
      </c>
    </row>
    <row r="1535" spans="1:9">
      <c r="A1535" t="s">
        <v>4651</v>
      </c>
      <c r="B1535">
        <v>218.14969802435431</v>
      </c>
      <c r="C1535">
        <v>219.05877641611733</v>
      </c>
      <c r="D1535">
        <v>215.76452089875781</v>
      </c>
      <c r="E1535">
        <v>217.60966491699219</v>
      </c>
      <c r="F1535">
        <v>2285900</v>
      </c>
      <c r="G1535">
        <v>0</v>
      </c>
      <c r="H1535">
        <v>0</v>
      </c>
      <c r="I1535" t="s">
        <v>1697</v>
      </c>
    </row>
    <row r="1536" spans="1:9">
      <c r="A1536" t="s">
        <v>4652</v>
      </c>
      <c r="B1536">
        <v>219.16682829652444</v>
      </c>
      <c r="C1536">
        <v>220.6699420622277</v>
      </c>
      <c r="D1536">
        <v>218.21275723730861</v>
      </c>
      <c r="E1536">
        <v>218.41976928710935</v>
      </c>
      <c r="F1536">
        <v>2038600</v>
      </c>
      <c r="G1536">
        <v>0</v>
      </c>
      <c r="H1536">
        <v>0</v>
      </c>
      <c r="I1536" t="s">
        <v>1698</v>
      </c>
    </row>
    <row r="1537" spans="1:9">
      <c r="A1537" t="s">
        <v>4653</v>
      </c>
      <c r="B1537">
        <v>217.21364445261867</v>
      </c>
      <c r="C1537">
        <v>218.54574267212689</v>
      </c>
      <c r="D1537">
        <v>216.35858168470384</v>
      </c>
      <c r="E1537">
        <v>217.31265258789065</v>
      </c>
      <c r="F1537">
        <v>1901400</v>
      </c>
      <c r="G1537">
        <v>0</v>
      </c>
      <c r="H1537">
        <v>0</v>
      </c>
      <c r="I1537" t="s">
        <v>1699</v>
      </c>
    </row>
    <row r="1538" spans="1:9">
      <c r="A1538" t="s">
        <v>4654</v>
      </c>
      <c r="B1538">
        <v>216.24159330780139</v>
      </c>
      <c r="C1538">
        <v>218.1227343613412</v>
      </c>
      <c r="D1538">
        <v>214.09942453385875</v>
      </c>
      <c r="E1538">
        <v>214.73847961425781</v>
      </c>
      <c r="F1538">
        <v>2588400</v>
      </c>
      <c r="G1538">
        <v>0</v>
      </c>
      <c r="H1538">
        <v>0</v>
      </c>
      <c r="I1538" t="s">
        <v>4655</v>
      </c>
    </row>
    <row r="1539" spans="1:9">
      <c r="A1539" t="s">
        <v>4656</v>
      </c>
      <c r="B1539">
        <v>213.22633732428648</v>
      </c>
      <c r="C1539">
        <v>213.64037510085703</v>
      </c>
      <c r="D1539">
        <v>209.59006466320227</v>
      </c>
      <c r="E1539">
        <v>210.11210632324219</v>
      </c>
      <c r="F1539">
        <v>3173900</v>
      </c>
      <c r="G1539">
        <v>0</v>
      </c>
      <c r="H1539">
        <v>0</v>
      </c>
      <c r="I1539" t="s">
        <v>1701</v>
      </c>
    </row>
    <row r="1540" spans="1:9">
      <c r="A1540" t="s">
        <v>4657</v>
      </c>
      <c r="B1540">
        <v>211.1291781128613</v>
      </c>
      <c r="C1540">
        <v>213.87437739613412</v>
      </c>
      <c r="D1540">
        <v>210.44511692786773</v>
      </c>
      <c r="E1540">
        <v>212.28126525878903</v>
      </c>
      <c r="F1540">
        <v>2655500</v>
      </c>
      <c r="G1540">
        <v>0</v>
      </c>
      <c r="H1540">
        <v>0</v>
      </c>
      <c r="I1540" t="s">
        <v>1702</v>
      </c>
    </row>
    <row r="1541" spans="1:9">
      <c r="A1541" t="s">
        <v>4658</v>
      </c>
      <c r="B1541">
        <v>212.30830537739541</v>
      </c>
      <c r="C1541">
        <v>212.30830537739541</v>
      </c>
      <c r="D1541">
        <v>205.33276979737769</v>
      </c>
      <c r="E1541">
        <v>205.9088134765625</v>
      </c>
      <c r="F1541">
        <v>5425400</v>
      </c>
      <c r="G1541">
        <v>0</v>
      </c>
      <c r="H1541">
        <v>0</v>
      </c>
      <c r="I1541" t="s">
        <v>1703</v>
      </c>
    </row>
    <row r="1542" spans="1:9">
      <c r="A1542" t="s">
        <v>4659</v>
      </c>
      <c r="B1542">
        <v>206.34082419840087</v>
      </c>
      <c r="C1542">
        <v>206.55684570885501</v>
      </c>
      <c r="D1542">
        <v>201.48045695187119</v>
      </c>
      <c r="E1542">
        <v>205.59376525878903</v>
      </c>
      <c r="F1542">
        <v>3476400</v>
      </c>
      <c r="G1542">
        <v>0</v>
      </c>
      <c r="H1542">
        <v>0</v>
      </c>
      <c r="I1542" t="s">
        <v>1704</v>
      </c>
    </row>
    <row r="1543" spans="1:9">
      <c r="A1543" t="s">
        <v>4660</v>
      </c>
      <c r="B1543">
        <v>205.1527395006764</v>
      </c>
      <c r="C1543">
        <v>206.11582001181171</v>
      </c>
      <c r="D1543">
        <v>200.60740161859167</v>
      </c>
      <c r="E1543">
        <v>203.31660461425781</v>
      </c>
      <c r="F1543">
        <v>3816400</v>
      </c>
      <c r="G1543">
        <v>0</v>
      </c>
      <c r="H1543">
        <v>0</v>
      </c>
      <c r="I1543" t="s">
        <v>4661</v>
      </c>
    </row>
    <row r="1544" spans="1:9">
      <c r="A1544" t="s">
        <v>4662</v>
      </c>
      <c r="B1544">
        <v>204.36966764249209</v>
      </c>
      <c r="C1544">
        <v>206.57483397483196</v>
      </c>
      <c r="D1544">
        <v>203.10957651943025</v>
      </c>
      <c r="E1544">
        <v>204.8197021484375</v>
      </c>
      <c r="F1544">
        <v>2407300</v>
      </c>
      <c r="G1544">
        <v>0</v>
      </c>
      <c r="H1544">
        <v>0</v>
      </c>
      <c r="I1544" t="s">
        <v>1706</v>
      </c>
    </row>
    <row r="1545" spans="1:9">
      <c r="A1545" t="s">
        <v>4663</v>
      </c>
      <c r="B1545">
        <v>203.55061982548287</v>
      </c>
      <c r="C1545">
        <v>204.80171531500781</v>
      </c>
      <c r="D1545">
        <v>202.31752956332241</v>
      </c>
      <c r="E1545">
        <v>204.16267395019531</v>
      </c>
      <c r="F1545">
        <v>2789100</v>
      </c>
      <c r="G1545">
        <v>0</v>
      </c>
      <c r="H1545">
        <v>0</v>
      </c>
      <c r="I1545" t="s">
        <v>1707</v>
      </c>
    </row>
    <row r="1546" spans="1:9">
      <c r="A1546" t="s">
        <v>4664</v>
      </c>
      <c r="B1546">
        <v>205.71079026281717</v>
      </c>
      <c r="C1546">
        <v>208.36599129275703</v>
      </c>
      <c r="D1546">
        <v>205.57577166090985</v>
      </c>
      <c r="E1546">
        <v>206.8538818359375</v>
      </c>
      <c r="F1546">
        <v>2352000</v>
      </c>
      <c r="G1546">
        <v>0</v>
      </c>
      <c r="H1546">
        <v>0</v>
      </c>
      <c r="I1546" t="s">
        <v>1708</v>
      </c>
    </row>
    <row r="1547" spans="1:9">
      <c r="A1547" t="s">
        <v>4665</v>
      </c>
      <c r="B1547">
        <v>207.06092094394955</v>
      </c>
      <c r="C1547">
        <v>208.56403485070629</v>
      </c>
      <c r="D1547">
        <v>205.50380508295677</v>
      </c>
      <c r="E1547">
        <v>206.02583312988281</v>
      </c>
      <c r="F1547">
        <v>2004900</v>
      </c>
      <c r="G1547">
        <v>0</v>
      </c>
      <c r="H1547">
        <v>0</v>
      </c>
      <c r="I1547" t="s">
        <v>1709</v>
      </c>
    </row>
    <row r="1548" spans="1:9">
      <c r="A1548" t="s">
        <v>4666</v>
      </c>
      <c r="B1548">
        <v>205.72874943474045</v>
      </c>
      <c r="C1548">
        <v>208.14092742842041</v>
      </c>
      <c r="D1548">
        <v>205.52172370495424</v>
      </c>
      <c r="E1548">
        <v>205.86375427246091</v>
      </c>
      <c r="F1548">
        <v>1998600</v>
      </c>
      <c r="G1548">
        <v>0</v>
      </c>
      <c r="H1548">
        <v>0</v>
      </c>
      <c r="I1548" t="s">
        <v>4667</v>
      </c>
    </row>
    <row r="1549" spans="1:9">
      <c r="A1549" t="s">
        <v>4668</v>
      </c>
      <c r="B1549">
        <v>207.01586631699931</v>
      </c>
      <c r="C1549">
        <v>208.27595740099599</v>
      </c>
      <c r="D1549">
        <v>205.6657628410189</v>
      </c>
      <c r="E1549">
        <v>207.23188781738281</v>
      </c>
      <c r="F1549">
        <v>2167400</v>
      </c>
      <c r="G1549">
        <v>0</v>
      </c>
      <c r="H1549">
        <v>0</v>
      </c>
      <c r="I1549" t="s">
        <v>1711</v>
      </c>
    </row>
    <row r="1550" spans="1:9">
      <c r="A1550" t="s">
        <v>4669</v>
      </c>
      <c r="B1550">
        <v>208.36596186636871</v>
      </c>
      <c r="C1550">
        <v>213.10932907704344</v>
      </c>
      <c r="D1550">
        <v>207.48389814112639</v>
      </c>
      <c r="E1550">
        <v>213.09132385253903</v>
      </c>
      <c r="F1550">
        <v>3984700</v>
      </c>
      <c r="G1550">
        <v>0</v>
      </c>
      <c r="H1550">
        <v>0</v>
      </c>
      <c r="I1550" t="s">
        <v>1712</v>
      </c>
    </row>
    <row r="1551" spans="1:9">
      <c r="A1551" t="s">
        <v>4670</v>
      </c>
      <c r="B1551">
        <v>214.93649910589912</v>
      </c>
      <c r="C1551">
        <v>219.43684450705291</v>
      </c>
      <c r="D1551">
        <v>212.62331497740325</v>
      </c>
      <c r="E1551">
        <v>217.89772033691409</v>
      </c>
      <c r="F1551">
        <v>4281700</v>
      </c>
      <c r="G1551">
        <v>0</v>
      </c>
      <c r="H1551">
        <v>0</v>
      </c>
      <c r="I1551" t="s">
        <v>1713</v>
      </c>
    </row>
    <row r="1552" spans="1:9">
      <c r="A1552" t="s">
        <v>4671</v>
      </c>
      <c r="B1552">
        <v>218.98680560549155</v>
      </c>
      <c r="C1552">
        <v>222.63208805461775</v>
      </c>
      <c r="D1552">
        <v>217.95171794346291</v>
      </c>
      <c r="E1552">
        <v>221.15597534179688</v>
      </c>
      <c r="F1552">
        <v>3626900</v>
      </c>
      <c r="G1552">
        <v>0</v>
      </c>
      <c r="H1552">
        <v>0</v>
      </c>
      <c r="I1552" t="s">
        <v>1714</v>
      </c>
    </row>
    <row r="1553" spans="1:9">
      <c r="A1553" t="s">
        <v>4672</v>
      </c>
      <c r="B1553">
        <v>220.47187815572428</v>
      </c>
      <c r="C1553">
        <v>228.38349161581053</v>
      </c>
      <c r="D1553">
        <v>220.10284660413348</v>
      </c>
      <c r="E1553">
        <v>228.30247497558597</v>
      </c>
      <c r="F1553">
        <v>4365800</v>
      </c>
      <c r="G1553">
        <v>0</v>
      </c>
      <c r="H1553">
        <v>0</v>
      </c>
      <c r="I1553" t="s">
        <v>4673</v>
      </c>
    </row>
    <row r="1554" spans="1:9">
      <c r="A1554" t="s">
        <v>4674</v>
      </c>
      <c r="B1554">
        <v>229.09454608390999</v>
      </c>
      <c r="C1554">
        <v>231.27272500349781</v>
      </c>
      <c r="D1554">
        <v>226.637361724459</v>
      </c>
      <c r="E1554">
        <v>226.98838806152344</v>
      </c>
      <c r="F1554">
        <v>3204800</v>
      </c>
      <c r="G1554">
        <v>0</v>
      </c>
      <c r="H1554">
        <v>0</v>
      </c>
      <c r="I1554" t="s">
        <v>1716</v>
      </c>
    </row>
    <row r="1555" spans="1:9">
      <c r="A1555" t="s">
        <v>4675</v>
      </c>
      <c r="B1555">
        <v>228.89655025846261</v>
      </c>
      <c r="C1555">
        <v>229.28358707868921</v>
      </c>
      <c r="D1555">
        <v>226.1963431987021</v>
      </c>
      <c r="E1555">
        <v>226.66438293457031</v>
      </c>
      <c r="F1555">
        <v>2209300</v>
      </c>
      <c r="G1555">
        <v>0</v>
      </c>
      <c r="H1555">
        <v>0</v>
      </c>
      <c r="I1555" t="s">
        <v>1717</v>
      </c>
    </row>
    <row r="1556" spans="1:9">
      <c r="A1556" t="s">
        <v>4676</v>
      </c>
      <c r="B1556">
        <v>226.47535989858196</v>
      </c>
      <c r="C1556">
        <v>228.83355004384825</v>
      </c>
      <c r="D1556">
        <v>226.27734361766727</v>
      </c>
      <c r="E1556">
        <v>228.8065490722656</v>
      </c>
      <c r="F1556">
        <v>1758400</v>
      </c>
      <c r="G1556">
        <v>0</v>
      </c>
      <c r="H1556">
        <v>0</v>
      </c>
      <c r="I1556" t="s">
        <v>1718</v>
      </c>
    </row>
    <row r="1557" spans="1:9">
      <c r="A1557" t="s">
        <v>4677</v>
      </c>
      <c r="B1557">
        <v>229.94967741374117</v>
      </c>
      <c r="C1557">
        <v>231.68681812683911</v>
      </c>
      <c r="D1557">
        <v>229.14861636798184</v>
      </c>
      <c r="E1557">
        <v>230.35470581054688</v>
      </c>
      <c r="F1557">
        <v>2205700</v>
      </c>
      <c r="G1557">
        <v>0</v>
      </c>
      <c r="H1557">
        <v>0</v>
      </c>
      <c r="I1557" t="s">
        <v>1719</v>
      </c>
    </row>
    <row r="1558" spans="1:9">
      <c r="A1558" t="s">
        <v>4678</v>
      </c>
      <c r="B1558">
        <v>231.15571966799675</v>
      </c>
      <c r="C1558">
        <v>234.91800137355472</v>
      </c>
      <c r="D1558">
        <v>230.50766891031824</v>
      </c>
      <c r="E1558">
        <v>234.33296203613281</v>
      </c>
      <c r="F1558">
        <v>2488400</v>
      </c>
      <c r="G1558">
        <v>0</v>
      </c>
      <c r="H1558">
        <v>0</v>
      </c>
      <c r="I1558" t="s">
        <v>4679</v>
      </c>
    </row>
    <row r="1559" spans="1:9">
      <c r="A1559" t="s">
        <v>4680</v>
      </c>
      <c r="B1559">
        <v>235.27803152311611</v>
      </c>
      <c r="C1559">
        <v>235.37705339661304</v>
      </c>
      <c r="D1559">
        <v>231.77677739023656</v>
      </c>
      <c r="E1559">
        <v>232.87486267089844</v>
      </c>
      <c r="F1559">
        <v>2439700</v>
      </c>
      <c r="G1559">
        <v>0</v>
      </c>
      <c r="H1559">
        <v>0</v>
      </c>
      <c r="I1559" t="s">
        <v>1721</v>
      </c>
    </row>
    <row r="1560" spans="1:9">
      <c r="A1560" t="s">
        <v>4681</v>
      </c>
      <c r="B1560">
        <v>233.06386182157561</v>
      </c>
      <c r="C1560">
        <v>233.46890384617075</v>
      </c>
      <c r="D1560">
        <v>230.16563863283872</v>
      </c>
      <c r="E1560">
        <v>230.90370178222656</v>
      </c>
      <c r="F1560">
        <v>2269700</v>
      </c>
      <c r="G1560">
        <v>0</v>
      </c>
      <c r="H1560">
        <v>0</v>
      </c>
      <c r="I1560" t="s">
        <v>1722</v>
      </c>
    </row>
    <row r="1561" spans="1:9">
      <c r="A1561" t="s">
        <v>4682</v>
      </c>
      <c r="B1561">
        <v>232.45184297275699</v>
      </c>
      <c r="C1561">
        <v>234.15295920366799</v>
      </c>
      <c r="D1561">
        <v>231.7947826740436</v>
      </c>
      <c r="E1561">
        <v>232.41583251953125</v>
      </c>
      <c r="F1561">
        <v>1735200</v>
      </c>
      <c r="G1561">
        <v>0</v>
      </c>
      <c r="H1561">
        <v>0</v>
      </c>
      <c r="I1561" t="s">
        <v>1723</v>
      </c>
    </row>
    <row r="1562" spans="1:9">
      <c r="A1562" t="s">
        <v>4683</v>
      </c>
      <c r="B1562">
        <v>230.87671706357159</v>
      </c>
      <c r="C1562">
        <v>233.81993292091889</v>
      </c>
      <c r="D1562">
        <v>230.87671706357159</v>
      </c>
      <c r="E1562">
        <v>233.67591857910159</v>
      </c>
      <c r="F1562">
        <v>2417800</v>
      </c>
      <c r="G1562">
        <v>0</v>
      </c>
      <c r="H1562">
        <v>0</v>
      </c>
      <c r="I1562" t="s">
        <v>1724</v>
      </c>
    </row>
    <row r="1563" spans="1:9">
      <c r="A1563" t="s">
        <v>4684</v>
      </c>
      <c r="B1563">
        <v>235.41304044746431</v>
      </c>
      <c r="C1563">
        <v>235.63805770175091</v>
      </c>
      <c r="D1563">
        <v>231.75876243528413</v>
      </c>
      <c r="E1563">
        <v>232.14581298828125</v>
      </c>
      <c r="F1563">
        <v>1718100</v>
      </c>
      <c r="G1563">
        <v>0</v>
      </c>
      <c r="H1563">
        <v>0</v>
      </c>
      <c r="I1563" t="s">
        <v>4685</v>
      </c>
    </row>
    <row r="1564" spans="1:9">
      <c r="A1564" t="s">
        <v>4686</v>
      </c>
      <c r="B1564">
        <v>233.14488880419319</v>
      </c>
      <c r="C1564">
        <v>235.09805076109771</v>
      </c>
      <c r="D1564">
        <v>232.70386375208781</v>
      </c>
      <c r="E1564">
        <v>234.25198364257807</v>
      </c>
      <c r="F1564">
        <v>2228000</v>
      </c>
      <c r="G1564">
        <v>0</v>
      </c>
      <c r="H1564">
        <v>0</v>
      </c>
      <c r="I1564" t="s">
        <v>1726</v>
      </c>
    </row>
    <row r="1565" spans="1:9">
      <c r="A1565" t="s">
        <v>4687</v>
      </c>
      <c r="B1565">
        <v>232.84788296592717</v>
      </c>
      <c r="C1565">
        <v>234.60300119857769</v>
      </c>
      <c r="D1565">
        <v>231.06573629155119</v>
      </c>
      <c r="E1565">
        <v>234.38699340820313</v>
      </c>
      <c r="F1565">
        <v>2397300</v>
      </c>
      <c r="G1565">
        <v>0</v>
      </c>
      <c r="H1565">
        <v>0</v>
      </c>
      <c r="I1565" t="s">
        <v>1727</v>
      </c>
    </row>
    <row r="1566" spans="1:9">
      <c r="A1566" t="s">
        <v>4688</v>
      </c>
      <c r="B1566">
        <v>234.61200249630116</v>
      </c>
      <c r="C1566">
        <v>236.27713573683772</v>
      </c>
      <c r="D1566">
        <v>233.49592566105451</v>
      </c>
      <c r="E1566">
        <v>234.41398620605469</v>
      </c>
      <c r="F1566">
        <v>3031000</v>
      </c>
      <c r="G1566">
        <v>0</v>
      </c>
      <c r="H1566">
        <v>0</v>
      </c>
      <c r="I1566" t="s">
        <v>1728</v>
      </c>
    </row>
    <row r="1567" spans="1:9">
      <c r="A1567" t="s">
        <v>4689</v>
      </c>
      <c r="B1567">
        <v>234.918026152317</v>
      </c>
      <c r="C1567">
        <v>235.13403393835227</v>
      </c>
      <c r="D1567">
        <v>227.54645830665487</v>
      </c>
      <c r="E1567">
        <v>228.86056518554688</v>
      </c>
      <c r="F1567">
        <v>4060300</v>
      </c>
      <c r="G1567">
        <v>0</v>
      </c>
      <c r="H1567">
        <v>0</v>
      </c>
      <c r="I1567" t="s">
        <v>1729</v>
      </c>
    </row>
    <row r="1568" spans="1:9">
      <c r="A1568" t="s">
        <v>4690</v>
      </c>
      <c r="B1568">
        <v>227.94250393094663</v>
      </c>
      <c r="C1568">
        <v>230.5077064085531</v>
      </c>
      <c r="D1568">
        <v>226.84441850924529</v>
      </c>
      <c r="E1568">
        <v>228.01451110839844</v>
      </c>
      <c r="F1568">
        <v>2523100</v>
      </c>
      <c r="G1568">
        <v>0</v>
      </c>
      <c r="H1568">
        <v>0</v>
      </c>
      <c r="I1568" t="s">
        <v>4691</v>
      </c>
    </row>
    <row r="1569" spans="1:9">
      <c r="A1569" t="s">
        <v>4692</v>
      </c>
      <c r="B1569">
        <v>227.51943725275007</v>
      </c>
      <c r="C1569">
        <v>229.89561882716677</v>
      </c>
      <c r="D1569">
        <v>227.33043045665079</v>
      </c>
      <c r="E1569">
        <v>229.66160583496091</v>
      </c>
      <c r="F1569">
        <v>2346800</v>
      </c>
      <c r="G1569">
        <v>0</v>
      </c>
      <c r="H1569">
        <v>0</v>
      </c>
      <c r="I1569" t="s">
        <v>1731</v>
      </c>
    </row>
    <row r="1570" spans="1:9">
      <c r="A1570" t="s">
        <v>4693</v>
      </c>
      <c r="B1570">
        <v>228.64454665282329</v>
      </c>
      <c r="C1570">
        <v>230.41768383417056</v>
      </c>
      <c r="D1570">
        <v>227.40244693103617</v>
      </c>
      <c r="E1570">
        <v>228.66255187988281</v>
      </c>
      <c r="F1570">
        <v>2093100</v>
      </c>
      <c r="G1570">
        <v>0</v>
      </c>
      <c r="H1570">
        <v>0</v>
      </c>
      <c r="I1570" t="s">
        <v>1732</v>
      </c>
    </row>
    <row r="1571" spans="1:9">
      <c r="A1571" t="s">
        <v>4694</v>
      </c>
      <c r="B1571">
        <v>228.86055645969111</v>
      </c>
      <c r="C1571">
        <v>230.93969999082839</v>
      </c>
      <c r="D1571">
        <v>228.34751051949041</v>
      </c>
      <c r="E1571">
        <v>230.42668151855469</v>
      </c>
      <c r="F1571">
        <v>2199400</v>
      </c>
      <c r="G1571">
        <v>0</v>
      </c>
      <c r="H1571">
        <v>0</v>
      </c>
      <c r="I1571" t="s">
        <v>1733</v>
      </c>
    </row>
    <row r="1572" spans="1:9">
      <c r="A1572" t="s">
        <v>4695</v>
      </c>
      <c r="B1572">
        <v>231.6597665415444</v>
      </c>
      <c r="C1572">
        <v>235.70106761286388</v>
      </c>
      <c r="D1572">
        <v>231.02970724641409</v>
      </c>
      <c r="E1572">
        <v>234.03593444824219</v>
      </c>
      <c r="F1572">
        <v>2497600</v>
      </c>
      <c r="G1572">
        <v>0</v>
      </c>
      <c r="H1572">
        <v>0</v>
      </c>
      <c r="I1572" t="s">
        <v>1734</v>
      </c>
    </row>
    <row r="1573" spans="1:9">
      <c r="A1573" t="s">
        <v>4696</v>
      </c>
      <c r="B1573">
        <v>236.52919639075375</v>
      </c>
      <c r="C1573">
        <v>242.1006270217336</v>
      </c>
      <c r="D1573">
        <v>235.27808699893649</v>
      </c>
      <c r="E1573">
        <v>237.915283203125</v>
      </c>
      <c r="F1573">
        <v>4852400</v>
      </c>
      <c r="G1573">
        <v>0</v>
      </c>
      <c r="H1573">
        <v>0</v>
      </c>
      <c r="I1573" t="s">
        <v>4697</v>
      </c>
    </row>
    <row r="1574" spans="1:9">
      <c r="A1574" t="s">
        <v>4698</v>
      </c>
      <c r="B1574">
        <v>229.38954084262895</v>
      </c>
      <c r="C1574">
        <v>232.26154582003204</v>
      </c>
      <c r="D1574">
        <v>227.11361419008659</v>
      </c>
      <c r="E1574">
        <v>229.21794128417969</v>
      </c>
      <c r="F1574">
        <v>11855900</v>
      </c>
      <c r="G1574">
        <v>0</v>
      </c>
      <c r="H1574">
        <v>0</v>
      </c>
      <c r="I1574" t="s">
        <v>1737</v>
      </c>
    </row>
    <row r="1575" spans="1:9">
      <c r="A1575" t="s">
        <v>4699</v>
      </c>
      <c r="B1575">
        <v>231.28617792655939</v>
      </c>
      <c r="C1575">
        <v>231.78292373723201</v>
      </c>
      <c r="D1575">
        <v>225.46992749971608</v>
      </c>
      <c r="E1575">
        <v>227.63748168945313</v>
      </c>
      <c r="F1575">
        <v>5786300</v>
      </c>
      <c r="G1575">
        <v>0</v>
      </c>
      <c r="H1575">
        <v>0</v>
      </c>
      <c r="I1575" t="s">
        <v>1738</v>
      </c>
    </row>
    <row r="1576" spans="1:9">
      <c r="A1576" t="s">
        <v>4700</v>
      </c>
      <c r="B1576">
        <v>226.77949406597983</v>
      </c>
      <c r="C1576">
        <v>229.29023361734843</v>
      </c>
      <c r="D1576">
        <v>226.15632241817875</v>
      </c>
      <c r="E1576">
        <v>226.41822814941409</v>
      </c>
      <c r="F1576">
        <v>3960900</v>
      </c>
      <c r="G1576">
        <v>0</v>
      </c>
      <c r="H1576">
        <v>0</v>
      </c>
      <c r="I1576" t="s">
        <v>1739</v>
      </c>
    </row>
    <row r="1577" spans="1:9">
      <c r="A1577" t="s">
        <v>4701</v>
      </c>
      <c r="B1577">
        <v>227.0775289588594</v>
      </c>
      <c r="C1577">
        <v>227.30331499828759</v>
      </c>
      <c r="D1577">
        <v>217.8474083454517</v>
      </c>
      <c r="E1577">
        <v>220.88197326660159</v>
      </c>
      <c r="F1577">
        <v>5568900</v>
      </c>
      <c r="G1577">
        <v>0</v>
      </c>
      <c r="H1577">
        <v>0</v>
      </c>
      <c r="I1577" t="s">
        <v>4702</v>
      </c>
    </row>
    <row r="1578" spans="1:9">
      <c r="A1578" t="s">
        <v>4703</v>
      </c>
      <c r="B1578">
        <v>221.8573430969148</v>
      </c>
      <c r="C1578">
        <v>225.53314620610053</v>
      </c>
      <c r="D1578">
        <v>219.852362088429</v>
      </c>
      <c r="E1578">
        <v>225.04544067382807</v>
      </c>
      <c r="F1578">
        <v>4053400</v>
      </c>
      <c r="G1578">
        <v>0</v>
      </c>
      <c r="H1578">
        <v>0</v>
      </c>
      <c r="I1578" t="s">
        <v>1741</v>
      </c>
    </row>
    <row r="1579" spans="1:9">
      <c r="A1579" t="s">
        <v>4704</v>
      </c>
      <c r="B1579">
        <v>223.88941795554865</v>
      </c>
      <c r="C1579">
        <v>225.44282691749825</v>
      </c>
      <c r="D1579">
        <v>222.28182255227975</v>
      </c>
      <c r="E1579">
        <v>224.66612243652344</v>
      </c>
      <c r="F1579">
        <v>3052000</v>
      </c>
      <c r="G1579">
        <v>0</v>
      </c>
      <c r="H1579">
        <v>0</v>
      </c>
      <c r="I1579" t="s">
        <v>1742</v>
      </c>
    </row>
    <row r="1580" spans="1:9">
      <c r="A1580" t="s">
        <v>4705</v>
      </c>
      <c r="B1580">
        <v>224.60292415559135</v>
      </c>
      <c r="C1580">
        <v>227.104637346353</v>
      </c>
      <c r="D1580">
        <v>221.97477133321468</v>
      </c>
      <c r="E1580">
        <v>222.68826293945313</v>
      </c>
      <c r="F1580">
        <v>3180900</v>
      </c>
      <c r="G1580">
        <v>0</v>
      </c>
      <c r="H1580">
        <v>0</v>
      </c>
      <c r="I1580" t="s">
        <v>4706</v>
      </c>
    </row>
    <row r="1581" spans="1:9">
      <c r="A1581" t="s">
        <v>4707</v>
      </c>
      <c r="B1581">
        <v>224.46743080773399</v>
      </c>
      <c r="C1581">
        <v>227.21299661664017</v>
      </c>
      <c r="D1581">
        <v>223.08562142330888</v>
      </c>
      <c r="E1581">
        <v>225.02738952636719</v>
      </c>
      <c r="F1581">
        <v>3027600</v>
      </c>
      <c r="G1581">
        <v>0</v>
      </c>
      <c r="H1581">
        <v>0</v>
      </c>
      <c r="I1581" t="s">
        <v>4708</v>
      </c>
    </row>
    <row r="1582" spans="1:9">
      <c r="A1582" t="s">
        <v>4709</v>
      </c>
      <c r="B1582">
        <v>222.49858326352279</v>
      </c>
      <c r="C1582">
        <v>223.06756846212485</v>
      </c>
      <c r="D1582">
        <v>218.77763394400759</v>
      </c>
      <c r="E1582">
        <v>220.22265625</v>
      </c>
      <c r="F1582">
        <v>7907900</v>
      </c>
      <c r="G1582">
        <v>0</v>
      </c>
      <c r="H1582">
        <v>0</v>
      </c>
      <c r="I1582" t="s">
        <v>1745</v>
      </c>
    </row>
    <row r="1583" spans="1:9">
      <c r="A1583" t="s">
        <v>4710</v>
      </c>
      <c r="B1583">
        <v>221.88445338469592</v>
      </c>
      <c r="C1583">
        <v>224.34100663304235</v>
      </c>
      <c r="D1583">
        <v>216.96232040740935</v>
      </c>
      <c r="E1583">
        <v>217.10682678222656</v>
      </c>
      <c r="F1583">
        <v>3851600</v>
      </c>
      <c r="G1583">
        <v>0</v>
      </c>
      <c r="H1583">
        <v>0</v>
      </c>
      <c r="I1583" t="s">
        <v>1746</v>
      </c>
    </row>
    <row r="1584" spans="1:9">
      <c r="A1584" t="s">
        <v>4711</v>
      </c>
      <c r="B1584">
        <v>218.46151224302616</v>
      </c>
      <c r="C1584">
        <v>222.73337971232451</v>
      </c>
      <c r="D1584">
        <v>218.00994022104456</v>
      </c>
      <c r="E1584">
        <v>221.72186279296875</v>
      </c>
      <c r="F1584">
        <v>3684000</v>
      </c>
      <c r="G1584">
        <v>0</v>
      </c>
      <c r="H1584">
        <v>0</v>
      </c>
      <c r="I1584" t="s">
        <v>1747</v>
      </c>
    </row>
    <row r="1585" spans="1:9">
      <c r="A1585" t="s">
        <v>4712</v>
      </c>
      <c r="B1585">
        <v>222.83273339249476</v>
      </c>
      <c r="C1585">
        <v>224.35002260201097</v>
      </c>
      <c r="D1585">
        <v>221.55027046185117</v>
      </c>
      <c r="E1585">
        <v>223.59138488769531</v>
      </c>
      <c r="F1585">
        <v>4838700</v>
      </c>
      <c r="G1585">
        <v>0</v>
      </c>
      <c r="H1585">
        <v>0</v>
      </c>
      <c r="I1585" t="s">
        <v>1748</v>
      </c>
    </row>
    <row r="1586" spans="1:9">
      <c r="A1586" t="s">
        <v>4713</v>
      </c>
      <c r="B1586">
        <v>224.39520177387121</v>
      </c>
      <c r="C1586">
        <v>224.74742744145169</v>
      </c>
      <c r="D1586">
        <v>218.84989723913256</v>
      </c>
      <c r="E1586">
        <v>219.43693542480469</v>
      </c>
      <c r="F1586">
        <v>3772600</v>
      </c>
      <c r="G1586">
        <v>0</v>
      </c>
      <c r="H1586">
        <v>0</v>
      </c>
      <c r="I1586" t="s">
        <v>4714</v>
      </c>
    </row>
    <row r="1587" spans="1:9">
      <c r="A1587" t="s">
        <v>4715</v>
      </c>
      <c r="B1587">
        <v>220.93615031429357</v>
      </c>
      <c r="C1587">
        <v>222.3811726366425</v>
      </c>
      <c r="D1587">
        <v>220.06912589617568</v>
      </c>
      <c r="E1587">
        <v>221.83929443359372</v>
      </c>
      <c r="F1587">
        <v>3565900</v>
      </c>
      <c r="G1587">
        <v>0</v>
      </c>
      <c r="H1587">
        <v>0</v>
      </c>
      <c r="I1587" t="s">
        <v>1750</v>
      </c>
    </row>
    <row r="1588" spans="1:9">
      <c r="A1588" t="s">
        <v>4716</v>
      </c>
      <c r="B1588">
        <v>222.84175823414748</v>
      </c>
      <c r="C1588">
        <v>223.37460989322267</v>
      </c>
      <c r="D1588">
        <v>215.12890066295091</v>
      </c>
      <c r="E1588">
        <v>216.393310546875</v>
      </c>
      <c r="F1588">
        <v>4929400</v>
      </c>
      <c r="G1588">
        <v>0</v>
      </c>
      <c r="H1588">
        <v>0</v>
      </c>
      <c r="I1588" t="s">
        <v>1751</v>
      </c>
    </row>
    <row r="1589" spans="1:9">
      <c r="A1589" t="s">
        <v>4717</v>
      </c>
      <c r="B1589">
        <v>215.95076402831236</v>
      </c>
      <c r="C1589">
        <v>216.48361568493968</v>
      </c>
      <c r="D1589">
        <v>212.98845278832641</v>
      </c>
      <c r="E1589">
        <v>214.55088806152344</v>
      </c>
      <c r="F1589">
        <v>2762200</v>
      </c>
      <c r="G1589">
        <v>0</v>
      </c>
      <c r="H1589">
        <v>0</v>
      </c>
      <c r="I1589" t="s">
        <v>1752</v>
      </c>
    </row>
    <row r="1590" spans="1:9">
      <c r="A1590" t="s">
        <v>4718</v>
      </c>
      <c r="B1590">
        <v>214.18962765597607</v>
      </c>
      <c r="C1590">
        <v>216.52876723548763</v>
      </c>
      <c r="D1590">
        <v>213.76514888676644</v>
      </c>
      <c r="E1590">
        <v>215.11082458496091</v>
      </c>
      <c r="F1590">
        <v>2487200</v>
      </c>
      <c r="G1590">
        <v>0</v>
      </c>
      <c r="H1590">
        <v>0</v>
      </c>
      <c r="I1590" t="s">
        <v>1753</v>
      </c>
    </row>
    <row r="1591" spans="1:9">
      <c r="A1591" t="s">
        <v>4719</v>
      </c>
      <c r="B1591">
        <v>214.87604827668531</v>
      </c>
      <c r="C1591">
        <v>215.41794026330919</v>
      </c>
      <c r="D1591">
        <v>209.89068885475652</v>
      </c>
      <c r="E1591">
        <v>211.4892578125</v>
      </c>
      <c r="F1591">
        <v>3783500</v>
      </c>
      <c r="G1591">
        <v>0</v>
      </c>
      <c r="H1591">
        <v>0</v>
      </c>
      <c r="I1591" t="s">
        <v>4720</v>
      </c>
    </row>
    <row r="1592" spans="1:9">
      <c r="A1592" t="s">
        <v>4721</v>
      </c>
      <c r="B1592">
        <v>208.54499467083903</v>
      </c>
      <c r="C1592">
        <v>213.28650090555385</v>
      </c>
      <c r="D1592">
        <v>208.54499467083903</v>
      </c>
      <c r="E1592">
        <v>212.49172973632807</v>
      </c>
      <c r="F1592">
        <v>3364800</v>
      </c>
      <c r="G1592">
        <v>0</v>
      </c>
      <c r="H1592">
        <v>0</v>
      </c>
      <c r="I1592" t="s">
        <v>1755</v>
      </c>
    </row>
    <row r="1593" spans="1:9">
      <c r="A1593" t="s">
        <v>4722</v>
      </c>
      <c r="B1593">
        <v>210.97445608954425</v>
      </c>
      <c r="C1593">
        <v>213.8825810398684</v>
      </c>
      <c r="D1593">
        <v>209.12300802650407</v>
      </c>
      <c r="E1593">
        <v>213.72903442382807</v>
      </c>
      <c r="F1593">
        <v>3433500</v>
      </c>
      <c r="G1593">
        <v>0</v>
      </c>
      <c r="H1593">
        <v>0</v>
      </c>
      <c r="I1593" t="s">
        <v>1756</v>
      </c>
    </row>
    <row r="1594" spans="1:9">
      <c r="A1594" t="s">
        <v>4723</v>
      </c>
      <c r="B1594">
        <v>213.10587013070869</v>
      </c>
      <c r="C1594">
        <v>213.7290279318058</v>
      </c>
      <c r="D1594">
        <v>202.74680706498208</v>
      </c>
      <c r="E1594">
        <v>203.00871276855469</v>
      </c>
      <c r="F1594">
        <v>7302100</v>
      </c>
      <c r="G1594">
        <v>0</v>
      </c>
      <c r="H1594">
        <v>0</v>
      </c>
      <c r="I1594" t="s">
        <v>1757</v>
      </c>
    </row>
    <row r="1595" spans="1:9">
      <c r="A1595" t="s">
        <v>4724</v>
      </c>
      <c r="B1595">
        <v>203.05390481932943</v>
      </c>
      <c r="C1595">
        <v>204.37248758649608</v>
      </c>
      <c r="D1595">
        <v>200.01933986549429</v>
      </c>
      <c r="E1595">
        <v>201.68112182617188</v>
      </c>
      <c r="F1595">
        <v>5832300</v>
      </c>
      <c r="G1595">
        <v>0</v>
      </c>
      <c r="H1595">
        <v>0</v>
      </c>
      <c r="I1595" t="s">
        <v>1758</v>
      </c>
    </row>
    <row r="1596" spans="1:9">
      <c r="A1596" t="s">
        <v>4725</v>
      </c>
      <c r="B1596">
        <v>199.62194115360504</v>
      </c>
      <c r="C1596">
        <v>200.04641998697372</v>
      </c>
      <c r="D1596">
        <v>193.81473115210392</v>
      </c>
      <c r="E1596">
        <v>197.96015930175781</v>
      </c>
      <c r="F1596">
        <v>5233200</v>
      </c>
      <c r="G1596">
        <v>0</v>
      </c>
      <c r="H1596">
        <v>0</v>
      </c>
      <c r="I1596" t="s">
        <v>4726</v>
      </c>
    </row>
    <row r="1597" spans="1:9">
      <c r="A1597" t="s">
        <v>4727</v>
      </c>
      <c r="B1597">
        <v>198.58332900502305</v>
      </c>
      <c r="C1597">
        <v>199.39615318220697</v>
      </c>
      <c r="D1597">
        <v>195.51263079823701</v>
      </c>
      <c r="E1597">
        <v>198.75492858886719</v>
      </c>
      <c r="F1597">
        <v>3975700</v>
      </c>
      <c r="G1597">
        <v>0</v>
      </c>
      <c r="H1597">
        <v>0</v>
      </c>
      <c r="I1597" t="s">
        <v>1760</v>
      </c>
    </row>
    <row r="1598" spans="1:9">
      <c r="A1598" t="s">
        <v>4728</v>
      </c>
      <c r="B1598">
        <v>198.5111097233416</v>
      </c>
      <c r="C1598">
        <v>199.84775936019531</v>
      </c>
      <c r="D1598">
        <v>195.98230305675429</v>
      </c>
      <c r="E1598">
        <v>196.650634765625</v>
      </c>
      <c r="F1598">
        <v>4182600</v>
      </c>
      <c r="G1598">
        <v>0</v>
      </c>
      <c r="H1598">
        <v>0</v>
      </c>
      <c r="I1598" t="s">
        <v>1761</v>
      </c>
    </row>
    <row r="1599" spans="1:9">
      <c r="A1599" t="s">
        <v>4729</v>
      </c>
      <c r="B1599">
        <v>197.38213987525876</v>
      </c>
      <c r="C1599">
        <v>200.62442378934028</v>
      </c>
      <c r="D1599">
        <v>197.14731359655411</v>
      </c>
      <c r="E1599">
        <v>199.60386657714844</v>
      </c>
      <c r="F1599">
        <v>3345300</v>
      </c>
      <c r="G1599">
        <v>0</v>
      </c>
      <c r="H1599">
        <v>0</v>
      </c>
      <c r="I1599" t="s">
        <v>1762</v>
      </c>
    </row>
    <row r="1600" spans="1:9">
      <c r="A1600" t="s">
        <v>4730</v>
      </c>
      <c r="B1600">
        <v>200.58831926164643</v>
      </c>
      <c r="C1600">
        <v>202.92745927981088</v>
      </c>
      <c r="D1600">
        <v>199.46841556550217</v>
      </c>
      <c r="E1600">
        <v>202.39460754394531</v>
      </c>
      <c r="F1600">
        <v>4335600</v>
      </c>
      <c r="G1600">
        <v>0</v>
      </c>
      <c r="H1600">
        <v>0</v>
      </c>
      <c r="I1600" t="s">
        <v>4731</v>
      </c>
    </row>
    <row r="1601" spans="1:9">
      <c r="A1601" t="s">
        <v>4732</v>
      </c>
      <c r="B1601">
        <v>202.71069205637747</v>
      </c>
      <c r="C1601">
        <v>205.4652843388557</v>
      </c>
      <c r="D1601">
        <v>201.9791475346621</v>
      </c>
      <c r="E1601">
        <v>203.12614440917969</v>
      </c>
      <c r="F1601">
        <v>3202400</v>
      </c>
      <c r="G1601">
        <v>0</v>
      </c>
      <c r="H1601">
        <v>0</v>
      </c>
      <c r="I1601" t="s">
        <v>1764</v>
      </c>
    </row>
    <row r="1602" spans="1:9">
      <c r="A1602" t="s">
        <v>4733</v>
      </c>
      <c r="B1602">
        <v>203.54156916078543</v>
      </c>
      <c r="C1602">
        <v>207.33478517727011</v>
      </c>
      <c r="D1602">
        <v>203.54156916078543</v>
      </c>
      <c r="E1602">
        <v>205.84458923339844</v>
      </c>
      <c r="F1602">
        <v>3065800</v>
      </c>
      <c r="G1602">
        <v>0</v>
      </c>
      <c r="H1602">
        <v>0</v>
      </c>
      <c r="I1602" t="s">
        <v>1765</v>
      </c>
    </row>
    <row r="1603" spans="1:9">
      <c r="A1603" t="s">
        <v>4734</v>
      </c>
      <c r="B1603">
        <v>206.6393869988114</v>
      </c>
      <c r="C1603">
        <v>211.21832073358163</v>
      </c>
      <c r="D1603">
        <v>206.6393869988114</v>
      </c>
      <c r="E1603">
        <v>209.44816589355469</v>
      </c>
      <c r="F1603">
        <v>4007400</v>
      </c>
      <c r="G1603">
        <v>0</v>
      </c>
      <c r="H1603">
        <v>0</v>
      </c>
      <c r="I1603" t="s">
        <v>1766</v>
      </c>
    </row>
    <row r="1604" spans="1:9">
      <c r="A1604" t="s">
        <v>4735</v>
      </c>
      <c r="B1604">
        <v>210.2248496521826</v>
      </c>
      <c r="C1604">
        <v>210.99251384541441</v>
      </c>
      <c r="D1604">
        <v>207.01868543805551</v>
      </c>
      <c r="E1604">
        <v>209.02366638183597</v>
      </c>
      <c r="F1604">
        <v>2485100</v>
      </c>
      <c r="G1604">
        <v>0</v>
      </c>
      <c r="H1604">
        <v>0</v>
      </c>
      <c r="I1604" t="s">
        <v>1767</v>
      </c>
    </row>
    <row r="1605" spans="1:9">
      <c r="A1605" t="s">
        <v>4736</v>
      </c>
      <c r="B1605">
        <v>208.6895411648494</v>
      </c>
      <c r="C1605">
        <v>209.78233795183931</v>
      </c>
      <c r="D1605">
        <v>206.6032664443569</v>
      </c>
      <c r="E1605">
        <v>209.48429870605469</v>
      </c>
      <c r="F1605">
        <v>3018000</v>
      </c>
      <c r="G1605">
        <v>0</v>
      </c>
      <c r="H1605">
        <v>0</v>
      </c>
      <c r="I1605" t="s">
        <v>4737</v>
      </c>
    </row>
    <row r="1606" spans="1:9">
      <c r="A1606" t="s">
        <v>4738</v>
      </c>
      <c r="B1606">
        <v>209.53846319771671</v>
      </c>
      <c r="C1606">
        <v>212.8168807769315</v>
      </c>
      <c r="D1606">
        <v>209.14109135919625</v>
      </c>
      <c r="E1606">
        <v>211.4892578125</v>
      </c>
      <c r="F1606">
        <v>3327600</v>
      </c>
      <c r="G1606">
        <v>0</v>
      </c>
      <c r="H1606">
        <v>0</v>
      </c>
      <c r="I1606" t="s">
        <v>1769</v>
      </c>
    </row>
    <row r="1607" spans="1:9">
      <c r="A1607" t="s">
        <v>4739</v>
      </c>
      <c r="B1607">
        <v>212.06724668260239</v>
      </c>
      <c r="C1607">
        <v>213.44002946169232</v>
      </c>
      <c r="D1607">
        <v>206.61226282548637</v>
      </c>
      <c r="E1607">
        <v>206.69354248046875</v>
      </c>
      <c r="F1607">
        <v>3885800</v>
      </c>
      <c r="G1607">
        <v>0</v>
      </c>
      <c r="H1607">
        <v>0</v>
      </c>
      <c r="I1607" t="s">
        <v>1770</v>
      </c>
    </row>
    <row r="1608" spans="1:9">
      <c r="A1608" t="s">
        <v>4740</v>
      </c>
      <c r="B1608">
        <v>201.16634132299396</v>
      </c>
      <c r="C1608">
        <v>210.12553001098547</v>
      </c>
      <c r="D1608">
        <v>201.16634132299396</v>
      </c>
      <c r="E1608">
        <v>208.94241333007807</v>
      </c>
      <c r="F1608">
        <v>4193200</v>
      </c>
      <c r="G1608">
        <v>0</v>
      </c>
      <c r="H1608">
        <v>0</v>
      </c>
      <c r="I1608" t="s">
        <v>1771</v>
      </c>
    </row>
    <row r="1609" spans="1:9">
      <c r="A1609" t="s">
        <v>4741</v>
      </c>
      <c r="B1609">
        <v>207.88570506639363</v>
      </c>
      <c r="C1609">
        <v>210.61320414303304</v>
      </c>
      <c r="D1609">
        <v>206.91032155270173</v>
      </c>
      <c r="E1609">
        <v>208.42759704589844</v>
      </c>
      <c r="F1609">
        <v>3052900</v>
      </c>
      <c r="G1609">
        <v>0</v>
      </c>
      <c r="H1609">
        <v>0</v>
      </c>
      <c r="I1609" t="s">
        <v>1772</v>
      </c>
    </row>
    <row r="1610" spans="1:9">
      <c r="A1610" t="s">
        <v>4742</v>
      </c>
      <c r="B1610">
        <v>206.39554175502079</v>
      </c>
      <c r="C1610">
        <v>206.49488816769383</v>
      </c>
      <c r="D1610">
        <v>201.41922220231351</v>
      </c>
      <c r="E1610">
        <v>205.39305114746091</v>
      </c>
      <c r="F1610">
        <v>4858100</v>
      </c>
      <c r="G1610">
        <v>0</v>
      </c>
      <c r="H1610">
        <v>0</v>
      </c>
      <c r="I1610" t="s">
        <v>4743</v>
      </c>
    </row>
    <row r="1611" spans="1:9">
      <c r="A1611" t="s">
        <v>4744</v>
      </c>
      <c r="B1611">
        <v>205.99812874860399</v>
      </c>
      <c r="C1611">
        <v>206.55808744607651</v>
      </c>
      <c r="D1611">
        <v>202.30427278945879</v>
      </c>
      <c r="E1611">
        <v>205.51043701171875</v>
      </c>
      <c r="F1611">
        <v>3048900</v>
      </c>
      <c r="G1611">
        <v>0</v>
      </c>
      <c r="H1611">
        <v>0</v>
      </c>
      <c r="I1611" t="s">
        <v>1774</v>
      </c>
    </row>
    <row r="1612" spans="1:9">
      <c r="A1612" t="s">
        <v>4745</v>
      </c>
      <c r="B1612">
        <v>206.08845696212592</v>
      </c>
      <c r="C1612">
        <v>207.84958522298072</v>
      </c>
      <c r="D1612">
        <v>202.39460085432799</v>
      </c>
      <c r="E1612">
        <v>202.728759765625</v>
      </c>
      <c r="F1612">
        <v>4233300</v>
      </c>
      <c r="G1612">
        <v>0</v>
      </c>
      <c r="H1612">
        <v>0</v>
      </c>
      <c r="I1612" t="s">
        <v>1775</v>
      </c>
    </row>
    <row r="1613" spans="1:9">
      <c r="A1613" t="s">
        <v>4746</v>
      </c>
      <c r="B1613">
        <v>203.4602688016746</v>
      </c>
      <c r="C1613">
        <v>204.83305147004444</v>
      </c>
      <c r="D1613">
        <v>202.07845965488505</v>
      </c>
      <c r="E1613">
        <v>203.95700073242188</v>
      </c>
      <c r="F1613">
        <v>3459000</v>
      </c>
      <c r="G1613">
        <v>0</v>
      </c>
      <c r="H1613">
        <v>0</v>
      </c>
      <c r="I1613" t="s">
        <v>1776</v>
      </c>
    </row>
    <row r="1614" spans="1:9">
      <c r="A1614" t="s">
        <v>4747</v>
      </c>
      <c r="B1614">
        <v>200.87732664390481</v>
      </c>
      <c r="C1614">
        <v>202.57524211034595</v>
      </c>
      <c r="D1614">
        <v>197.23765670492543</v>
      </c>
      <c r="E1614">
        <v>199.95611572265625</v>
      </c>
      <c r="F1614">
        <v>5282600</v>
      </c>
      <c r="G1614">
        <v>0</v>
      </c>
      <c r="H1614">
        <v>0</v>
      </c>
      <c r="I1614" t="s">
        <v>1777</v>
      </c>
    </row>
    <row r="1615" spans="1:9">
      <c r="A1615" t="s">
        <v>4748</v>
      </c>
      <c r="B1615">
        <v>197.58986598078809</v>
      </c>
      <c r="C1615">
        <v>199.54968703286241</v>
      </c>
      <c r="D1615">
        <v>196.23514982471855</v>
      </c>
      <c r="E1615">
        <v>198.70072937011719</v>
      </c>
      <c r="F1615">
        <v>4652500</v>
      </c>
      <c r="G1615">
        <v>0</v>
      </c>
      <c r="H1615">
        <v>0</v>
      </c>
      <c r="I1615" t="s">
        <v>4749</v>
      </c>
    </row>
    <row r="1616" spans="1:9">
      <c r="A1616" t="s">
        <v>4750</v>
      </c>
      <c r="B1616">
        <v>200.27222200938567</v>
      </c>
      <c r="C1616">
        <v>206.18781914735089</v>
      </c>
      <c r="D1616">
        <v>199.26973141787772</v>
      </c>
      <c r="E1616">
        <v>202.1597900390625</v>
      </c>
      <c r="F1616">
        <v>4091200</v>
      </c>
      <c r="G1616">
        <v>0</v>
      </c>
      <c r="H1616">
        <v>0</v>
      </c>
      <c r="I1616" t="s">
        <v>1779</v>
      </c>
    </row>
    <row r="1617" spans="1:9">
      <c r="A1617" t="s">
        <v>4751</v>
      </c>
      <c r="B1617">
        <v>203.22549556644728</v>
      </c>
      <c r="C1617">
        <v>207.09997781245875</v>
      </c>
      <c r="D1617">
        <v>199.72129193948865</v>
      </c>
      <c r="E1617">
        <v>200.2451171875</v>
      </c>
      <c r="F1617">
        <v>4307900</v>
      </c>
      <c r="G1617">
        <v>0</v>
      </c>
      <c r="H1617">
        <v>0</v>
      </c>
      <c r="I1617" t="s">
        <v>1780</v>
      </c>
    </row>
    <row r="1618" spans="1:9">
      <c r="A1618" t="s">
        <v>4752</v>
      </c>
      <c r="B1618">
        <v>198.69169983682752</v>
      </c>
      <c r="C1618">
        <v>199.4954975258411</v>
      </c>
      <c r="D1618">
        <v>193.47152809813079</v>
      </c>
      <c r="E1618">
        <v>196.20805358886719</v>
      </c>
      <c r="F1618">
        <v>7859300</v>
      </c>
      <c r="G1618">
        <v>0</v>
      </c>
      <c r="H1618">
        <v>0</v>
      </c>
      <c r="I1618" t="s">
        <v>1781</v>
      </c>
    </row>
    <row r="1619" spans="1:9">
      <c r="A1619" t="s">
        <v>4753</v>
      </c>
      <c r="B1619">
        <v>194.52821023712545</v>
      </c>
      <c r="C1619">
        <v>199.6219424907851</v>
      </c>
      <c r="D1619">
        <v>191.39429905788401</v>
      </c>
      <c r="E1619">
        <v>199.21553039550781</v>
      </c>
      <c r="F1619">
        <v>5617700</v>
      </c>
      <c r="G1619">
        <v>0</v>
      </c>
      <c r="H1619">
        <v>0</v>
      </c>
      <c r="I1619" t="s">
        <v>4754</v>
      </c>
    </row>
    <row r="1620" spans="1:9">
      <c r="A1620" t="s">
        <v>4755</v>
      </c>
      <c r="B1620">
        <v>197.21050920314241</v>
      </c>
      <c r="C1620">
        <v>197.4995080948257</v>
      </c>
      <c r="D1620">
        <v>192.28837753839528</v>
      </c>
      <c r="E1620">
        <v>193.88693237304688</v>
      </c>
      <c r="F1620">
        <v>4929100</v>
      </c>
      <c r="G1620">
        <v>0</v>
      </c>
      <c r="H1620">
        <v>0</v>
      </c>
      <c r="I1620" t="s">
        <v>1783</v>
      </c>
    </row>
    <row r="1621" spans="1:9">
      <c r="A1621" t="s">
        <v>4756</v>
      </c>
      <c r="B1621">
        <v>194.73593397318081</v>
      </c>
      <c r="C1621">
        <v>196.13581013856745</v>
      </c>
      <c r="D1621">
        <v>190.0034675256847</v>
      </c>
      <c r="E1621">
        <v>191.20465087890625</v>
      </c>
      <c r="F1621">
        <v>4207500</v>
      </c>
      <c r="G1621">
        <v>0</v>
      </c>
      <c r="H1621">
        <v>0</v>
      </c>
      <c r="I1621" t="s">
        <v>1784</v>
      </c>
    </row>
    <row r="1622" spans="1:9">
      <c r="A1622" t="s">
        <v>4757</v>
      </c>
      <c r="B1622">
        <v>194.4740167397575</v>
      </c>
      <c r="C1622">
        <v>196.27127842321505</v>
      </c>
      <c r="D1622">
        <v>190.91562685340111</v>
      </c>
      <c r="E1622">
        <v>191.62910461425781</v>
      </c>
      <c r="F1622">
        <v>4004300</v>
      </c>
      <c r="G1622">
        <v>0</v>
      </c>
      <c r="H1622">
        <v>0</v>
      </c>
      <c r="I1622" t="s">
        <v>1785</v>
      </c>
    </row>
    <row r="1623" spans="1:9">
      <c r="A1623" t="s">
        <v>4758</v>
      </c>
      <c r="B1623">
        <v>193.53475542310559</v>
      </c>
      <c r="C1623">
        <v>196.69575997396396</v>
      </c>
      <c r="D1623">
        <v>190.12991187199049</v>
      </c>
      <c r="E1623">
        <v>196.58738708496091</v>
      </c>
      <c r="F1623">
        <v>2906200</v>
      </c>
      <c r="G1623">
        <v>0</v>
      </c>
      <c r="H1623">
        <v>0</v>
      </c>
      <c r="I1623" t="s">
        <v>1786</v>
      </c>
    </row>
    <row r="1624" spans="1:9">
      <c r="A1624" t="s">
        <v>4759</v>
      </c>
      <c r="B1624">
        <v>195.9010053086449</v>
      </c>
      <c r="C1624">
        <v>199.35100887350791</v>
      </c>
      <c r="D1624">
        <v>195.37718003610721</v>
      </c>
      <c r="E1624">
        <v>199.08006286621091</v>
      </c>
      <c r="F1624">
        <v>4151100</v>
      </c>
      <c r="G1624">
        <v>0</v>
      </c>
      <c r="H1624">
        <v>0</v>
      </c>
      <c r="I1624" t="s">
        <v>4760</v>
      </c>
    </row>
    <row r="1625" spans="1:9">
      <c r="A1625" t="s">
        <v>4761</v>
      </c>
      <c r="B1625">
        <v>200.48896338709488</v>
      </c>
      <c r="C1625">
        <v>200.96762865682891</v>
      </c>
      <c r="D1625">
        <v>195.37716448217336</v>
      </c>
      <c r="E1625">
        <v>197.99627685546875</v>
      </c>
      <c r="F1625">
        <v>4117400</v>
      </c>
      <c r="G1625">
        <v>0</v>
      </c>
      <c r="H1625">
        <v>0</v>
      </c>
      <c r="I1625" t="s">
        <v>11</v>
      </c>
    </row>
    <row r="1626" spans="1:9">
      <c r="A1626" t="s">
        <v>4762</v>
      </c>
      <c r="B1626">
        <v>197.12024132236905</v>
      </c>
      <c r="C1626">
        <v>198.77299680498945</v>
      </c>
      <c r="D1626">
        <v>194.47403552259439</v>
      </c>
      <c r="E1626">
        <v>196.533203125</v>
      </c>
      <c r="F1626">
        <v>4588500</v>
      </c>
      <c r="G1626">
        <v>0</v>
      </c>
      <c r="H1626">
        <v>0</v>
      </c>
      <c r="I1626" t="s">
        <v>1788</v>
      </c>
    </row>
    <row r="1627" spans="1:9">
      <c r="A1627" t="s">
        <v>4763</v>
      </c>
      <c r="B1627">
        <v>193.49862723140649</v>
      </c>
      <c r="C1627">
        <v>197.17443040553997</v>
      </c>
      <c r="D1627">
        <v>191.98135172838437</v>
      </c>
      <c r="E1627">
        <v>192.56838989257807</v>
      </c>
      <c r="F1627">
        <v>6357800</v>
      </c>
      <c r="G1627">
        <v>0</v>
      </c>
      <c r="H1627">
        <v>0</v>
      </c>
      <c r="I1627" t="s">
        <v>1789</v>
      </c>
    </row>
    <row r="1628" spans="1:9">
      <c r="A1628" t="s">
        <v>4764</v>
      </c>
      <c r="B1628">
        <v>193.38119787922057</v>
      </c>
      <c r="C1628">
        <v>194.6275410671671</v>
      </c>
      <c r="D1628">
        <v>190.14794055488585</v>
      </c>
      <c r="E1628">
        <v>193.30894470214844</v>
      </c>
      <c r="F1628">
        <v>3754700</v>
      </c>
      <c r="G1628">
        <v>0</v>
      </c>
      <c r="H1628">
        <v>0</v>
      </c>
      <c r="I1628" t="s">
        <v>1790</v>
      </c>
    </row>
    <row r="1629" spans="1:9">
      <c r="A1629" t="s">
        <v>4765</v>
      </c>
      <c r="B1629">
        <v>193.9321353985149</v>
      </c>
      <c r="C1629">
        <v>194.32049454092061</v>
      </c>
      <c r="D1629">
        <v>189.93121351285467</v>
      </c>
      <c r="E1629">
        <v>190.8253173828125</v>
      </c>
      <c r="F1629">
        <v>4402800</v>
      </c>
      <c r="G1629">
        <v>0</v>
      </c>
      <c r="H1629">
        <v>0</v>
      </c>
      <c r="I1629" t="s">
        <v>4766</v>
      </c>
    </row>
    <row r="1630" spans="1:9">
      <c r="A1630" t="s">
        <v>4767</v>
      </c>
      <c r="B1630">
        <v>190.63566407611987</v>
      </c>
      <c r="C1630">
        <v>193.8689217061017</v>
      </c>
      <c r="D1630">
        <v>190.24730493525524</v>
      </c>
      <c r="E1630">
        <v>192.32453918457031</v>
      </c>
      <c r="F1630">
        <v>2926600</v>
      </c>
      <c r="G1630">
        <v>0</v>
      </c>
      <c r="H1630">
        <v>0</v>
      </c>
      <c r="I1630" t="s">
        <v>1792</v>
      </c>
    </row>
    <row r="1631" spans="1:9">
      <c r="A1631" t="s">
        <v>4768</v>
      </c>
      <c r="B1631">
        <v>194.16693763178176</v>
      </c>
      <c r="C1631">
        <v>196.14481145771251</v>
      </c>
      <c r="D1631">
        <v>193.31798004886727</v>
      </c>
      <c r="E1631">
        <v>195.65711975097656</v>
      </c>
      <c r="F1631">
        <v>2562700</v>
      </c>
      <c r="G1631">
        <v>0</v>
      </c>
      <c r="H1631">
        <v>0</v>
      </c>
      <c r="I1631" t="s">
        <v>1793</v>
      </c>
    </row>
    <row r="1632" spans="1:9">
      <c r="A1632" t="s">
        <v>4769</v>
      </c>
      <c r="B1632">
        <v>193.61607782760905</v>
      </c>
      <c r="C1632">
        <v>196.43388361020217</v>
      </c>
      <c r="D1632">
        <v>192.10782851290625</v>
      </c>
      <c r="E1632">
        <v>193.12837219238281</v>
      </c>
      <c r="F1632">
        <v>3038100</v>
      </c>
      <c r="G1632">
        <v>0</v>
      </c>
      <c r="H1632">
        <v>0</v>
      </c>
      <c r="I1632" t="s">
        <v>1794</v>
      </c>
    </row>
    <row r="1633" spans="1:9">
      <c r="A1633" t="s">
        <v>4770</v>
      </c>
      <c r="B1633">
        <v>193.41734831847512</v>
      </c>
      <c r="C1633">
        <v>193.95020004261156</v>
      </c>
      <c r="D1633">
        <v>190.37374325879489</v>
      </c>
      <c r="E1633">
        <v>191.06916809082031</v>
      </c>
      <c r="F1633">
        <v>2852400</v>
      </c>
      <c r="G1633">
        <v>0</v>
      </c>
      <c r="H1633">
        <v>0</v>
      </c>
      <c r="I1633" t="s">
        <v>1795</v>
      </c>
    </row>
    <row r="1634" spans="1:9">
      <c r="A1634" t="s">
        <v>4771</v>
      </c>
      <c r="B1634">
        <v>190.73502303259929</v>
      </c>
      <c r="C1634">
        <v>191.01499552559088</v>
      </c>
      <c r="D1634">
        <v>185.78579674713291</v>
      </c>
      <c r="E1634">
        <v>188.36878967285159</v>
      </c>
      <c r="F1634">
        <v>4066700</v>
      </c>
      <c r="G1634">
        <v>0</v>
      </c>
      <c r="H1634">
        <v>0</v>
      </c>
      <c r="I1634" t="s">
        <v>4772</v>
      </c>
    </row>
    <row r="1635" spans="1:9">
      <c r="A1635" t="s">
        <v>4773</v>
      </c>
      <c r="B1635">
        <v>187.65217021224063</v>
      </c>
      <c r="C1635">
        <v>189.4390756437013</v>
      </c>
      <c r="D1635">
        <v>185.76548784357024</v>
      </c>
      <c r="E1635">
        <v>188.4957275390625</v>
      </c>
      <c r="F1635">
        <v>3340600</v>
      </c>
      <c r="G1635">
        <v>0</v>
      </c>
      <c r="H1635">
        <v>0</v>
      </c>
      <c r="I1635" t="s">
        <v>1798</v>
      </c>
    </row>
    <row r="1636" spans="1:9">
      <c r="A1636" t="s">
        <v>4774</v>
      </c>
      <c r="B1636">
        <v>187.38913315944561</v>
      </c>
      <c r="C1636">
        <v>187.71567463534703</v>
      </c>
      <c r="D1636">
        <v>184.92193397276981</v>
      </c>
      <c r="E1636">
        <v>185.03985595703125</v>
      </c>
      <c r="F1636">
        <v>3865900</v>
      </c>
      <c r="G1636">
        <v>0</v>
      </c>
      <c r="H1636">
        <v>0</v>
      </c>
      <c r="I1636" t="s">
        <v>1799</v>
      </c>
    </row>
    <row r="1637" spans="1:9">
      <c r="A1637" t="s">
        <v>4775</v>
      </c>
      <c r="B1637">
        <v>185.51153771178576</v>
      </c>
      <c r="C1637">
        <v>187.42543097221065</v>
      </c>
      <c r="D1637">
        <v>184.56818947996769</v>
      </c>
      <c r="E1637">
        <v>185.39361572265625</v>
      </c>
      <c r="F1637">
        <v>3321700</v>
      </c>
      <c r="G1637">
        <v>0</v>
      </c>
      <c r="H1637">
        <v>0</v>
      </c>
      <c r="I1637" t="s">
        <v>1800</v>
      </c>
    </row>
    <row r="1638" spans="1:9">
      <c r="A1638" t="s">
        <v>4776</v>
      </c>
      <c r="B1638">
        <v>183.79720001130559</v>
      </c>
      <c r="C1638">
        <v>184.2960709285052</v>
      </c>
      <c r="D1638">
        <v>176.42281271657416</v>
      </c>
      <c r="E1638">
        <v>178.10087585449219</v>
      </c>
      <c r="F1638">
        <v>5621300</v>
      </c>
      <c r="G1638">
        <v>0</v>
      </c>
      <c r="H1638">
        <v>0</v>
      </c>
      <c r="I1638" t="s">
        <v>4777</v>
      </c>
    </row>
    <row r="1639" spans="1:9">
      <c r="A1639" t="s">
        <v>4778</v>
      </c>
      <c r="B1639">
        <v>178.59972686846024</v>
      </c>
      <c r="C1639">
        <v>179.47957429583357</v>
      </c>
      <c r="D1639">
        <v>171.98727968646224</v>
      </c>
      <c r="E1639">
        <v>172.25032043457031</v>
      </c>
      <c r="F1639">
        <v>4471300</v>
      </c>
      <c r="G1639">
        <v>0</v>
      </c>
      <c r="H1639">
        <v>0</v>
      </c>
      <c r="I1639" t="s">
        <v>1802</v>
      </c>
    </row>
    <row r="1640" spans="1:9">
      <c r="A1640" t="s">
        <v>4779</v>
      </c>
      <c r="B1640">
        <v>167.34316559756243</v>
      </c>
      <c r="C1640">
        <v>173.93746848218365</v>
      </c>
      <c r="D1640">
        <v>166.89870211474627</v>
      </c>
      <c r="E1640">
        <v>173.74699401855469</v>
      </c>
      <c r="F1640">
        <v>3917700</v>
      </c>
      <c r="G1640">
        <v>0</v>
      </c>
      <c r="H1640">
        <v>0</v>
      </c>
      <c r="I1640" t="s">
        <v>1803</v>
      </c>
    </row>
    <row r="1641" spans="1:9">
      <c r="A1641" t="s">
        <v>4780</v>
      </c>
      <c r="B1641">
        <v>173.71069274048048</v>
      </c>
      <c r="C1641">
        <v>180.9580919834909</v>
      </c>
      <c r="D1641">
        <v>173.53836332660717</v>
      </c>
      <c r="E1641">
        <v>180.70411682128903</v>
      </c>
      <c r="F1641">
        <v>4098500</v>
      </c>
      <c r="G1641">
        <v>0</v>
      </c>
      <c r="H1641">
        <v>0</v>
      </c>
      <c r="I1641" t="s">
        <v>1804</v>
      </c>
    </row>
    <row r="1642" spans="1:9">
      <c r="A1642" t="s">
        <v>4781</v>
      </c>
      <c r="B1642">
        <v>179.01698955777928</v>
      </c>
      <c r="C1642">
        <v>182.48194434888683</v>
      </c>
      <c r="D1642">
        <v>177.63825735201618</v>
      </c>
      <c r="E1642">
        <v>181.2030029296875</v>
      </c>
      <c r="F1642">
        <v>6192200</v>
      </c>
      <c r="G1642">
        <v>0</v>
      </c>
      <c r="H1642">
        <v>0</v>
      </c>
      <c r="I1642" t="s">
        <v>4782</v>
      </c>
    </row>
    <row r="1643" spans="1:9">
      <c r="A1643" t="s">
        <v>4783</v>
      </c>
      <c r="B1643">
        <v>205.74800533027025</v>
      </c>
      <c r="C1643">
        <v>205.99291491031275</v>
      </c>
      <c r="D1643">
        <v>198.23756482757929</v>
      </c>
      <c r="E1643">
        <v>199.0357666015625</v>
      </c>
      <c r="F1643">
        <v>15776100</v>
      </c>
      <c r="G1643">
        <v>0</v>
      </c>
      <c r="H1643">
        <v>0</v>
      </c>
      <c r="I1643" t="s">
        <v>1806</v>
      </c>
    </row>
    <row r="1644" spans="1:9">
      <c r="A1644" t="s">
        <v>4784</v>
      </c>
      <c r="B1644">
        <v>201.36691234968669</v>
      </c>
      <c r="C1644">
        <v>205.10398755528956</v>
      </c>
      <c r="D1644">
        <v>198.33734140455024</v>
      </c>
      <c r="E1644">
        <v>203.99737548828125</v>
      </c>
      <c r="F1644">
        <v>6357700</v>
      </c>
      <c r="G1644">
        <v>0</v>
      </c>
      <c r="H1644">
        <v>0</v>
      </c>
      <c r="I1644" t="s">
        <v>1807</v>
      </c>
    </row>
    <row r="1645" spans="1:9">
      <c r="A1645" t="s">
        <v>4785</v>
      </c>
      <c r="B1645">
        <v>205.10398010280289</v>
      </c>
      <c r="C1645">
        <v>207.88865520778731</v>
      </c>
      <c r="D1645">
        <v>201.70251211238084</v>
      </c>
      <c r="E1645">
        <v>203.035888671875</v>
      </c>
      <c r="F1645">
        <v>4604600</v>
      </c>
      <c r="G1645">
        <v>0</v>
      </c>
      <c r="H1645">
        <v>0</v>
      </c>
      <c r="I1645" t="s">
        <v>1808</v>
      </c>
    </row>
    <row r="1646" spans="1:9">
      <c r="A1646" t="s">
        <v>4786</v>
      </c>
      <c r="B1646">
        <v>202.02904949008109</v>
      </c>
      <c r="C1646">
        <v>204.16970718886984</v>
      </c>
      <c r="D1646">
        <v>201.04035946935716</v>
      </c>
      <c r="E1646">
        <v>203.271728515625</v>
      </c>
      <c r="F1646">
        <v>3996100</v>
      </c>
      <c r="G1646">
        <v>0</v>
      </c>
      <c r="H1646">
        <v>0</v>
      </c>
      <c r="I1646" t="s">
        <v>1809</v>
      </c>
    </row>
    <row r="1647" spans="1:9">
      <c r="A1647" t="s">
        <v>4787</v>
      </c>
      <c r="B1647">
        <v>203.2717438344101</v>
      </c>
      <c r="C1647">
        <v>203.73433852395519</v>
      </c>
      <c r="D1647">
        <v>190.99924775658883</v>
      </c>
      <c r="E1647">
        <v>191.42555236816409</v>
      </c>
      <c r="F1647">
        <v>5743400</v>
      </c>
      <c r="G1647">
        <v>0</v>
      </c>
      <c r="H1647">
        <v>0</v>
      </c>
      <c r="I1647" t="s">
        <v>4788</v>
      </c>
    </row>
    <row r="1648" spans="1:9">
      <c r="A1648" t="s">
        <v>4789</v>
      </c>
      <c r="B1648">
        <v>191.59789591206879</v>
      </c>
      <c r="C1648">
        <v>194.02881903699117</v>
      </c>
      <c r="D1648">
        <v>187.4889234547808</v>
      </c>
      <c r="E1648">
        <v>189.40281677246091</v>
      </c>
      <c r="F1648">
        <v>4463200</v>
      </c>
      <c r="G1648">
        <v>0</v>
      </c>
      <c r="H1648">
        <v>0</v>
      </c>
      <c r="I1648" t="s">
        <v>1811</v>
      </c>
    </row>
    <row r="1649" spans="1:9">
      <c r="A1649" t="s">
        <v>4790</v>
      </c>
      <c r="B1649">
        <v>193.85646907057335</v>
      </c>
      <c r="C1649">
        <v>198.11963961064745</v>
      </c>
      <c r="D1649">
        <v>193.60249389563171</v>
      </c>
      <c r="E1649">
        <v>195.924560546875</v>
      </c>
      <c r="F1649">
        <v>3183200</v>
      </c>
      <c r="G1649">
        <v>0</v>
      </c>
      <c r="H1649">
        <v>0</v>
      </c>
      <c r="I1649" t="s">
        <v>1812</v>
      </c>
    </row>
    <row r="1650" spans="1:9">
      <c r="A1650" t="s">
        <v>4791</v>
      </c>
      <c r="B1650">
        <v>193.74762541947311</v>
      </c>
      <c r="C1650">
        <v>195.45288532143803</v>
      </c>
      <c r="D1650">
        <v>190.55477687186959</v>
      </c>
      <c r="E1650">
        <v>194.81794738769531</v>
      </c>
      <c r="F1650">
        <v>3155300</v>
      </c>
      <c r="G1650">
        <v>0</v>
      </c>
      <c r="H1650">
        <v>0</v>
      </c>
      <c r="I1650" t="s">
        <v>1813</v>
      </c>
    </row>
    <row r="1651" spans="1:9">
      <c r="A1651" t="s">
        <v>4792</v>
      </c>
      <c r="B1651">
        <v>195.61617909043269</v>
      </c>
      <c r="C1651">
        <v>196.40531531301289</v>
      </c>
      <c r="D1651">
        <v>187.57964270582173</v>
      </c>
      <c r="E1651">
        <v>187.73384094238281</v>
      </c>
      <c r="F1651">
        <v>4042600</v>
      </c>
      <c r="G1651">
        <v>0</v>
      </c>
      <c r="H1651">
        <v>0</v>
      </c>
      <c r="I1651" t="s">
        <v>1814</v>
      </c>
    </row>
    <row r="1652" spans="1:9">
      <c r="A1652" t="s">
        <v>4793</v>
      </c>
      <c r="B1652">
        <v>188.85856626929487</v>
      </c>
      <c r="C1652">
        <v>191.30762028271337</v>
      </c>
      <c r="D1652">
        <v>185.90154811211312</v>
      </c>
      <c r="E1652">
        <v>189.35743713378903</v>
      </c>
      <c r="F1652">
        <v>3168500</v>
      </c>
      <c r="G1652">
        <v>0</v>
      </c>
      <c r="H1652">
        <v>0</v>
      </c>
      <c r="I1652" t="s">
        <v>4794</v>
      </c>
    </row>
    <row r="1653" spans="1:9">
      <c r="A1653" t="s">
        <v>4795</v>
      </c>
      <c r="B1653">
        <v>190.94478935923675</v>
      </c>
      <c r="C1653">
        <v>196.10595199274096</v>
      </c>
      <c r="D1653">
        <v>190.94478935923675</v>
      </c>
      <c r="E1653">
        <v>195.3349609375</v>
      </c>
      <c r="F1653">
        <v>2866700</v>
      </c>
      <c r="G1653">
        <v>0</v>
      </c>
      <c r="H1653">
        <v>0</v>
      </c>
      <c r="I1653" t="s">
        <v>1816</v>
      </c>
    </row>
    <row r="1654" spans="1:9">
      <c r="A1654" t="s">
        <v>4796</v>
      </c>
      <c r="B1654">
        <v>196.76812800189319</v>
      </c>
      <c r="C1654">
        <v>198.37362488571057</v>
      </c>
      <c r="D1654">
        <v>192.06050758628888</v>
      </c>
      <c r="E1654">
        <v>195.55267333984372</v>
      </c>
      <c r="F1654">
        <v>3029800</v>
      </c>
      <c r="G1654">
        <v>0</v>
      </c>
      <c r="H1654">
        <v>0</v>
      </c>
      <c r="I1654" t="s">
        <v>1817</v>
      </c>
    </row>
    <row r="1655" spans="1:9">
      <c r="A1655" t="s">
        <v>4797</v>
      </c>
      <c r="B1655">
        <v>195.0175102951697</v>
      </c>
      <c r="C1655">
        <v>200.36914806470031</v>
      </c>
      <c r="D1655">
        <v>194.54583616234092</v>
      </c>
      <c r="E1655">
        <v>200.12425231933597</v>
      </c>
      <c r="F1655">
        <v>3655400</v>
      </c>
      <c r="G1655">
        <v>0</v>
      </c>
      <c r="H1655">
        <v>0</v>
      </c>
      <c r="I1655" t="s">
        <v>1818</v>
      </c>
    </row>
    <row r="1656" spans="1:9">
      <c r="A1656" t="s">
        <v>4798</v>
      </c>
      <c r="B1656">
        <v>198.5459571741641</v>
      </c>
      <c r="C1656">
        <v>205.12212873762729</v>
      </c>
      <c r="D1656">
        <v>197.81124228984703</v>
      </c>
      <c r="E1656">
        <v>205.04049682617188</v>
      </c>
      <c r="F1656">
        <v>6544800</v>
      </c>
      <c r="G1656">
        <v>0</v>
      </c>
      <c r="H1656">
        <v>0</v>
      </c>
      <c r="I1656" t="s">
        <v>1819</v>
      </c>
    </row>
    <row r="1657" spans="1:9">
      <c r="A1657" t="s">
        <v>4799</v>
      </c>
      <c r="B1657">
        <v>205.02235670068049</v>
      </c>
      <c r="C1657">
        <v>207.22651524705745</v>
      </c>
      <c r="D1657">
        <v>200.75012047816435</v>
      </c>
      <c r="E1657">
        <v>202.27397155761719</v>
      </c>
      <c r="F1657">
        <v>3023500</v>
      </c>
      <c r="G1657">
        <v>0</v>
      </c>
      <c r="H1657">
        <v>0</v>
      </c>
      <c r="I1657" t="s">
        <v>4800</v>
      </c>
    </row>
    <row r="1658" spans="1:9">
      <c r="A1658" t="s">
        <v>4801</v>
      </c>
      <c r="B1658">
        <v>202.91797496884291</v>
      </c>
      <c r="C1658">
        <v>203.75246676543119</v>
      </c>
      <c r="D1658">
        <v>201.14013499134043</v>
      </c>
      <c r="E1658">
        <v>202.0653381347656</v>
      </c>
      <c r="F1658">
        <v>2464000</v>
      </c>
      <c r="G1658">
        <v>0</v>
      </c>
      <c r="H1658">
        <v>0</v>
      </c>
      <c r="I1658" t="s">
        <v>1821</v>
      </c>
    </row>
    <row r="1659" spans="1:9">
      <c r="A1659" t="s">
        <v>4802</v>
      </c>
      <c r="B1659">
        <v>201.61182769845772</v>
      </c>
      <c r="C1659">
        <v>202.02906671497519</v>
      </c>
      <c r="D1659">
        <v>195.87014769682719</v>
      </c>
      <c r="E1659">
        <v>196.57765197753903</v>
      </c>
      <c r="F1659">
        <v>2993500</v>
      </c>
      <c r="G1659">
        <v>0</v>
      </c>
      <c r="H1659">
        <v>0</v>
      </c>
      <c r="I1659" t="s">
        <v>1822</v>
      </c>
    </row>
    <row r="1660" spans="1:9">
      <c r="A1660" t="s">
        <v>4803</v>
      </c>
      <c r="B1660">
        <v>196.85882380566397</v>
      </c>
      <c r="C1660">
        <v>198.38268865312227</v>
      </c>
      <c r="D1660">
        <v>196.06968766573169</v>
      </c>
      <c r="E1660">
        <v>196.86788940429688</v>
      </c>
      <c r="F1660">
        <v>2240400</v>
      </c>
      <c r="G1660">
        <v>0</v>
      </c>
      <c r="H1660">
        <v>0</v>
      </c>
      <c r="I1660" t="s">
        <v>1823</v>
      </c>
    </row>
    <row r="1661" spans="1:9">
      <c r="A1661" t="s">
        <v>4804</v>
      </c>
      <c r="B1661">
        <v>197.78399615465321</v>
      </c>
      <c r="C1661">
        <v>199.48925575274811</v>
      </c>
      <c r="D1661">
        <v>196.22385531511927</v>
      </c>
      <c r="E1661">
        <v>198.29194641113281</v>
      </c>
      <c r="F1661">
        <v>2465700</v>
      </c>
      <c r="G1661">
        <v>0</v>
      </c>
      <c r="H1661">
        <v>0</v>
      </c>
      <c r="I1661" t="s">
        <v>1824</v>
      </c>
    </row>
    <row r="1662" spans="1:9">
      <c r="A1662" t="s">
        <v>4805</v>
      </c>
      <c r="B1662">
        <v>197.79307502901983</v>
      </c>
      <c r="C1662">
        <v>199.11738586425781</v>
      </c>
      <c r="D1662">
        <v>196.33271102330869</v>
      </c>
      <c r="E1662">
        <v>199.11738586425781</v>
      </c>
      <c r="F1662">
        <v>2212000</v>
      </c>
      <c r="G1662">
        <v>0</v>
      </c>
      <c r="H1662">
        <v>0</v>
      </c>
      <c r="I1662" t="s">
        <v>4806</v>
      </c>
    </row>
    <row r="1663" spans="1:9">
      <c r="A1663" t="s">
        <v>4807</v>
      </c>
      <c r="B1663">
        <v>201.36690705095299</v>
      </c>
      <c r="C1663">
        <v>203.69805311390897</v>
      </c>
      <c r="D1663">
        <v>199.73419963106676</v>
      </c>
      <c r="E1663">
        <v>202.21046447753903</v>
      </c>
      <c r="F1663">
        <v>3072200</v>
      </c>
      <c r="G1663">
        <v>0</v>
      </c>
      <c r="H1663">
        <v>0</v>
      </c>
      <c r="I1663" t="s">
        <v>1826</v>
      </c>
    </row>
    <row r="1664" spans="1:9">
      <c r="A1664" t="s">
        <v>4808</v>
      </c>
      <c r="B1664">
        <v>201.0675575956592</v>
      </c>
      <c r="C1664">
        <v>202.8998187439945</v>
      </c>
      <c r="D1664">
        <v>200.12422330736621</v>
      </c>
      <c r="E1664">
        <v>201.33061218261719</v>
      </c>
      <c r="F1664">
        <v>2464900</v>
      </c>
      <c r="G1664">
        <v>0</v>
      </c>
      <c r="H1664">
        <v>0</v>
      </c>
      <c r="I1664" t="s">
        <v>1827</v>
      </c>
    </row>
    <row r="1665" spans="1:9">
      <c r="A1665" t="s">
        <v>4809</v>
      </c>
      <c r="B1665">
        <v>198.0380059317809</v>
      </c>
      <c r="C1665">
        <v>199.73420022942281</v>
      </c>
      <c r="D1665">
        <v>192.35074750239315</v>
      </c>
      <c r="E1665">
        <v>192.49588012695313</v>
      </c>
      <c r="F1665">
        <v>4615500</v>
      </c>
      <c r="G1665">
        <v>0</v>
      </c>
      <c r="H1665">
        <v>0</v>
      </c>
      <c r="I1665" t="s">
        <v>1828</v>
      </c>
    </row>
    <row r="1666" spans="1:9">
      <c r="A1666" t="s">
        <v>4810</v>
      </c>
      <c r="B1666">
        <v>193.4936652126033</v>
      </c>
      <c r="C1666">
        <v>194.22838015280743</v>
      </c>
      <c r="D1666">
        <v>190.12847314255771</v>
      </c>
      <c r="E1666">
        <v>190.97203063964844</v>
      </c>
      <c r="F1666">
        <v>3217100</v>
      </c>
      <c r="G1666">
        <v>0</v>
      </c>
      <c r="H1666">
        <v>0</v>
      </c>
      <c r="I1666" t="s">
        <v>1829</v>
      </c>
    </row>
    <row r="1667" spans="1:9">
      <c r="A1667" t="s">
        <v>4811</v>
      </c>
      <c r="B1667">
        <v>190.65458891275668</v>
      </c>
      <c r="C1667">
        <v>194.6637849930047</v>
      </c>
      <c r="D1667">
        <v>187.02635566287307</v>
      </c>
      <c r="E1667">
        <v>194.48237609863281</v>
      </c>
      <c r="F1667">
        <v>3167000</v>
      </c>
      <c r="G1667">
        <v>0</v>
      </c>
      <c r="H1667">
        <v>0</v>
      </c>
      <c r="I1667" t="s">
        <v>4812</v>
      </c>
    </row>
    <row r="1668" spans="1:9">
      <c r="A1668" t="s">
        <v>4813</v>
      </c>
      <c r="B1668">
        <v>193.64786176951304</v>
      </c>
      <c r="C1668">
        <v>198.07429641204627</v>
      </c>
      <c r="D1668">
        <v>193.36666209897743</v>
      </c>
      <c r="E1668">
        <v>194.8270263671875</v>
      </c>
      <c r="F1668">
        <v>2538500</v>
      </c>
      <c r="G1668">
        <v>0</v>
      </c>
      <c r="H1668">
        <v>0</v>
      </c>
      <c r="I1668" t="s">
        <v>1831</v>
      </c>
    </row>
    <row r="1669" spans="1:9">
      <c r="A1669" t="s">
        <v>4814</v>
      </c>
      <c r="B1669">
        <v>191.99697544543213</v>
      </c>
      <c r="C1669">
        <v>196.91322840692504</v>
      </c>
      <c r="D1669">
        <v>191.38924821387235</v>
      </c>
      <c r="E1669">
        <v>195.8701171875</v>
      </c>
      <c r="F1669">
        <v>3678500</v>
      </c>
      <c r="G1669">
        <v>0</v>
      </c>
      <c r="H1669">
        <v>0</v>
      </c>
      <c r="I1669" t="s">
        <v>1832</v>
      </c>
    </row>
    <row r="1670" spans="1:9">
      <c r="A1670" t="s">
        <v>4815</v>
      </c>
      <c r="B1670">
        <v>198.64574607513649</v>
      </c>
      <c r="C1670">
        <v>208.45104301621984</v>
      </c>
      <c r="D1670">
        <v>198.12871625692767</v>
      </c>
      <c r="E1670">
        <v>206.98161315917969</v>
      </c>
      <c r="F1670">
        <v>7938100</v>
      </c>
      <c r="G1670">
        <v>0</v>
      </c>
      <c r="H1670">
        <v>0</v>
      </c>
      <c r="I1670" t="s">
        <v>1833</v>
      </c>
    </row>
    <row r="1671" spans="1:9">
      <c r="A1671" t="s">
        <v>4816</v>
      </c>
      <c r="B1671">
        <v>211.3445271665172</v>
      </c>
      <c r="C1671">
        <v>214.12920204349044</v>
      </c>
      <c r="D1671">
        <v>209.18572456303221</v>
      </c>
      <c r="E1671">
        <v>211.6529235839844</v>
      </c>
      <c r="F1671">
        <v>6631200</v>
      </c>
      <c r="G1671">
        <v>0</v>
      </c>
      <c r="H1671">
        <v>0</v>
      </c>
      <c r="I1671" t="s">
        <v>1834</v>
      </c>
    </row>
    <row r="1672" spans="1:9">
      <c r="A1672" t="s">
        <v>4817</v>
      </c>
      <c r="B1672">
        <v>211.5804054469366</v>
      </c>
      <c r="C1672">
        <v>214.02947382955037</v>
      </c>
      <c r="D1672">
        <v>207.63471030721243</v>
      </c>
      <c r="E1672">
        <v>207.99752807617188</v>
      </c>
      <c r="F1672">
        <v>3172200</v>
      </c>
      <c r="G1672">
        <v>0</v>
      </c>
      <c r="H1672">
        <v>0</v>
      </c>
      <c r="I1672" t="s">
        <v>4818</v>
      </c>
    </row>
    <row r="1673" spans="1:9">
      <c r="A1673" t="s">
        <v>4819</v>
      </c>
      <c r="B1673">
        <v>210.70960329309688</v>
      </c>
      <c r="C1673">
        <v>213.5305545898666</v>
      </c>
      <c r="D1673">
        <v>208.97711896832587</v>
      </c>
      <c r="E1673">
        <v>209.83882141113281</v>
      </c>
      <c r="F1673">
        <v>3366600</v>
      </c>
      <c r="G1673">
        <v>0</v>
      </c>
      <c r="H1673">
        <v>0</v>
      </c>
      <c r="I1673" t="s">
        <v>1836</v>
      </c>
    </row>
    <row r="1674" spans="1:9">
      <c r="A1674" t="s">
        <v>4820</v>
      </c>
      <c r="B1674">
        <v>208.89546969018457</v>
      </c>
      <c r="C1674">
        <v>213.3309829587439</v>
      </c>
      <c r="D1674">
        <v>208.17888608678089</v>
      </c>
      <c r="E1674">
        <v>212.08831787109372</v>
      </c>
      <c r="F1674">
        <v>2451300</v>
      </c>
      <c r="G1674">
        <v>0</v>
      </c>
      <c r="H1674">
        <v>0</v>
      </c>
      <c r="I1674" t="s">
        <v>1837</v>
      </c>
    </row>
    <row r="1675" spans="1:9">
      <c r="A1675" t="s">
        <v>4821</v>
      </c>
      <c r="B1675">
        <v>212.16995979752912</v>
      </c>
      <c r="C1675">
        <v>216.05216729066677</v>
      </c>
      <c r="D1675">
        <v>211.44431056204559</v>
      </c>
      <c r="E1675">
        <v>215.1541748046875</v>
      </c>
      <c r="F1675">
        <v>3909700</v>
      </c>
      <c r="G1675">
        <v>0</v>
      </c>
      <c r="H1675">
        <v>0</v>
      </c>
      <c r="I1675" t="s">
        <v>1838</v>
      </c>
    </row>
    <row r="1676" spans="1:9">
      <c r="A1676" t="s">
        <v>4822</v>
      </c>
      <c r="B1676">
        <v>213.64846100130509</v>
      </c>
      <c r="C1676">
        <v>218.83683449439695</v>
      </c>
      <c r="D1676">
        <v>213.23122202171567</v>
      </c>
      <c r="E1676">
        <v>217.14064025878903</v>
      </c>
      <c r="F1676">
        <v>3341800</v>
      </c>
      <c r="G1676">
        <v>0</v>
      </c>
      <c r="H1676">
        <v>0</v>
      </c>
      <c r="I1676" t="s">
        <v>4823</v>
      </c>
    </row>
    <row r="1677" spans="1:9">
      <c r="A1677" t="s">
        <v>4824</v>
      </c>
      <c r="B1677">
        <v>217.97515213244645</v>
      </c>
      <c r="C1677">
        <v>224.22478252822265</v>
      </c>
      <c r="D1677">
        <v>217.2132265721178</v>
      </c>
      <c r="E1677">
        <v>223.18167114257807</v>
      </c>
      <c r="F1677">
        <v>4715700</v>
      </c>
      <c r="G1677">
        <v>0</v>
      </c>
      <c r="H1677">
        <v>0</v>
      </c>
      <c r="I1677" t="s">
        <v>1840</v>
      </c>
    </row>
    <row r="1678" spans="1:9">
      <c r="A1678" t="s">
        <v>4825</v>
      </c>
      <c r="B1678">
        <v>225.51279905944853</v>
      </c>
      <c r="C1678">
        <v>227.6443913071308</v>
      </c>
      <c r="D1678">
        <v>223.53541888126617</v>
      </c>
      <c r="E1678">
        <v>226.14775085449219</v>
      </c>
      <c r="F1678">
        <v>3735500</v>
      </c>
      <c r="G1678">
        <v>0</v>
      </c>
      <c r="H1678">
        <v>0</v>
      </c>
      <c r="I1678" t="s">
        <v>1841</v>
      </c>
    </row>
    <row r="1679" spans="1:9">
      <c r="A1679" t="s">
        <v>4826</v>
      </c>
      <c r="B1679">
        <v>227.53555266470229</v>
      </c>
      <c r="C1679">
        <v>231.18191662593892</v>
      </c>
      <c r="D1679">
        <v>224.5966791443264</v>
      </c>
      <c r="E1679">
        <v>225.10462951660159</v>
      </c>
      <c r="F1679">
        <v>3967700</v>
      </c>
      <c r="G1679">
        <v>0</v>
      </c>
      <c r="H1679">
        <v>0</v>
      </c>
      <c r="I1679" t="s">
        <v>1842</v>
      </c>
    </row>
    <row r="1680" spans="1:9">
      <c r="A1680" t="s">
        <v>4827</v>
      </c>
      <c r="B1680">
        <v>223.63520206112128</v>
      </c>
      <c r="C1680">
        <v>224.2247843550962</v>
      </c>
      <c r="D1680">
        <v>218.99105466378305</v>
      </c>
      <c r="E1680">
        <v>219.21781921386719</v>
      </c>
      <c r="F1680">
        <v>3431300</v>
      </c>
      <c r="G1680">
        <v>0</v>
      </c>
      <c r="H1680">
        <v>0</v>
      </c>
      <c r="I1680" t="s">
        <v>1843</v>
      </c>
    </row>
    <row r="1681" spans="1:9">
      <c r="A1681" t="s">
        <v>4828</v>
      </c>
      <c r="B1681">
        <v>217.68487590612105</v>
      </c>
      <c r="C1681">
        <v>220.34254946516199</v>
      </c>
      <c r="D1681">
        <v>216.12473488475752</v>
      </c>
      <c r="E1681">
        <v>219.19966125488281</v>
      </c>
      <c r="F1681">
        <v>3265100</v>
      </c>
      <c r="G1681">
        <v>0</v>
      </c>
      <c r="H1681">
        <v>0</v>
      </c>
      <c r="I1681" t="s">
        <v>4829</v>
      </c>
    </row>
    <row r="1682" spans="1:9">
      <c r="A1682" t="s">
        <v>4830</v>
      </c>
      <c r="B1682">
        <v>217.29485236956532</v>
      </c>
      <c r="C1682">
        <v>219.96160559623996</v>
      </c>
      <c r="D1682">
        <v>214.43762467847645</v>
      </c>
      <c r="E1682">
        <v>214.51925659179688</v>
      </c>
      <c r="F1682">
        <v>2915500</v>
      </c>
      <c r="G1682">
        <v>0</v>
      </c>
      <c r="H1682">
        <v>0</v>
      </c>
      <c r="I1682" t="s">
        <v>1845</v>
      </c>
    </row>
    <row r="1683" spans="1:9">
      <c r="A1683" t="s">
        <v>4831</v>
      </c>
      <c r="B1683">
        <v>214.47389433398337</v>
      </c>
      <c r="C1683">
        <v>215.45351878559561</v>
      </c>
      <c r="D1683">
        <v>209.04969053470552</v>
      </c>
      <c r="E1683">
        <v>209.50321960449219</v>
      </c>
      <c r="F1683">
        <v>2995300</v>
      </c>
      <c r="G1683">
        <v>0</v>
      </c>
      <c r="H1683">
        <v>0</v>
      </c>
      <c r="I1683" t="s">
        <v>1846</v>
      </c>
    </row>
    <row r="1684" spans="1:9">
      <c r="A1684" t="s">
        <v>4832</v>
      </c>
      <c r="B1684">
        <v>212.64163927436681</v>
      </c>
      <c r="C1684">
        <v>215.53515703925439</v>
      </c>
      <c r="D1684">
        <v>209.33088250373768</v>
      </c>
      <c r="E1684">
        <v>214.41947937011719</v>
      </c>
      <c r="F1684">
        <v>2317800</v>
      </c>
      <c r="G1684">
        <v>0</v>
      </c>
      <c r="H1684">
        <v>0</v>
      </c>
      <c r="I1684" t="s">
        <v>1847</v>
      </c>
    </row>
    <row r="1685" spans="1:9">
      <c r="A1685" t="s">
        <v>4833</v>
      </c>
      <c r="B1685">
        <v>212.69611112974013</v>
      </c>
      <c r="C1685">
        <v>213.91156596073819</v>
      </c>
      <c r="D1685">
        <v>206.99978596890125</v>
      </c>
      <c r="E1685">
        <v>207.39888000488281</v>
      </c>
      <c r="F1685">
        <v>3220700</v>
      </c>
      <c r="G1685">
        <v>0</v>
      </c>
      <c r="H1685">
        <v>0</v>
      </c>
      <c r="I1685" t="s">
        <v>1848</v>
      </c>
    </row>
    <row r="1686" spans="1:9">
      <c r="A1686" t="s">
        <v>4834</v>
      </c>
      <c r="B1686">
        <v>208.7594352236224</v>
      </c>
      <c r="C1686">
        <v>211.34455658070311</v>
      </c>
      <c r="D1686">
        <v>204.23322374969095</v>
      </c>
      <c r="E1686">
        <v>208.423828125</v>
      </c>
      <c r="F1686">
        <v>3049000</v>
      </c>
      <c r="G1686">
        <v>0</v>
      </c>
      <c r="H1686">
        <v>0</v>
      </c>
      <c r="I1686" t="s">
        <v>4835</v>
      </c>
    </row>
    <row r="1687" spans="1:9">
      <c r="A1687" t="s">
        <v>4836</v>
      </c>
      <c r="B1687">
        <v>209.56670467247389</v>
      </c>
      <c r="C1687">
        <v>212.69606629954049</v>
      </c>
      <c r="D1687">
        <v>208.16984123942791</v>
      </c>
      <c r="E1687">
        <v>210.92729187011719</v>
      </c>
      <c r="F1687">
        <v>3027600</v>
      </c>
      <c r="G1687">
        <v>0</v>
      </c>
      <c r="H1687">
        <v>0</v>
      </c>
      <c r="I1687" t="s">
        <v>1850</v>
      </c>
    </row>
    <row r="1688" spans="1:9">
      <c r="A1688" t="s">
        <v>4837</v>
      </c>
      <c r="B1688">
        <v>210.30145087002217</v>
      </c>
      <c r="C1688">
        <v>216.4150143283988</v>
      </c>
      <c r="D1688">
        <v>207.84331703870663</v>
      </c>
      <c r="E1688">
        <v>215.36282348632807</v>
      </c>
      <c r="F1688">
        <v>3256300</v>
      </c>
      <c r="G1688">
        <v>0</v>
      </c>
      <c r="H1688">
        <v>0</v>
      </c>
      <c r="I1688" t="s">
        <v>1851</v>
      </c>
    </row>
    <row r="1689" spans="1:9">
      <c r="A1689" t="s">
        <v>4838</v>
      </c>
      <c r="B1689">
        <v>213.71198192356559</v>
      </c>
      <c r="C1689">
        <v>213.93874647236439</v>
      </c>
      <c r="D1689">
        <v>207.08138873118625</v>
      </c>
      <c r="E1689">
        <v>209.312744140625</v>
      </c>
      <c r="F1689">
        <v>3466500</v>
      </c>
      <c r="G1689">
        <v>0</v>
      </c>
      <c r="H1689">
        <v>0</v>
      </c>
      <c r="I1689" t="s">
        <v>1852</v>
      </c>
    </row>
    <row r="1690" spans="1:9">
      <c r="A1690" t="s">
        <v>4839</v>
      </c>
      <c r="B1690">
        <v>204.85909639605936</v>
      </c>
      <c r="C1690">
        <v>208.31498586265943</v>
      </c>
      <c r="D1690">
        <v>201.95649913472337</v>
      </c>
      <c r="E1690">
        <v>204.27857971191409</v>
      </c>
      <c r="F1690">
        <v>3683300</v>
      </c>
      <c r="G1690">
        <v>0</v>
      </c>
      <c r="H1690">
        <v>0</v>
      </c>
      <c r="I1690" t="s">
        <v>1853</v>
      </c>
    </row>
    <row r="1691" spans="1:9">
      <c r="A1691" t="s">
        <v>4840</v>
      </c>
      <c r="B1691">
        <v>202.45536864217496</v>
      </c>
      <c r="C1691">
        <v>206.9725141826795</v>
      </c>
      <c r="D1691">
        <v>201.65716691202769</v>
      </c>
      <c r="E1691">
        <v>203.3624267578125</v>
      </c>
      <c r="F1691">
        <v>4672300</v>
      </c>
      <c r="G1691">
        <v>0</v>
      </c>
      <c r="H1691">
        <v>0</v>
      </c>
      <c r="I1691" t="s">
        <v>4841</v>
      </c>
    </row>
    <row r="1692" spans="1:9">
      <c r="A1692" t="s">
        <v>4842</v>
      </c>
      <c r="B1692">
        <v>205.53028929518271</v>
      </c>
      <c r="C1692">
        <v>207.48953809136512</v>
      </c>
      <c r="D1692">
        <v>196.55041974025863</v>
      </c>
      <c r="E1692">
        <v>198.74549865722656</v>
      </c>
      <c r="F1692">
        <v>3748000</v>
      </c>
      <c r="G1692">
        <v>0</v>
      </c>
      <c r="H1692">
        <v>0</v>
      </c>
      <c r="I1692" t="s">
        <v>1855</v>
      </c>
    </row>
    <row r="1693" spans="1:9">
      <c r="A1693" t="s">
        <v>4843</v>
      </c>
      <c r="B1693">
        <v>199.0085296793674</v>
      </c>
      <c r="C1693">
        <v>200.38726178412543</v>
      </c>
      <c r="D1693">
        <v>192.64099216414169</v>
      </c>
      <c r="E1693">
        <v>193.6478271484375</v>
      </c>
      <c r="F1693">
        <v>3193600</v>
      </c>
      <c r="G1693">
        <v>0</v>
      </c>
      <c r="H1693">
        <v>0</v>
      </c>
      <c r="I1693" t="s">
        <v>1856</v>
      </c>
    </row>
    <row r="1694" spans="1:9">
      <c r="A1694" t="s">
        <v>4844</v>
      </c>
      <c r="B1694">
        <v>193.52992223425841</v>
      </c>
      <c r="C1694">
        <v>200.29658194119369</v>
      </c>
      <c r="D1694">
        <v>193.257802028453</v>
      </c>
      <c r="E1694">
        <v>197.07652282714844</v>
      </c>
      <c r="F1694">
        <v>3547400</v>
      </c>
      <c r="G1694">
        <v>0</v>
      </c>
      <c r="H1694">
        <v>0</v>
      </c>
      <c r="I1694" t="s">
        <v>1857</v>
      </c>
    </row>
    <row r="1695" spans="1:9">
      <c r="A1695" t="s">
        <v>4845</v>
      </c>
      <c r="B1695">
        <v>199.54373583265823</v>
      </c>
      <c r="C1695">
        <v>202.54609622152279</v>
      </c>
      <c r="D1695">
        <v>197.56634178498859</v>
      </c>
      <c r="E1695">
        <v>199.30789184570313</v>
      </c>
      <c r="F1695">
        <v>3146700</v>
      </c>
      <c r="G1695">
        <v>0</v>
      </c>
      <c r="H1695">
        <v>0</v>
      </c>
      <c r="I1695" t="s">
        <v>1858</v>
      </c>
    </row>
    <row r="1696" spans="1:9">
      <c r="A1696" t="s">
        <v>4846</v>
      </c>
      <c r="B1696">
        <v>199.65255279540312</v>
      </c>
      <c r="C1696">
        <v>201.04941613651263</v>
      </c>
      <c r="D1696">
        <v>196.16945312042719</v>
      </c>
      <c r="E1696">
        <v>198.87248229980469</v>
      </c>
      <c r="F1696">
        <v>3345600</v>
      </c>
      <c r="G1696">
        <v>0</v>
      </c>
      <c r="H1696">
        <v>0</v>
      </c>
      <c r="I1696" t="s">
        <v>4847</v>
      </c>
    </row>
    <row r="1697" spans="1:9">
      <c r="A1697" t="s">
        <v>4848</v>
      </c>
      <c r="B1697">
        <v>148.52364767795726</v>
      </c>
      <c r="C1697">
        <v>153.01386943760207</v>
      </c>
      <c r="D1697">
        <v>141.35566708187244</v>
      </c>
      <c r="E1697">
        <v>147.19387817382813</v>
      </c>
      <c r="F1697">
        <v>50936800</v>
      </c>
      <c r="G1697">
        <v>0</v>
      </c>
      <c r="H1697">
        <v>0</v>
      </c>
      <c r="I1697" t="s">
        <v>1861</v>
      </c>
    </row>
    <row r="1698" spans="1:9">
      <c r="A1698" t="s">
        <v>4849</v>
      </c>
      <c r="B1698">
        <v>146.88421900298599</v>
      </c>
      <c r="C1698">
        <v>147.02993594382232</v>
      </c>
      <c r="D1698">
        <v>137.78535302776191</v>
      </c>
      <c r="E1698">
        <v>139.74356079101563</v>
      </c>
      <c r="F1698">
        <v>23319000</v>
      </c>
      <c r="G1698">
        <v>0</v>
      </c>
      <c r="H1698">
        <v>0</v>
      </c>
      <c r="I1698" t="s">
        <v>1862</v>
      </c>
    </row>
    <row r="1699" spans="1:9">
      <c r="A1699" t="s">
        <v>4850</v>
      </c>
      <c r="B1699">
        <v>139.91662732240033</v>
      </c>
      <c r="C1699">
        <v>141.90217196135484</v>
      </c>
      <c r="D1699">
        <v>137.43015546363972</v>
      </c>
      <c r="E1699">
        <v>141.50141906738281</v>
      </c>
      <c r="F1699">
        <v>12300200</v>
      </c>
      <c r="G1699">
        <v>0</v>
      </c>
      <c r="H1699">
        <v>0</v>
      </c>
      <c r="I1699" t="s">
        <v>1863</v>
      </c>
    </row>
    <row r="1700" spans="1:9">
      <c r="A1700" t="s">
        <v>4851</v>
      </c>
      <c r="B1700">
        <v>141.1644253634787</v>
      </c>
      <c r="C1700">
        <v>142.18451350803102</v>
      </c>
      <c r="D1700">
        <v>139.60695645209526</v>
      </c>
      <c r="E1700">
        <v>140.17164611816406</v>
      </c>
      <c r="F1700">
        <v>7700100</v>
      </c>
      <c r="G1700">
        <v>0</v>
      </c>
      <c r="H1700">
        <v>0</v>
      </c>
      <c r="I1700" t="s">
        <v>4852</v>
      </c>
    </row>
    <row r="1701" spans="1:9">
      <c r="A1701" t="s">
        <v>4853</v>
      </c>
      <c r="B1701">
        <v>138.05857781050233</v>
      </c>
      <c r="C1701">
        <v>138.5230791659213</v>
      </c>
      <c r="D1701">
        <v>132.53003467580177</v>
      </c>
      <c r="E1701">
        <v>136.573974609375</v>
      </c>
      <c r="F1701">
        <v>10936600</v>
      </c>
      <c r="G1701">
        <v>0</v>
      </c>
      <c r="H1701">
        <v>0</v>
      </c>
      <c r="I1701" t="s">
        <v>1865</v>
      </c>
    </row>
    <row r="1702" spans="1:9">
      <c r="A1702" t="s">
        <v>4854</v>
      </c>
      <c r="B1702">
        <v>136.83813940400088</v>
      </c>
      <c r="C1702">
        <v>142.97690198088972</v>
      </c>
      <c r="D1702">
        <v>136.18236448515538</v>
      </c>
      <c r="E1702">
        <v>142.46685791015625</v>
      </c>
      <c r="F1702">
        <v>8107700</v>
      </c>
      <c r="G1702">
        <v>0</v>
      </c>
      <c r="H1702">
        <v>0</v>
      </c>
      <c r="I1702" t="s">
        <v>1866</v>
      </c>
    </row>
    <row r="1703" spans="1:9">
      <c r="A1703" t="s">
        <v>4855</v>
      </c>
      <c r="B1703">
        <v>143.88768336892264</v>
      </c>
      <c r="C1703">
        <v>148.76045210587145</v>
      </c>
      <c r="D1703">
        <v>143.76928922809111</v>
      </c>
      <c r="E1703">
        <v>148.64204406738281</v>
      </c>
      <c r="F1703">
        <v>7369700</v>
      </c>
      <c r="G1703">
        <v>0</v>
      </c>
      <c r="H1703">
        <v>0</v>
      </c>
      <c r="I1703" t="s">
        <v>1867</v>
      </c>
    </row>
    <row r="1704" spans="1:9">
      <c r="A1704" t="s">
        <v>4856</v>
      </c>
      <c r="B1704">
        <v>148.67850343021652</v>
      </c>
      <c r="C1704">
        <v>152.28525167405996</v>
      </c>
      <c r="D1704">
        <v>148.64206376847164</v>
      </c>
      <c r="E1704">
        <v>152.23060607910156</v>
      </c>
      <c r="F1704">
        <v>6315500</v>
      </c>
      <c r="G1704">
        <v>0</v>
      </c>
      <c r="H1704">
        <v>0</v>
      </c>
      <c r="I1704" t="s">
        <v>1868</v>
      </c>
    </row>
    <row r="1705" spans="1:9">
      <c r="A1705" t="s">
        <v>4857</v>
      </c>
      <c r="B1705">
        <v>151.65676850582224</v>
      </c>
      <c r="C1705">
        <v>151.91179049521998</v>
      </c>
      <c r="D1705">
        <v>147.02991914471806</v>
      </c>
      <c r="E1705">
        <v>147.43978881835938</v>
      </c>
      <c r="F1705">
        <v>8942100</v>
      </c>
      <c r="G1705">
        <v>0</v>
      </c>
      <c r="H1705">
        <v>0</v>
      </c>
      <c r="I1705" t="s">
        <v>4858</v>
      </c>
    </row>
    <row r="1706" spans="1:9">
      <c r="A1706" t="s">
        <v>4859</v>
      </c>
      <c r="B1706">
        <v>147.43980966274978</v>
      </c>
      <c r="C1706">
        <v>148.60562860700236</v>
      </c>
      <c r="D1706">
        <v>142.52149796262975</v>
      </c>
      <c r="E1706">
        <v>142.55793762207031</v>
      </c>
      <c r="F1706">
        <v>4480900</v>
      </c>
      <c r="G1706">
        <v>0</v>
      </c>
      <c r="H1706">
        <v>0</v>
      </c>
      <c r="I1706" t="s">
        <v>1870</v>
      </c>
    </row>
    <row r="1707" spans="1:9">
      <c r="A1707" t="s">
        <v>4860</v>
      </c>
      <c r="B1707">
        <v>142.59436329581743</v>
      </c>
      <c r="C1707">
        <v>146.69294942789134</v>
      </c>
      <c r="D1707">
        <v>142.15718466640712</v>
      </c>
      <c r="E1707">
        <v>146.55633544921875</v>
      </c>
      <c r="F1707">
        <v>4366000</v>
      </c>
      <c r="G1707">
        <v>0</v>
      </c>
      <c r="H1707">
        <v>0</v>
      </c>
      <c r="I1707" t="s">
        <v>1871</v>
      </c>
    </row>
    <row r="1708" spans="1:9">
      <c r="A1708" t="s">
        <v>4861</v>
      </c>
      <c r="B1708">
        <v>144.98976244724651</v>
      </c>
      <c r="C1708">
        <v>148.33238544201069</v>
      </c>
      <c r="D1708">
        <v>144.81670881057715</v>
      </c>
      <c r="E1708">
        <v>146.67472839355469</v>
      </c>
      <c r="F1708">
        <v>4187700</v>
      </c>
      <c r="G1708">
        <v>0</v>
      </c>
      <c r="H1708">
        <v>0</v>
      </c>
      <c r="I1708" t="s">
        <v>1872</v>
      </c>
    </row>
    <row r="1709" spans="1:9">
      <c r="A1709" t="s">
        <v>4862</v>
      </c>
      <c r="B1709">
        <v>147.0025848323254</v>
      </c>
      <c r="C1709">
        <v>147.59461103804605</v>
      </c>
      <c r="D1709">
        <v>144.58897908694394</v>
      </c>
      <c r="E1709">
        <v>145.42691040039063</v>
      </c>
      <c r="F1709">
        <v>3772300</v>
      </c>
      <c r="G1709">
        <v>0</v>
      </c>
      <c r="H1709">
        <v>0</v>
      </c>
      <c r="I1709" t="s">
        <v>4863</v>
      </c>
    </row>
    <row r="1710" spans="1:9">
      <c r="A1710" t="s">
        <v>4864</v>
      </c>
      <c r="B1710">
        <v>134.79793099501532</v>
      </c>
      <c r="C1710">
        <v>143.86035668440559</v>
      </c>
      <c r="D1710">
        <v>134.02374812956234</v>
      </c>
      <c r="E1710">
        <v>142.06608581542969</v>
      </c>
      <c r="F1710">
        <v>33299700</v>
      </c>
      <c r="G1710">
        <v>0</v>
      </c>
      <c r="H1710">
        <v>0</v>
      </c>
      <c r="I1710" t="s">
        <v>1874</v>
      </c>
    </row>
    <row r="1711" spans="1:9">
      <c r="A1711" t="s">
        <v>4865</v>
      </c>
      <c r="B1711">
        <v>140.6543801395309</v>
      </c>
      <c r="C1711">
        <v>145.39053586307304</v>
      </c>
      <c r="D1711">
        <v>139.67073156680866</v>
      </c>
      <c r="E1711">
        <v>142.72189331054688</v>
      </c>
      <c r="F1711">
        <v>6576000</v>
      </c>
      <c r="G1711">
        <v>0</v>
      </c>
      <c r="H1711">
        <v>0</v>
      </c>
      <c r="I1711" t="s">
        <v>1875</v>
      </c>
    </row>
    <row r="1712" spans="1:9">
      <c r="A1712" t="s">
        <v>4866</v>
      </c>
      <c r="B1712">
        <v>142.76739144020951</v>
      </c>
      <c r="C1712">
        <v>144.17001232886415</v>
      </c>
      <c r="D1712">
        <v>140.7089957757108</v>
      </c>
      <c r="E1712">
        <v>140.76364135742188</v>
      </c>
      <c r="F1712">
        <v>5744300</v>
      </c>
      <c r="G1712">
        <v>0</v>
      </c>
      <c r="H1712">
        <v>0</v>
      </c>
      <c r="I1712" t="s">
        <v>1876</v>
      </c>
    </row>
    <row r="1713" spans="1:9">
      <c r="A1713" t="s">
        <v>4867</v>
      </c>
      <c r="B1713">
        <v>137.99481723301952</v>
      </c>
      <c r="C1713">
        <v>139.09688746854641</v>
      </c>
      <c r="D1713">
        <v>136.28252871098815</v>
      </c>
      <c r="E1713">
        <v>136.31895446777344</v>
      </c>
      <c r="F1713">
        <v>5099600</v>
      </c>
      <c r="G1713">
        <v>0</v>
      </c>
      <c r="H1713">
        <v>0</v>
      </c>
      <c r="I1713" t="s">
        <v>1877</v>
      </c>
    </row>
    <row r="1714" spans="1:9">
      <c r="A1714" t="s">
        <v>4868</v>
      </c>
      <c r="B1714">
        <v>133.45905822982041</v>
      </c>
      <c r="C1714">
        <v>134.24234405859778</v>
      </c>
      <c r="D1714">
        <v>131.03633532945585</v>
      </c>
      <c r="E1714">
        <v>131.89248657226563</v>
      </c>
      <c r="F1714">
        <v>5886000</v>
      </c>
      <c r="G1714">
        <v>0</v>
      </c>
      <c r="H1714">
        <v>0</v>
      </c>
      <c r="I1714" t="s">
        <v>4869</v>
      </c>
    </row>
    <row r="1715" spans="1:9">
      <c r="A1715" t="s">
        <v>4870</v>
      </c>
      <c r="B1715">
        <v>131.95623192275823</v>
      </c>
      <c r="C1715">
        <v>133.36795570653271</v>
      </c>
      <c r="D1715">
        <v>128.68646116840168</v>
      </c>
      <c r="E1715">
        <v>129.97068786621094</v>
      </c>
      <c r="F1715">
        <v>5200800</v>
      </c>
      <c r="G1715">
        <v>0</v>
      </c>
      <c r="H1715">
        <v>0</v>
      </c>
      <c r="I1715" t="s">
        <v>1879</v>
      </c>
    </row>
    <row r="1716" spans="1:9">
      <c r="A1716" t="s">
        <v>4871</v>
      </c>
      <c r="B1716">
        <v>129.80676881285385</v>
      </c>
      <c r="C1716">
        <v>135.95464744897646</v>
      </c>
      <c r="D1716">
        <v>129.43333877507396</v>
      </c>
      <c r="E1716">
        <v>134.28788757324219</v>
      </c>
      <c r="F1716">
        <v>6353100</v>
      </c>
      <c r="G1716">
        <v>0</v>
      </c>
      <c r="H1716">
        <v>0</v>
      </c>
      <c r="I1716" t="s">
        <v>1880</v>
      </c>
    </row>
    <row r="1717" spans="1:9">
      <c r="A1717" t="s">
        <v>4872</v>
      </c>
      <c r="B1717">
        <v>131.99268490325451</v>
      </c>
      <c r="C1717">
        <v>133.96000954005385</v>
      </c>
      <c r="D1717">
        <v>129.34226259237136</v>
      </c>
      <c r="E1717">
        <v>130.14376831054688</v>
      </c>
      <c r="F1717">
        <v>5630300</v>
      </c>
      <c r="G1717">
        <v>0</v>
      </c>
      <c r="H1717">
        <v>0</v>
      </c>
      <c r="I1717" t="s">
        <v>1881</v>
      </c>
    </row>
    <row r="1718" spans="1:9">
      <c r="A1718" t="s">
        <v>4873</v>
      </c>
      <c r="B1718">
        <v>128.49523324037654</v>
      </c>
      <c r="C1718">
        <v>129.15100814530169</v>
      </c>
      <c r="D1718">
        <v>126.2182409031803</v>
      </c>
      <c r="E1718">
        <v>126.87401580810548</v>
      </c>
      <c r="F1718">
        <v>10928100</v>
      </c>
      <c r="G1718">
        <v>0</v>
      </c>
      <c r="H1718">
        <v>0</v>
      </c>
      <c r="I1718" t="s">
        <v>1882</v>
      </c>
    </row>
    <row r="1719" spans="1:9">
      <c r="A1719" t="s">
        <v>4874</v>
      </c>
      <c r="B1719">
        <v>128.92329293305667</v>
      </c>
      <c r="C1719">
        <v>132.70309418527719</v>
      </c>
      <c r="D1719">
        <v>128.28573793719085</v>
      </c>
      <c r="E1719">
        <v>131.79229736328125</v>
      </c>
      <c r="F1719">
        <v>6555500</v>
      </c>
      <c r="G1719">
        <v>0</v>
      </c>
      <c r="H1719">
        <v>0</v>
      </c>
      <c r="I1719" t="s">
        <v>4875</v>
      </c>
    </row>
    <row r="1720" spans="1:9">
      <c r="A1720" t="s">
        <v>4876</v>
      </c>
      <c r="B1720">
        <v>130.4169989761611</v>
      </c>
      <c r="C1720">
        <v>131.44620383077461</v>
      </c>
      <c r="D1720">
        <v>127.73015113469944</v>
      </c>
      <c r="E1720">
        <v>128.24929809570313</v>
      </c>
      <c r="F1720">
        <v>4639700</v>
      </c>
      <c r="G1720">
        <v>0</v>
      </c>
      <c r="H1720">
        <v>0</v>
      </c>
      <c r="I1720" t="s">
        <v>1884</v>
      </c>
    </row>
    <row r="1721" spans="1:9">
      <c r="A1721" t="s">
        <v>4877</v>
      </c>
      <c r="B1721">
        <v>129.16922824915926</v>
      </c>
      <c r="C1721">
        <v>134.16039157152946</v>
      </c>
      <c r="D1721">
        <v>128.26753427856116</v>
      </c>
      <c r="E1721">
        <v>133.71409606933594</v>
      </c>
      <c r="F1721">
        <v>5211100</v>
      </c>
      <c r="G1721">
        <v>0</v>
      </c>
      <c r="H1721">
        <v>0</v>
      </c>
      <c r="I1721" t="s">
        <v>1885</v>
      </c>
    </row>
    <row r="1722" spans="1:9">
      <c r="A1722" t="s">
        <v>4878</v>
      </c>
      <c r="B1722">
        <v>134.04195525729347</v>
      </c>
      <c r="C1722">
        <v>137.53030845740864</v>
      </c>
      <c r="D1722">
        <v>133.41350327979038</v>
      </c>
      <c r="E1722">
        <v>137.00204467773438</v>
      </c>
      <c r="F1722">
        <v>6993100</v>
      </c>
      <c r="G1722">
        <v>0</v>
      </c>
      <c r="H1722">
        <v>0</v>
      </c>
      <c r="I1722" t="s">
        <v>1886</v>
      </c>
    </row>
    <row r="1723" spans="1:9">
      <c r="A1723" t="s">
        <v>4879</v>
      </c>
      <c r="B1723">
        <v>137.67606601100809</v>
      </c>
      <c r="C1723">
        <v>138.37736963435944</v>
      </c>
      <c r="D1723">
        <v>134.82526719901463</v>
      </c>
      <c r="E1723">
        <v>136.26432800292969</v>
      </c>
      <c r="F1723">
        <v>3607200</v>
      </c>
      <c r="G1723">
        <v>0</v>
      </c>
      <c r="H1723">
        <v>0</v>
      </c>
      <c r="I1723" t="s">
        <v>4880</v>
      </c>
    </row>
    <row r="1724" spans="1:9">
      <c r="A1724" t="s">
        <v>4881</v>
      </c>
      <c r="B1724">
        <v>137.02027230164944</v>
      </c>
      <c r="C1724">
        <v>137.81266106742711</v>
      </c>
      <c r="D1724">
        <v>131.45530331861789</v>
      </c>
      <c r="E1724">
        <v>131.62835693359375</v>
      </c>
      <c r="F1724">
        <v>4131800</v>
      </c>
      <c r="G1724">
        <v>0</v>
      </c>
      <c r="H1724">
        <v>0</v>
      </c>
      <c r="I1724" t="s">
        <v>1888</v>
      </c>
    </row>
    <row r="1725" spans="1:9">
      <c r="A1725" t="s">
        <v>4882</v>
      </c>
      <c r="B1725">
        <v>131.34601779423377</v>
      </c>
      <c r="C1725">
        <v>131.60103979642298</v>
      </c>
      <c r="D1725">
        <v>128.71381549490755</v>
      </c>
      <c r="E1725">
        <v>129.2420654296875</v>
      </c>
      <c r="F1725">
        <v>4238900</v>
      </c>
      <c r="G1725">
        <v>0</v>
      </c>
      <c r="H1725">
        <v>0</v>
      </c>
      <c r="I1725" t="s">
        <v>1889</v>
      </c>
    </row>
    <row r="1726" spans="1:9">
      <c r="A1726" t="s">
        <v>4883</v>
      </c>
      <c r="B1726">
        <v>127.67548131489494</v>
      </c>
      <c r="C1726">
        <v>130.45341417258695</v>
      </c>
      <c r="D1726">
        <v>124.92488514545408</v>
      </c>
      <c r="E1726">
        <v>128.63182067871094</v>
      </c>
      <c r="F1726">
        <v>5899900</v>
      </c>
      <c r="G1726">
        <v>0</v>
      </c>
      <c r="H1726">
        <v>0</v>
      </c>
      <c r="I1726" t="s">
        <v>1890</v>
      </c>
    </row>
    <row r="1727" spans="1:9">
      <c r="A1727" t="s">
        <v>4884</v>
      </c>
      <c r="B1727">
        <v>128.20372973269761</v>
      </c>
      <c r="C1727">
        <v>129.78852088561416</v>
      </c>
      <c r="D1727">
        <v>127.05613097223279</v>
      </c>
      <c r="E1727">
        <v>129.67922973632813</v>
      </c>
      <c r="F1727">
        <v>3010200</v>
      </c>
      <c r="G1727">
        <v>0</v>
      </c>
      <c r="H1727">
        <v>0</v>
      </c>
      <c r="I1727" t="s">
        <v>1891</v>
      </c>
    </row>
    <row r="1728" spans="1:9">
      <c r="A1728" t="s">
        <v>4885</v>
      </c>
      <c r="B1728">
        <v>128.7957750739748</v>
      </c>
      <c r="C1728">
        <v>133.0309745116185</v>
      </c>
      <c r="D1728">
        <v>126.87399332601488</v>
      </c>
      <c r="E1728">
        <v>132.71220397949219</v>
      </c>
      <c r="F1728">
        <v>3715100</v>
      </c>
      <c r="G1728">
        <v>0</v>
      </c>
      <c r="H1728">
        <v>0</v>
      </c>
      <c r="I1728" t="s">
        <v>4886</v>
      </c>
    </row>
    <row r="1729" spans="1:9">
      <c r="A1729" t="s">
        <v>4887</v>
      </c>
      <c r="B1729">
        <v>132.48451284965759</v>
      </c>
      <c r="C1729">
        <v>133.04920243633777</v>
      </c>
      <c r="D1729">
        <v>130.27126932860074</v>
      </c>
      <c r="E1729">
        <v>131.89248657226563</v>
      </c>
      <c r="F1729">
        <v>2828500</v>
      </c>
      <c r="G1729">
        <v>0</v>
      </c>
      <c r="H1729">
        <v>0</v>
      </c>
      <c r="I1729" t="s">
        <v>1893</v>
      </c>
    </row>
    <row r="1730" spans="1:9">
      <c r="A1730" t="s">
        <v>4888</v>
      </c>
      <c r="B1730">
        <v>132.77596137167433</v>
      </c>
      <c r="C1730">
        <v>136.73793315932235</v>
      </c>
      <c r="D1730">
        <v>132.28413719619823</v>
      </c>
      <c r="E1730">
        <v>136.58309936523438</v>
      </c>
      <c r="F1730">
        <v>3959500</v>
      </c>
      <c r="G1730">
        <v>0</v>
      </c>
      <c r="H1730">
        <v>0</v>
      </c>
      <c r="I1730" t="s">
        <v>1894</v>
      </c>
    </row>
    <row r="1731" spans="1:9">
      <c r="A1731" t="s">
        <v>4889</v>
      </c>
      <c r="B1731">
        <v>136.51935756452929</v>
      </c>
      <c r="C1731">
        <v>136.64686858469113</v>
      </c>
      <c r="D1731">
        <v>134.30612759365053</v>
      </c>
      <c r="E1731">
        <v>134.78884887695313</v>
      </c>
      <c r="F1731">
        <v>2544900</v>
      </c>
      <c r="G1731">
        <v>0</v>
      </c>
      <c r="H1731">
        <v>0</v>
      </c>
      <c r="I1731" t="s">
        <v>1895</v>
      </c>
    </row>
    <row r="1732" spans="1:9">
      <c r="A1732" t="s">
        <v>4890</v>
      </c>
      <c r="B1732">
        <v>134.78883883307745</v>
      </c>
      <c r="C1732">
        <v>135.44461371580394</v>
      </c>
      <c r="D1732">
        <v>132.78507452604771</v>
      </c>
      <c r="E1732">
        <v>133.33155822753906</v>
      </c>
      <c r="F1732">
        <v>2050800</v>
      </c>
      <c r="G1732">
        <v>0</v>
      </c>
      <c r="H1732">
        <v>0</v>
      </c>
      <c r="I1732" t="s">
        <v>4891</v>
      </c>
    </row>
    <row r="1733" spans="1:9">
      <c r="A1733" t="s">
        <v>4892</v>
      </c>
      <c r="B1733">
        <v>133.57748941189848</v>
      </c>
      <c r="C1733">
        <v>136.30988037214246</v>
      </c>
      <c r="D1733">
        <v>130.79045285607509</v>
      </c>
      <c r="E1733">
        <v>131.66481018066406</v>
      </c>
      <c r="F1733">
        <v>3132800</v>
      </c>
      <c r="G1733">
        <v>0</v>
      </c>
      <c r="H1733">
        <v>0</v>
      </c>
      <c r="I1733" t="s">
        <v>1897</v>
      </c>
    </row>
    <row r="1734" spans="1:9">
      <c r="A1734" t="s">
        <v>4893</v>
      </c>
      <c r="B1734">
        <v>129.93427925638903</v>
      </c>
      <c r="C1734">
        <v>134.18769878978367</v>
      </c>
      <c r="D1734">
        <v>129.54262939224591</v>
      </c>
      <c r="E1734">
        <v>132.46629333496094</v>
      </c>
      <c r="F1734">
        <v>2769000</v>
      </c>
      <c r="G1734">
        <v>0</v>
      </c>
      <c r="H1734">
        <v>0</v>
      </c>
      <c r="I1734" t="s">
        <v>1898</v>
      </c>
    </row>
    <row r="1735" spans="1:9">
      <c r="A1735" t="s">
        <v>4894</v>
      </c>
      <c r="B1735">
        <v>130.73575698149898</v>
      </c>
      <c r="C1735">
        <v>133.47726404320167</v>
      </c>
      <c r="D1735">
        <v>130.17106745410877</v>
      </c>
      <c r="E1735">
        <v>133.24044799804688</v>
      </c>
      <c r="F1735">
        <v>2976000</v>
      </c>
      <c r="G1735">
        <v>0</v>
      </c>
      <c r="H1735">
        <v>0</v>
      </c>
      <c r="I1735" t="s">
        <v>1899</v>
      </c>
    </row>
    <row r="1736" spans="1:9">
      <c r="A1736" t="s">
        <v>4895</v>
      </c>
      <c r="B1736">
        <v>134.72507448317944</v>
      </c>
      <c r="C1736">
        <v>135.41727511735829</v>
      </c>
      <c r="D1736">
        <v>132.83973214511312</v>
      </c>
      <c r="E1736">
        <v>133.58657836914063</v>
      </c>
      <c r="F1736">
        <v>3831500</v>
      </c>
      <c r="G1736">
        <v>0</v>
      </c>
      <c r="H1736">
        <v>0</v>
      </c>
      <c r="I1736" t="s">
        <v>1900</v>
      </c>
    </row>
    <row r="1737" spans="1:9">
      <c r="A1737" t="s">
        <v>4896</v>
      </c>
      <c r="B1737">
        <v>135.29887785248729</v>
      </c>
      <c r="C1737">
        <v>139.15154472222437</v>
      </c>
      <c r="D1737">
        <v>134.59756037106465</v>
      </c>
      <c r="E1737">
        <v>136.03662109375</v>
      </c>
      <c r="F1737">
        <v>4362700</v>
      </c>
      <c r="G1737">
        <v>0</v>
      </c>
      <c r="H1737">
        <v>0</v>
      </c>
      <c r="I1737" t="s">
        <v>4897</v>
      </c>
    </row>
    <row r="1738" spans="1:9">
      <c r="A1738" t="s">
        <v>4898</v>
      </c>
      <c r="B1738">
        <v>137.84908273365062</v>
      </c>
      <c r="C1738">
        <v>139.84371578385185</v>
      </c>
      <c r="D1738">
        <v>136.40090545384098</v>
      </c>
      <c r="E1738">
        <v>139.67977905273438</v>
      </c>
      <c r="F1738">
        <v>3155900</v>
      </c>
      <c r="G1738">
        <v>0</v>
      </c>
      <c r="H1738">
        <v>0</v>
      </c>
      <c r="I1738" t="s">
        <v>1902</v>
      </c>
    </row>
    <row r="1739" spans="1:9">
      <c r="A1739" t="s">
        <v>4899</v>
      </c>
      <c r="B1739">
        <v>140.08056971228297</v>
      </c>
      <c r="C1739">
        <v>142.63990684549142</v>
      </c>
      <c r="D1739">
        <v>138.63240593833814</v>
      </c>
      <c r="E1739">
        <v>142.53971862792969</v>
      </c>
      <c r="F1739">
        <v>3248100</v>
      </c>
      <c r="G1739">
        <v>0</v>
      </c>
      <c r="H1739">
        <v>0</v>
      </c>
      <c r="I1739" t="s">
        <v>1903</v>
      </c>
    </row>
    <row r="1740" spans="1:9">
      <c r="A1740" t="s">
        <v>4900</v>
      </c>
      <c r="B1740">
        <v>142.5214748551237</v>
      </c>
      <c r="C1740">
        <v>144.58898741693309</v>
      </c>
      <c r="D1740">
        <v>141.16439656063929</v>
      </c>
      <c r="E1740">
        <v>144.50701904296875</v>
      </c>
      <c r="F1740">
        <v>3105200</v>
      </c>
      <c r="G1740">
        <v>0</v>
      </c>
      <c r="H1740">
        <v>0</v>
      </c>
      <c r="I1740" t="s">
        <v>1904</v>
      </c>
    </row>
    <row r="1741" spans="1:9">
      <c r="A1741" t="s">
        <v>4901</v>
      </c>
      <c r="B1741">
        <v>145.1354967766506</v>
      </c>
      <c r="C1741">
        <v>146.44703268563194</v>
      </c>
      <c r="D1741">
        <v>142.65812800803317</v>
      </c>
      <c r="E1741">
        <v>143.66911315917969</v>
      </c>
      <c r="F1741">
        <v>2779800</v>
      </c>
      <c r="G1741">
        <v>0</v>
      </c>
      <c r="H1741">
        <v>0</v>
      </c>
      <c r="I1741" t="s">
        <v>1905</v>
      </c>
    </row>
    <row r="1742" spans="1:9">
      <c r="A1742" t="s">
        <v>4902</v>
      </c>
      <c r="B1742">
        <v>144.27020550518213</v>
      </c>
      <c r="C1742">
        <v>144.3430709158626</v>
      </c>
      <c r="D1742">
        <v>142.63988537138189</v>
      </c>
      <c r="E1742">
        <v>143.44139099121094</v>
      </c>
      <c r="F1742">
        <v>2328000</v>
      </c>
      <c r="G1742">
        <v>0</v>
      </c>
      <c r="H1742">
        <v>0</v>
      </c>
      <c r="I1742" t="s">
        <v>4903</v>
      </c>
    </row>
    <row r="1743" spans="1:9">
      <c r="A1743" t="s">
        <v>4904</v>
      </c>
      <c r="B1743">
        <v>136.373637405989</v>
      </c>
      <c r="C1743">
        <v>139.00584030529728</v>
      </c>
      <c r="D1743">
        <v>136.16415797736863</v>
      </c>
      <c r="E1743">
        <v>138.26809692382813</v>
      </c>
      <c r="F1743">
        <v>4620000</v>
      </c>
      <c r="G1743">
        <v>0</v>
      </c>
      <c r="H1743">
        <v>0</v>
      </c>
      <c r="I1743" t="s">
        <v>1907</v>
      </c>
    </row>
    <row r="1744" spans="1:9">
      <c r="A1744" t="s">
        <v>4905</v>
      </c>
      <c r="B1744">
        <v>139.35192352524203</v>
      </c>
      <c r="C1744">
        <v>141.93858334543617</v>
      </c>
      <c r="D1744">
        <v>137.34817315604457</v>
      </c>
      <c r="E1744">
        <v>140.8092041015625</v>
      </c>
      <c r="F1744">
        <v>3609300</v>
      </c>
      <c r="G1744">
        <v>0</v>
      </c>
      <c r="H1744">
        <v>0</v>
      </c>
      <c r="I1744" t="s">
        <v>1908</v>
      </c>
    </row>
    <row r="1745" spans="1:9">
      <c r="A1745" t="s">
        <v>4906</v>
      </c>
      <c r="B1745">
        <v>141.26459879345239</v>
      </c>
      <c r="C1745">
        <v>145.78214344430771</v>
      </c>
      <c r="D1745">
        <v>140.87294891618205</v>
      </c>
      <c r="E1745">
        <v>145.19923400878906</v>
      </c>
      <c r="F1745">
        <v>3114000</v>
      </c>
      <c r="G1745">
        <v>0</v>
      </c>
      <c r="H1745">
        <v>0</v>
      </c>
      <c r="I1745" t="s">
        <v>1909</v>
      </c>
    </row>
    <row r="1746" spans="1:9">
      <c r="A1746" t="s">
        <v>4907</v>
      </c>
      <c r="B1746">
        <v>145.72750183239953</v>
      </c>
      <c r="C1746">
        <v>149.40711513869829</v>
      </c>
      <c r="D1746">
        <v>144.38862929750175</v>
      </c>
      <c r="E1746">
        <v>148.80599975585938</v>
      </c>
      <c r="F1746">
        <v>5523000</v>
      </c>
      <c r="G1746">
        <v>0</v>
      </c>
      <c r="H1746">
        <v>0</v>
      </c>
      <c r="I1746" t="s">
        <v>1910</v>
      </c>
    </row>
    <row r="1747" spans="1:9">
      <c r="A1747" t="s">
        <v>4908</v>
      </c>
      <c r="B1747">
        <v>153.59681501275884</v>
      </c>
      <c r="C1747">
        <v>154.02489074101658</v>
      </c>
      <c r="D1747">
        <v>150.6002988126148</v>
      </c>
      <c r="E1747">
        <v>150.78245544433594</v>
      </c>
      <c r="F1747">
        <v>4534700</v>
      </c>
      <c r="G1747">
        <v>0</v>
      </c>
      <c r="H1747">
        <v>0</v>
      </c>
      <c r="I1747" t="s">
        <v>4909</v>
      </c>
    </row>
    <row r="1748" spans="1:9">
      <c r="A1748" t="s">
        <v>4910</v>
      </c>
      <c r="B1748">
        <v>149.84430070970714</v>
      </c>
      <c r="C1748">
        <v>151.4928407742004</v>
      </c>
      <c r="D1748">
        <v>148.72401058494904</v>
      </c>
      <c r="E1748">
        <v>148.89706420898438</v>
      </c>
      <c r="F1748">
        <v>3109400</v>
      </c>
      <c r="G1748">
        <v>0</v>
      </c>
      <c r="H1748">
        <v>0</v>
      </c>
      <c r="I1748" t="s">
        <v>1912</v>
      </c>
    </row>
    <row r="1749" spans="1:9">
      <c r="A1749" t="s">
        <v>4911</v>
      </c>
      <c r="B1749">
        <v>149.71679470023531</v>
      </c>
      <c r="C1749">
        <v>154.51668422326395</v>
      </c>
      <c r="D1749">
        <v>149.71679470023531</v>
      </c>
      <c r="E1749">
        <v>152.94100952148438</v>
      </c>
      <c r="F1749">
        <v>4057000</v>
      </c>
      <c r="G1749">
        <v>0</v>
      </c>
      <c r="H1749">
        <v>0</v>
      </c>
      <c r="I1749" t="s">
        <v>1913</v>
      </c>
    </row>
    <row r="1750" spans="1:9">
      <c r="A1750" t="s">
        <v>4912</v>
      </c>
      <c r="B1750">
        <v>152.67689091035186</v>
      </c>
      <c r="C1750">
        <v>153.4692797770839</v>
      </c>
      <c r="D1750">
        <v>150.94636843777218</v>
      </c>
      <c r="E1750">
        <v>151.70233154296875</v>
      </c>
      <c r="F1750">
        <v>3157600</v>
      </c>
      <c r="G1750">
        <v>0</v>
      </c>
      <c r="H1750">
        <v>0</v>
      </c>
      <c r="I1750" t="s">
        <v>1914</v>
      </c>
    </row>
    <row r="1751" spans="1:9">
      <c r="A1751" t="s">
        <v>4913</v>
      </c>
      <c r="B1751">
        <v>150.32703710404485</v>
      </c>
      <c r="C1751">
        <v>152.01200309747259</v>
      </c>
      <c r="D1751">
        <v>149.73501075690135</v>
      </c>
      <c r="E1751">
        <v>151.31069946289063</v>
      </c>
      <c r="F1751">
        <v>2205400</v>
      </c>
      <c r="G1751">
        <v>0</v>
      </c>
      <c r="H1751">
        <v>0</v>
      </c>
      <c r="I1751" t="s">
        <v>1915</v>
      </c>
    </row>
    <row r="1752" spans="1:9">
      <c r="A1752" t="s">
        <v>4914</v>
      </c>
      <c r="B1752">
        <v>151.7934150716097</v>
      </c>
      <c r="C1752">
        <v>155.73716732625783</v>
      </c>
      <c r="D1752">
        <v>151.58392177776864</v>
      </c>
      <c r="E1752">
        <v>152.07575988769531</v>
      </c>
      <c r="F1752">
        <v>2806400</v>
      </c>
      <c r="G1752">
        <v>0</v>
      </c>
      <c r="H1752">
        <v>0</v>
      </c>
      <c r="I1752" t="s">
        <v>4915</v>
      </c>
    </row>
    <row r="1753" spans="1:9">
      <c r="A1753" t="s">
        <v>4916</v>
      </c>
      <c r="B1753">
        <v>150.98280390324658</v>
      </c>
      <c r="C1753">
        <v>151.26514871469217</v>
      </c>
      <c r="D1753">
        <v>149.28872113691534</v>
      </c>
      <c r="E1753">
        <v>150.39077758789063</v>
      </c>
      <c r="F1753">
        <v>2608600</v>
      </c>
      <c r="G1753">
        <v>0</v>
      </c>
      <c r="H1753">
        <v>0</v>
      </c>
      <c r="I1753" t="s">
        <v>1917</v>
      </c>
    </row>
    <row r="1754" spans="1:9">
      <c r="A1754" t="s">
        <v>4917</v>
      </c>
      <c r="B1754">
        <v>153.96112080331648</v>
      </c>
      <c r="C1754">
        <v>157.50412062431576</v>
      </c>
      <c r="D1754">
        <v>152.78619877273181</v>
      </c>
      <c r="E1754">
        <v>154.53492736816406</v>
      </c>
      <c r="F1754">
        <v>4539900</v>
      </c>
      <c r="G1754">
        <v>0</v>
      </c>
      <c r="H1754">
        <v>0</v>
      </c>
      <c r="I1754" t="s">
        <v>1918</v>
      </c>
    </row>
    <row r="1755" spans="1:9">
      <c r="A1755" t="s">
        <v>4918</v>
      </c>
      <c r="B1755">
        <v>155.81001806188465</v>
      </c>
      <c r="C1755">
        <v>157.55874628176005</v>
      </c>
      <c r="D1755">
        <v>153.81537081022248</v>
      </c>
      <c r="E1755">
        <v>154.47114562988281</v>
      </c>
      <c r="F1755">
        <v>4278800</v>
      </c>
      <c r="G1755">
        <v>0</v>
      </c>
      <c r="H1755">
        <v>0</v>
      </c>
      <c r="I1755" t="s">
        <v>1919</v>
      </c>
    </row>
    <row r="1756" spans="1:9">
      <c r="A1756" t="s">
        <v>4919</v>
      </c>
      <c r="B1756">
        <v>155.81002527283309</v>
      </c>
      <c r="C1756">
        <v>157.10335514433663</v>
      </c>
      <c r="D1756">
        <v>154.88100858570959</v>
      </c>
      <c r="E1756">
        <v>157.09423828125</v>
      </c>
      <c r="F1756">
        <v>2357300</v>
      </c>
      <c r="G1756">
        <v>0</v>
      </c>
      <c r="H1756">
        <v>0</v>
      </c>
      <c r="I1756" t="s">
        <v>1920</v>
      </c>
    </row>
    <row r="1757" spans="1:9">
      <c r="A1757" t="s">
        <v>4920</v>
      </c>
      <c r="B1757">
        <v>156.50223944539724</v>
      </c>
      <c r="C1757">
        <v>158.62439797758688</v>
      </c>
      <c r="D1757">
        <v>155.01763598995464</v>
      </c>
      <c r="E1757">
        <v>157.92308044433594</v>
      </c>
      <c r="F1757">
        <v>3788600</v>
      </c>
      <c r="G1757">
        <v>0</v>
      </c>
      <c r="H1757">
        <v>0</v>
      </c>
      <c r="I1757" t="s">
        <v>4921</v>
      </c>
    </row>
    <row r="1758" spans="1:9">
      <c r="A1758" t="s">
        <v>4922</v>
      </c>
      <c r="B1758">
        <v>159.61860344987684</v>
      </c>
      <c r="C1758">
        <v>163.12882124172697</v>
      </c>
      <c r="D1758">
        <v>156.5666384143816</v>
      </c>
      <c r="E1758">
        <v>160.7000732421875</v>
      </c>
      <c r="F1758">
        <v>13409000</v>
      </c>
      <c r="G1758">
        <v>0</v>
      </c>
      <c r="H1758">
        <v>0</v>
      </c>
      <c r="I1758" t="s">
        <v>1923</v>
      </c>
    </row>
    <row r="1759" spans="1:9">
      <c r="A1759" t="s">
        <v>4923</v>
      </c>
      <c r="B1759">
        <v>159.45364662934503</v>
      </c>
      <c r="C1759">
        <v>160.51679652340758</v>
      </c>
      <c r="D1759">
        <v>157.25403869693704</v>
      </c>
      <c r="E1759">
        <v>158.60130310058594</v>
      </c>
      <c r="F1759">
        <v>4241300</v>
      </c>
      <c r="G1759">
        <v>0</v>
      </c>
      <c r="H1759">
        <v>0</v>
      </c>
      <c r="I1759" t="s">
        <v>1924</v>
      </c>
    </row>
    <row r="1760" spans="1:9">
      <c r="A1760" t="s">
        <v>4924</v>
      </c>
      <c r="B1760">
        <v>157.48313226679238</v>
      </c>
      <c r="C1760">
        <v>157.56561440048571</v>
      </c>
      <c r="D1760">
        <v>152.86393699327962</v>
      </c>
      <c r="E1760">
        <v>153.09306335449219</v>
      </c>
      <c r="F1760">
        <v>5015800</v>
      </c>
      <c r="G1760">
        <v>0</v>
      </c>
      <c r="H1760">
        <v>0</v>
      </c>
      <c r="I1760" t="s">
        <v>1925</v>
      </c>
    </row>
    <row r="1761" spans="1:9">
      <c r="A1761" t="s">
        <v>4925</v>
      </c>
      <c r="B1761">
        <v>151.28757333539679</v>
      </c>
      <c r="C1761">
        <v>152.12158273258115</v>
      </c>
      <c r="D1761">
        <v>147.88733169309427</v>
      </c>
      <c r="E1761">
        <v>148.43724060058594</v>
      </c>
      <c r="F1761">
        <v>4630100</v>
      </c>
      <c r="G1761">
        <v>0</v>
      </c>
      <c r="H1761">
        <v>0</v>
      </c>
      <c r="I1761" t="s">
        <v>4926</v>
      </c>
    </row>
    <row r="1762" spans="1:9">
      <c r="A1762" t="s">
        <v>4927</v>
      </c>
      <c r="B1762">
        <v>148.4189170839675</v>
      </c>
      <c r="C1762">
        <v>149.22544647612861</v>
      </c>
      <c r="D1762">
        <v>146.77836425080031</v>
      </c>
      <c r="E1762">
        <v>148.4464111328125</v>
      </c>
      <c r="F1762">
        <v>3795100</v>
      </c>
      <c r="G1762">
        <v>0</v>
      </c>
      <c r="H1762">
        <v>0</v>
      </c>
      <c r="I1762" t="s">
        <v>1927</v>
      </c>
    </row>
    <row r="1763" spans="1:9">
      <c r="A1763" t="s">
        <v>4928</v>
      </c>
      <c r="B1763">
        <v>148.53807353463924</v>
      </c>
      <c r="C1763">
        <v>150.80182956512036</v>
      </c>
      <c r="D1763">
        <v>146.38427971939893</v>
      </c>
      <c r="E1763">
        <v>149.50956726074219</v>
      </c>
      <c r="F1763">
        <v>3407100</v>
      </c>
      <c r="G1763">
        <v>0</v>
      </c>
      <c r="H1763">
        <v>0</v>
      </c>
      <c r="I1763" t="s">
        <v>1928</v>
      </c>
    </row>
    <row r="1764" spans="1:9">
      <c r="A1764" t="s">
        <v>4929</v>
      </c>
      <c r="B1764">
        <v>149.0513310514724</v>
      </c>
      <c r="C1764">
        <v>153.56053755601951</v>
      </c>
      <c r="D1764">
        <v>148.107331270213</v>
      </c>
      <c r="E1764">
        <v>153.51470947265625</v>
      </c>
      <c r="F1764">
        <v>3071400</v>
      </c>
      <c r="G1764">
        <v>0</v>
      </c>
      <c r="H1764">
        <v>0</v>
      </c>
      <c r="I1764" t="s">
        <v>1929</v>
      </c>
    </row>
    <row r="1765" spans="1:9">
      <c r="A1765" t="s">
        <v>4930</v>
      </c>
      <c r="B1765">
        <v>153.98211333804696</v>
      </c>
      <c r="C1765">
        <v>154.08292952163251</v>
      </c>
      <c r="D1765">
        <v>147.19081691843272</v>
      </c>
      <c r="E1765">
        <v>147.20913696289063</v>
      </c>
      <c r="F1765">
        <v>3607600</v>
      </c>
      <c r="G1765">
        <v>0</v>
      </c>
      <c r="H1765">
        <v>0</v>
      </c>
      <c r="I1765" t="s">
        <v>1930</v>
      </c>
    </row>
    <row r="1766" spans="1:9">
      <c r="A1766" t="s">
        <v>4931</v>
      </c>
      <c r="B1766">
        <v>145.95350268963918</v>
      </c>
      <c r="C1766">
        <v>147.05330650636023</v>
      </c>
      <c r="D1766">
        <v>144.95451503856216</v>
      </c>
      <c r="E1766">
        <v>145.44026184082031</v>
      </c>
      <c r="F1766">
        <v>2531100</v>
      </c>
      <c r="G1766">
        <v>0</v>
      </c>
      <c r="H1766">
        <v>0</v>
      </c>
      <c r="I1766" t="s">
        <v>4932</v>
      </c>
    </row>
    <row r="1767" spans="1:9">
      <c r="A1767" t="s">
        <v>4933</v>
      </c>
      <c r="B1767">
        <v>145.44942547772197</v>
      </c>
      <c r="C1767">
        <v>147.63987314502626</v>
      </c>
      <c r="D1767">
        <v>144.05633315003132</v>
      </c>
      <c r="E1767">
        <v>147.35575866699219</v>
      </c>
      <c r="F1767">
        <v>3249700</v>
      </c>
      <c r="G1767">
        <v>0</v>
      </c>
      <c r="H1767">
        <v>0</v>
      </c>
      <c r="I1767" t="s">
        <v>1932</v>
      </c>
    </row>
    <row r="1768" spans="1:9">
      <c r="A1768" t="s">
        <v>4934</v>
      </c>
      <c r="B1768">
        <v>147.78650746732836</v>
      </c>
      <c r="C1768">
        <v>147.8414955581261</v>
      </c>
      <c r="D1768">
        <v>145.04615106954327</v>
      </c>
      <c r="E1768">
        <v>146.95248413085938</v>
      </c>
      <c r="F1768">
        <v>4901300</v>
      </c>
      <c r="G1768">
        <v>0</v>
      </c>
      <c r="H1768">
        <v>0</v>
      </c>
      <c r="I1768" t="s">
        <v>1933</v>
      </c>
    </row>
    <row r="1769" spans="1:9">
      <c r="A1769" t="s">
        <v>4935</v>
      </c>
      <c r="B1769">
        <v>145.99015852110659</v>
      </c>
      <c r="C1769">
        <v>151.13175506155935</v>
      </c>
      <c r="D1769">
        <v>144.89952869656824</v>
      </c>
      <c r="E1769">
        <v>151.07676696777344</v>
      </c>
      <c r="F1769">
        <v>4021400</v>
      </c>
      <c r="G1769">
        <v>0</v>
      </c>
      <c r="H1769">
        <v>0</v>
      </c>
      <c r="I1769" t="s">
        <v>1934</v>
      </c>
    </row>
    <row r="1770" spans="1:9">
      <c r="A1770" t="s">
        <v>4936</v>
      </c>
      <c r="B1770">
        <v>151.69083624664418</v>
      </c>
      <c r="C1770">
        <v>152.45153756993332</v>
      </c>
      <c r="D1770">
        <v>149.65619270357331</v>
      </c>
      <c r="E1770">
        <v>150.85682678222656</v>
      </c>
      <c r="F1770">
        <v>3563200</v>
      </c>
      <c r="G1770">
        <v>0</v>
      </c>
      <c r="H1770">
        <v>0</v>
      </c>
      <c r="I1770" t="s">
        <v>1935</v>
      </c>
    </row>
    <row r="1771" spans="1:9">
      <c r="A1771" t="s">
        <v>4937</v>
      </c>
      <c r="B1771">
        <v>150.77430992767066</v>
      </c>
      <c r="C1771">
        <v>151.03093034064696</v>
      </c>
      <c r="D1771">
        <v>146.02681830284507</v>
      </c>
      <c r="E1771">
        <v>149.92196655273438</v>
      </c>
      <c r="F1771">
        <v>4530300</v>
      </c>
      <c r="G1771">
        <v>0</v>
      </c>
      <c r="H1771">
        <v>0</v>
      </c>
      <c r="I1771" t="s">
        <v>4938</v>
      </c>
    </row>
    <row r="1772" spans="1:9">
      <c r="A1772" t="s">
        <v>4939</v>
      </c>
      <c r="B1772">
        <v>149.59202889569278</v>
      </c>
      <c r="C1772">
        <v>157.38232564917732</v>
      </c>
      <c r="D1772">
        <v>149.18876423795015</v>
      </c>
      <c r="E1772">
        <v>156.52996826171875</v>
      </c>
      <c r="F1772">
        <v>5206400</v>
      </c>
      <c r="G1772">
        <v>0</v>
      </c>
      <c r="H1772">
        <v>0</v>
      </c>
      <c r="I1772" t="s">
        <v>1937</v>
      </c>
    </row>
    <row r="1773" spans="1:9">
      <c r="A1773" t="s">
        <v>4940</v>
      </c>
      <c r="B1773">
        <v>154.95360378370981</v>
      </c>
      <c r="C1773">
        <v>157.83143072064033</v>
      </c>
      <c r="D1773">
        <v>154.63282123957686</v>
      </c>
      <c r="E1773">
        <v>157.54730224609375</v>
      </c>
      <c r="F1773">
        <v>2817100</v>
      </c>
      <c r="G1773">
        <v>0</v>
      </c>
      <c r="H1773">
        <v>0</v>
      </c>
      <c r="I1773" t="s">
        <v>1938</v>
      </c>
    </row>
    <row r="1774" spans="1:9">
      <c r="A1774" t="s">
        <v>4941</v>
      </c>
      <c r="B1774">
        <v>157.40979893721851</v>
      </c>
      <c r="C1774">
        <v>159.99435082022728</v>
      </c>
      <c r="D1774">
        <v>157.21732665421823</v>
      </c>
      <c r="E1774">
        <v>159.15115356445313</v>
      </c>
      <c r="F1774">
        <v>3379500</v>
      </c>
      <c r="G1774">
        <v>0</v>
      </c>
      <c r="H1774">
        <v>0</v>
      </c>
      <c r="I1774" t="s">
        <v>1939</v>
      </c>
    </row>
    <row r="1775" spans="1:9">
      <c r="A1775" t="s">
        <v>4942</v>
      </c>
      <c r="B1775">
        <v>160.48929518820927</v>
      </c>
      <c r="C1775">
        <v>161.42413481019338</v>
      </c>
      <c r="D1775">
        <v>158.6837780485339</v>
      </c>
      <c r="E1775">
        <v>159.33450317382813</v>
      </c>
      <c r="F1775">
        <v>3024600</v>
      </c>
      <c r="G1775">
        <v>0</v>
      </c>
      <c r="H1775">
        <v>0</v>
      </c>
      <c r="I1775" t="s">
        <v>4943</v>
      </c>
    </row>
    <row r="1776" spans="1:9">
      <c r="A1776" t="s">
        <v>4944</v>
      </c>
      <c r="B1776">
        <v>155.85174663031012</v>
      </c>
      <c r="C1776">
        <v>157.40980301898949</v>
      </c>
      <c r="D1776">
        <v>151.8557825124754</v>
      </c>
      <c r="E1776">
        <v>152.35986328125</v>
      </c>
      <c r="F1776">
        <v>3585400</v>
      </c>
      <c r="G1776">
        <v>0</v>
      </c>
      <c r="H1776">
        <v>0</v>
      </c>
      <c r="I1776" t="s">
        <v>1941</v>
      </c>
    </row>
    <row r="1777" spans="1:9">
      <c r="A1777" t="s">
        <v>4945</v>
      </c>
      <c r="B1777">
        <v>153.84463102876859</v>
      </c>
      <c r="C1777">
        <v>154.77947065925792</v>
      </c>
      <c r="D1777">
        <v>149.75700988742557</v>
      </c>
      <c r="E1777">
        <v>151.57170104980469</v>
      </c>
      <c r="F1777">
        <v>3618800</v>
      </c>
      <c r="G1777">
        <v>0</v>
      </c>
      <c r="H1777">
        <v>0</v>
      </c>
      <c r="I1777" t="s">
        <v>1942</v>
      </c>
    </row>
    <row r="1778" spans="1:9">
      <c r="A1778" t="s">
        <v>4946</v>
      </c>
      <c r="B1778">
        <v>151.63583913896494</v>
      </c>
      <c r="C1778">
        <v>154.88027658937034</v>
      </c>
      <c r="D1778">
        <v>150.94845998241047</v>
      </c>
      <c r="E1778">
        <v>151.23257446289063</v>
      </c>
      <c r="F1778">
        <v>2909300</v>
      </c>
      <c r="G1778">
        <v>0</v>
      </c>
      <c r="H1778">
        <v>0</v>
      </c>
      <c r="I1778" t="s">
        <v>1943</v>
      </c>
    </row>
    <row r="1779" spans="1:9">
      <c r="A1779" t="s">
        <v>4947</v>
      </c>
      <c r="B1779">
        <v>149.14295609041034</v>
      </c>
      <c r="C1779">
        <v>151.80999080924346</v>
      </c>
      <c r="D1779">
        <v>148.2081304241363</v>
      </c>
      <c r="E1779">
        <v>150.389404296875</v>
      </c>
      <c r="F1779">
        <v>4843500</v>
      </c>
      <c r="G1779">
        <v>0</v>
      </c>
      <c r="H1779">
        <v>0</v>
      </c>
      <c r="I1779" t="s">
        <v>1944</v>
      </c>
    </row>
    <row r="1780" spans="1:9">
      <c r="A1780" t="s">
        <v>4948</v>
      </c>
      <c r="B1780">
        <v>149.39041885821911</v>
      </c>
      <c r="C1780">
        <v>151.30591228355422</v>
      </c>
      <c r="D1780">
        <v>148.50140727138583</v>
      </c>
      <c r="E1780">
        <v>151.00346374511719</v>
      </c>
      <c r="F1780">
        <v>2607200</v>
      </c>
      <c r="G1780">
        <v>0</v>
      </c>
      <c r="H1780">
        <v>0</v>
      </c>
      <c r="I1780" t="s">
        <v>4949</v>
      </c>
    </row>
    <row r="1781" spans="1:9">
      <c r="A1781" t="s">
        <v>4950</v>
      </c>
      <c r="B1781">
        <v>149.66535777476224</v>
      </c>
      <c r="C1781">
        <v>150.07778247162446</v>
      </c>
      <c r="D1781">
        <v>145.00950794418833</v>
      </c>
      <c r="E1781">
        <v>146.66838073730469</v>
      </c>
      <c r="F1781">
        <v>3019600</v>
      </c>
      <c r="G1781">
        <v>0</v>
      </c>
      <c r="H1781">
        <v>0</v>
      </c>
      <c r="I1781" t="s">
        <v>1946</v>
      </c>
    </row>
    <row r="1782" spans="1:9">
      <c r="A1782" t="s">
        <v>4951</v>
      </c>
      <c r="B1782">
        <v>147.55740933527406</v>
      </c>
      <c r="C1782">
        <v>150.14196197544933</v>
      </c>
      <c r="D1782">
        <v>145.75189208984375</v>
      </c>
      <c r="E1782">
        <v>145.75189208984375</v>
      </c>
      <c r="F1782">
        <v>2809500</v>
      </c>
      <c r="G1782">
        <v>0</v>
      </c>
      <c r="H1782">
        <v>0</v>
      </c>
      <c r="I1782" t="s">
        <v>1947</v>
      </c>
    </row>
    <row r="1783" spans="1:9">
      <c r="A1783" t="s">
        <v>4952</v>
      </c>
      <c r="B1783">
        <v>145.02783820177021</v>
      </c>
      <c r="C1783">
        <v>145.20196250298685</v>
      </c>
      <c r="D1783">
        <v>139.89540170710214</v>
      </c>
      <c r="E1783">
        <v>140.18869018554688</v>
      </c>
      <c r="F1783">
        <v>3984700</v>
      </c>
      <c r="G1783">
        <v>0</v>
      </c>
      <c r="H1783">
        <v>0</v>
      </c>
      <c r="I1783" t="s">
        <v>1948</v>
      </c>
    </row>
    <row r="1784" spans="1:9">
      <c r="A1784" t="s">
        <v>4953</v>
      </c>
      <c r="B1784">
        <v>139.26302287062765</v>
      </c>
      <c r="C1784">
        <v>140.02372419542073</v>
      </c>
      <c r="D1784">
        <v>137.21005928059873</v>
      </c>
      <c r="E1784">
        <v>139.867919921875</v>
      </c>
      <c r="F1784">
        <v>3796600</v>
      </c>
      <c r="G1784">
        <v>0</v>
      </c>
      <c r="H1784">
        <v>0</v>
      </c>
      <c r="I1784" t="s">
        <v>1949</v>
      </c>
    </row>
    <row r="1785" spans="1:9">
      <c r="A1785" t="s">
        <v>4954</v>
      </c>
      <c r="B1785">
        <v>138.9055810506834</v>
      </c>
      <c r="C1785">
        <v>139.77625853958307</v>
      </c>
      <c r="D1785">
        <v>135.06542049972859</v>
      </c>
      <c r="E1785">
        <v>136.29354858398438</v>
      </c>
      <c r="F1785">
        <v>3967800</v>
      </c>
      <c r="G1785">
        <v>0</v>
      </c>
      <c r="H1785">
        <v>0</v>
      </c>
      <c r="I1785" t="s">
        <v>4955</v>
      </c>
    </row>
    <row r="1786" spans="1:9">
      <c r="A1786" t="s">
        <v>4956</v>
      </c>
      <c r="B1786">
        <v>137.90660441493458</v>
      </c>
      <c r="C1786">
        <v>139.54714335301855</v>
      </c>
      <c r="D1786">
        <v>134.59801850365244</v>
      </c>
      <c r="E1786">
        <v>136.07359313964844</v>
      </c>
      <c r="F1786">
        <v>2941400</v>
      </c>
      <c r="G1786">
        <v>0</v>
      </c>
      <c r="H1786">
        <v>0</v>
      </c>
      <c r="I1786" t="s">
        <v>1951</v>
      </c>
    </row>
    <row r="1787" spans="1:9">
      <c r="A1787" t="s">
        <v>4957</v>
      </c>
      <c r="B1787">
        <v>137.05423119112012</v>
      </c>
      <c r="C1787">
        <v>143.84554054400053</v>
      </c>
      <c r="D1787">
        <v>136.8434388343571</v>
      </c>
      <c r="E1787">
        <v>142.855712890625</v>
      </c>
      <c r="F1787">
        <v>4254000</v>
      </c>
      <c r="G1787">
        <v>0</v>
      </c>
      <c r="H1787">
        <v>0</v>
      </c>
      <c r="I1787" t="s">
        <v>1952</v>
      </c>
    </row>
    <row r="1788" spans="1:9">
      <c r="A1788" t="s">
        <v>4958</v>
      </c>
      <c r="B1788">
        <v>141.3251606351497</v>
      </c>
      <c r="C1788">
        <v>141.82924151178929</v>
      </c>
      <c r="D1788">
        <v>138.30068936007763</v>
      </c>
      <c r="E1788">
        <v>139.11637878417969</v>
      </c>
      <c r="F1788">
        <v>3170400</v>
      </c>
      <c r="G1788">
        <v>0</v>
      </c>
      <c r="H1788">
        <v>0</v>
      </c>
      <c r="I1788" t="s">
        <v>1953</v>
      </c>
    </row>
    <row r="1789" spans="1:9">
      <c r="A1789" t="s">
        <v>4959</v>
      </c>
      <c r="B1789">
        <v>138.93307439252897</v>
      </c>
      <c r="C1789">
        <v>139.51963739115195</v>
      </c>
      <c r="D1789">
        <v>133.3515588921496</v>
      </c>
      <c r="E1789">
        <v>136.00025939941406</v>
      </c>
      <c r="F1789">
        <v>4328300</v>
      </c>
      <c r="G1789">
        <v>0</v>
      </c>
      <c r="H1789">
        <v>0</v>
      </c>
      <c r="I1789" t="s">
        <v>1954</v>
      </c>
    </row>
    <row r="1790" spans="1:9">
      <c r="A1790" t="s">
        <v>4960</v>
      </c>
      <c r="B1790">
        <v>137.17339138851312</v>
      </c>
      <c r="C1790">
        <v>139.87708010987845</v>
      </c>
      <c r="D1790">
        <v>136.00026534002399</v>
      </c>
      <c r="E1790">
        <v>139.11637878417969</v>
      </c>
      <c r="F1790">
        <v>2847500</v>
      </c>
      <c r="G1790">
        <v>0</v>
      </c>
      <c r="H1790">
        <v>0</v>
      </c>
      <c r="I1790" t="s">
        <v>4961</v>
      </c>
    </row>
    <row r="1791" spans="1:9">
      <c r="A1791" t="s">
        <v>4962</v>
      </c>
      <c r="B1791">
        <v>141.78340952154383</v>
      </c>
      <c r="C1791">
        <v>145.07366117634049</v>
      </c>
      <c r="D1791">
        <v>141.45346695546505</v>
      </c>
      <c r="E1791">
        <v>143.85472106933594</v>
      </c>
      <c r="F1791">
        <v>3028600</v>
      </c>
      <c r="G1791">
        <v>0</v>
      </c>
      <c r="H1791">
        <v>0</v>
      </c>
      <c r="I1791" t="s">
        <v>1956</v>
      </c>
    </row>
    <row r="1792" spans="1:9">
      <c r="A1792" t="s">
        <v>4963</v>
      </c>
      <c r="B1792">
        <v>142.05838581702372</v>
      </c>
      <c r="C1792">
        <v>144.39547818709596</v>
      </c>
      <c r="D1792">
        <v>140.6011450865997</v>
      </c>
      <c r="E1792">
        <v>143.35066223144531</v>
      </c>
      <c r="F1792">
        <v>2491700</v>
      </c>
      <c r="G1792">
        <v>0</v>
      </c>
      <c r="H1792">
        <v>0</v>
      </c>
      <c r="I1792" t="s">
        <v>1957</v>
      </c>
    </row>
    <row r="1793" spans="1:9">
      <c r="A1793" t="s">
        <v>4964</v>
      </c>
      <c r="B1793">
        <v>144.31297347881647</v>
      </c>
      <c r="C1793">
        <v>145.72438590599293</v>
      </c>
      <c r="D1793">
        <v>142.49828237774864</v>
      </c>
      <c r="E1793">
        <v>142.74574279785156</v>
      </c>
      <c r="F1793">
        <v>2603400</v>
      </c>
      <c r="G1793">
        <v>0</v>
      </c>
      <c r="H1793">
        <v>0</v>
      </c>
      <c r="I1793" t="s">
        <v>1958</v>
      </c>
    </row>
    <row r="1794" spans="1:9">
      <c r="A1794" t="s">
        <v>4965</v>
      </c>
      <c r="B1794">
        <v>141.45346399070843</v>
      </c>
      <c r="C1794">
        <v>141.6184422626726</v>
      </c>
      <c r="D1794">
        <v>138.1357183570064</v>
      </c>
      <c r="E1794">
        <v>139.62045288085938</v>
      </c>
      <c r="F1794">
        <v>2771900</v>
      </c>
      <c r="G1794">
        <v>0</v>
      </c>
      <c r="H1794">
        <v>0</v>
      </c>
      <c r="I1794" t="s">
        <v>1959</v>
      </c>
    </row>
    <row r="1795" spans="1:9">
      <c r="A1795" t="s">
        <v>4966</v>
      </c>
      <c r="B1795">
        <v>140.20701117023441</v>
      </c>
      <c r="C1795">
        <v>141.03187453283692</v>
      </c>
      <c r="D1795">
        <v>137.91574735983488</v>
      </c>
      <c r="E1795">
        <v>140.31700134277344</v>
      </c>
      <c r="F1795">
        <v>2055800</v>
      </c>
      <c r="G1795">
        <v>0</v>
      </c>
      <c r="H1795">
        <v>0</v>
      </c>
      <c r="I1795" t="s">
        <v>4967</v>
      </c>
    </row>
    <row r="1796" spans="1:9">
      <c r="A1796" t="s">
        <v>4968</v>
      </c>
      <c r="B1796">
        <v>140.68360732982845</v>
      </c>
      <c r="C1796">
        <v>144.55126201819846</v>
      </c>
      <c r="D1796">
        <v>139.95957407080883</v>
      </c>
      <c r="E1796">
        <v>141.60011291503906</v>
      </c>
      <c r="F1796">
        <v>2408100</v>
      </c>
      <c r="G1796">
        <v>0</v>
      </c>
      <c r="H1796">
        <v>0</v>
      </c>
      <c r="I1796" t="s">
        <v>1961</v>
      </c>
    </row>
    <row r="1797" spans="1:9">
      <c r="A1797" t="s">
        <v>4969</v>
      </c>
      <c r="B1797">
        <v>141.82008813433839</v>
      </c>
      <c r="C1797">
        <v>143.89138585157127</v>
      </c>
      <c r="D1797">
        <v>141.17852299686868</v>
      </c>
      <c r="E1797">
        <v>141.28851318359375</v>
      </c>
      <c r="F1797">
        <v>2265100</v>
      </c>
      <c r="G1797">
        <v>0</v>
      </c>
      <c r="H1797">
        <v>0</v>
      </c>
      <c r="I1797" t="s">
        <v>1962</v>
      </c>
    </row>
    <row r="1798" spans="1:9">
      <c r="A1798" t="s">
        <v>4970</v>
      </c>
      <c r="B1798">
        <v>138.58482550019883</v>
      </c>
      <c r="C1798">
        <v>143.02986951217264</v>
      </c>
      <c r="D1798">
        <v>136.44019165061542</v>
      </c>
      <c r="E1798">
        <v>141.25184631347656</v>
      </c>
      <c r="F1798">
        <v>3393900</v>
      </c>
      <c r="G1798">
        <v>0</v>
      </c>
      <c r="H1798">
        <v>0</v>
      </c>
      <c r="I1798" t="s">
        <v>1963</v>
      </c>
    </row>
    <row r="1799" spans="1:9">
      <c r="A1799" t="s">
        <v>4971</v>
      </c>
      <c r="B1799">
        <v>141.5817734310024</v>
      </c>
      <c r="C1799">
        <v>142.2324985247196</v>
      </c>
      <c r="D1799">
        <v>133.06744302583712</v>
      </c>
      <c r="E1799">
        <v>133.52569580078125</v>
      </c>
      <c r="F1799">
        <v>4762800</v>
      </c>
      <c r="G1799">
        <v>0</v>
      </c>
      <c r="H1799">
        <v>0</v>
      </c>
      <c r="I1799" t="s">
        <v>1964</v>
      </c>
    </row>
    <row r="1800" spans="1:9">
      <c r="A1800" t="s">
        <v>4972</v>
      </c>
      <c r="B1800">
        <v>135.40453381448285</v>
      </c>
      <c r="C1800">
        <v>138.39233684699539</v>
      </c>
      <c r="D1800">
        <v>134.43302619272541</v>
      </c>
      <c r="E1800">
        <v>136.7884521484375</v>
      </c>
      <c r="F1800">
        <v>3177400</v>
      </c>
      <c r="G1800">
        <v>0</v>
      </c>
      <c r="H1800">
        <v>0</v>
      </c>
      <c r="I1800" t="s">
        <v>4973</v>
      </c>
    </row>
    <row r="1801" spans="1:9">
      <c r="A1801" t="s">
        <v>4974</v>
      </c>
      <c r="B1801">
        <v>142.54411611468365</v>
      </c>
      <c r="C1801">
        <v>147.67655311415419</v>
      </c>
      <c r="D1801">
        <v>142.06752928271828</v>
      </c>
      <c r="E1801">
        <v>144.1021728515625</v>
      </c>
      <c r="F1801">
        <v>5563400</v>
      </c>
      <c r="G1801">
        <v>0</v>
      </c>
      <c r="H1801">
        <v>0</v>
      </c>
      <c r="I1801" t="s">
        <v>1966</v>
      </c>
    </row>
    <row r="1802" spans="1:9">
      <c r="A1802" t="s">
        <v>4975</v>
      </c>
      <c r="B1802">
        <v>144.06551484852599</v>
      </c>
      <c r="C1802">
        <v>144.9820204316481</v>
      </c>
      <c r="D1802">
        <v>141.2610100017348</v>
      </c>
      <c r="E1802">
        <v>142.41580200195313</v>
      </c>
      <c r="F1802">
        <v>2611500</v>
      </c>
      <c r="G1802">
        <v>0</v>
      </c>
      <c r="H1802">
        <v>0</v>
      </c>
      <c r="I1802" t="s">
        <v>1967</v>
      </c>
    </row>
    <row r="1803" spans="1:9">
      <c r="A1803" t="s">
        <v>4976</v>
      </c>
      <c r="B1803">
        <v>142.95653383721927</v>
      </c>
      <c r="C1803">
        <v>145.8710288003754</v>
      </c>
      <c r="D1803">
        <v>140.61028183290733</v>
      </c>
      <c r="E1803">
        <v>141.50845336914063</v>
      </c>
      <c r="F1803">
        <v>3079800</v>
      </c>
      <c r="G1803">
        <v>0</v>
      </c>
      <c r="H1803">
        <v>0</v>
      </c>
      <c r="I1803" t="s">
        <v>1968</v>
      </c>
    </row>
    <row r="1804" spans="1:9">
      <c r="A1804" t="s">
        <v>4977</v>
      </c>
      <c r="B1804">
        <v>141.6367547985439</v>
      </c>
      <c r="C1804">
        <v>145.96266190731265</v>
      </c>
      <c r="D1804">
        <v>141.41680242726821</v>
      </c>
      <c r="E1804">
        <v>145.89851379394531</v>
      </c>
      <c r="F1804">
        <v>3508300</v>
      </c>
      <c r="G1804">
        <v>0</v>
      </c>
      <c r="H1804">
        <v>0</v>
      </c>
      <c r="I1804" t="s">
        <v>1969</v>
      </c>
    </row>
    <row r="1805" spans="1:9">
      <c r="A1805" t="s">
        <v>4978</v>
      </c>
      <c r="B1805">
        <v>146.9158673729907</v>
      </c>
      <c r="C1805">
        <v>149.29877381617715</v>
      </c>
      <c r="D1805">
        <v>146.30181022854305</v>
      </c>
      <c r="E1805">
        <v>148.3089599609375</v>
      </c>
      <c r="F1805">
        <v>2974100</v>
      </c>
      <c r="G1805">
        <v>0</v>
      </c>
      <c r="H1805">
        <v>0</v>
      </c>
      <c r="I1805" t="s">
        <v>4979</v>
      </c>
    </row>
    <row r="1806" spans="1:9">
      <c r="A1806" t="s">
        <v>4980</v>
      </c>
      <c r="B1806">
        <v>149.20711766277751</v>
      </c>
      <c r="C1806">
        <v>152.4240473529488</v>
      </c>
      <c r="D1806">
        <v>148.46475034848922</v>
      </c>
      <c r="E1806">
        <v>151.95663452148438</v>
      </c>
      <c r="F1806">
        <v>4177900</v>
      </c>
      <c r="G1806">
        <v>0</v>
      </c>
      <c r="H1806">
        <v>0</v>
      </c>
      <c r="I1806" t="s">
        <v>1971</v>
      </c>
    </row>
    <row r="1807" spans="1:9">
      <c r="A1807" t="s">
        <v>4981</v>
      </c>
      <c r="B1807">
        <v>153.82629580503132</v>
      </c>
      <c r="C1807">
        <v>156.49333044449946</v>
      </c>
      <c r="D1807">
        <v>151.51671177321251</v>
      </c>
      <c r="E1807">
        <v>152.84564208984375</v>
      </c>
      <c r="F1807">
        <v>3453500</v>
      </c>
      <c r="G1807">
        <v>0</v>
      </c>
      <c r="H1807">
        <v>0</v>
      </c>
      <c r="I1807" t="s">
        <v>1972</v>
      </c>
    </row>
    <row r="1808" spans="1:9">
      <c r="A1808" t="s">
        <v>4982</v>
      </c>
      <c r="B1808">
        <v>154.17456146907688</v>
      </c>
      <c r="C1808">
        <v>156.08089465080715</v>
      </c>
      <c r="D1808">
        <v>152.87312529385773</v>
      </c>
      <c r="E1808">
        <v>152.96476745605469</v>
      </c>
      <c r="F1808">
        <v>2957400</v>
      </c>
      <c r="G1808">
        <v>0</v>
      </c>
      <c r="H1808">
        <v>0</v>
      </c>
      <c r="I1808" t="s">
        <v>1973</v>
      </c>
    </row>
    <row r="1809" spans="1:9">
      <c r="A1809" t="s">
        <v>4983</v>
      </c>
      <c r="B1809">
        <v>152.3781988843667</v>
      </c>
      <c r="C1809">
        <v>153.91793539127931</v>
      </c>
      <c r="D1809">
        <v>149.42705006548454</v>
      </c>
      <c r="E1809">
        <v>153.53300476074219</v>
      </c>
      <c r="F1809">
        <v>3066800</v>
      </c>
      <c r="G1809">
        <v>0</v>
      </c>
      <c r="H1809">
        <v>0</v>
      </c>
      <c r="I1809" t="s">
        <v>1974</v>
      </c>
    </row>
    <row r="1810" spans="1:9">
      <c r="A1810" t="s">
        <v>4984</v>
      </c>
      <c r="B1810">
        <v>152.13991060068255</v>
      </c>
      <c r="C1810">
        <v>153.38635862041605</v>
      </c>
      <c r="D1810">
        <v>150.32523365503479</v>
      </c>
      <c r="E1810">
        <v>150.53602600097656</v>
      </c>
      <c r="F1810">
        <v>3792500</v>
      </c>
      <c r="G1810">
        <v>0</v>
      </c>
      <c r="H1810">
        <v>0</v>
      </c>
      <c r="I1810" t="s">
        <v>4985</v>
      </c>
    </row>
    <row r="1811" spans="1:9">
      <c r="A1811" t="s">
        <v>4986</v>
      </c>
      <c r="B1811">
        <v>152.54319723652884</v>
      </c>
      <c r="C1811">
        <v>153.03810411675411</v>
      </c>
      <c r="D1811">
        <v>148.99632497141121</v>
      </c>
      <c r="E1811">
        <v>150.84765625</v>
      </c>
      <c r="F1811">
        <v>3051000</v>
      </c>
      <c r="G1811">
        <v>0</v>
      </c>
      <c r="H1811">
        <v>0</v>
      </c>
      <c r="I1811" t="s">
        <v>1976</v>
      </c>
    </row>
    <row r="1812" spans="1:9">
      <c r="A1812" t="s">
        <v>4987</v>
      </c>
      <c r="B1812">
        <v>150.83848706902398</v>
      </c>
      <c r="C1812">
        <v>152.03910711765684</v>
      </c>
      <c r="D1812">
        <v>146.71421204010895</v>
      </c>
      <c r="E1812">
        <v>146.82418823242188</v>
      </c>
      <c r="F1812">
        <v>3377900</v>
      </c>
      <c r="G1812">
        <v>0</v>
      </c>
      <c r="H1812">
        <v>0</v>
      </c>
      <c r="I1812" t="s">
        <v>1977</v>
      </c>
    </row>
    <row r="1813" spans="1:9">
      <c r="A1813" t="s">
        <v>4988</v>
      </c>
      <c r="B1813">
        <v>144.78954894159801</v>
      </c>
      <c r="C1813">
        <v>147.36492740747332</v>
      </c>
      <c r="D1813">
        <v>144.57875657199756</v>
      </c>
      <c r="E1813">
        <v>146.45759582519531</v>
      </c>
      <c r="F1813">
        <v>3041600</v>
      </c>
      <c r="G1813">
        <v>0</v>
      </c>
      <c r="H1813">
        <v>0</v>
      </c>
      <c r="I1813" t="s">
        <v>1978</v>
      </c>
    </row>
    <row r="1814" spans="1:9">
      <c r="A1814" t="s">
        <v>4989</v>
      </c>
      <c r="B1814">
        <v>148.84967269094841</v>
      </c>
      <c r="C1814">
        <v>149.16128122779958</v>
      </c>
      <c r="D1814">
        <v>143.21315505553653</v>
      </c>
      <c r="E1814">
        <v>146.30178833007813</v>
      </c>
      <c r="F1814">
        <v>2653500</v>
      </c>
      <c r="G1814">
        <v>0</v>
      </c>
      <c r="H1814">
        <v>0</v>
      </c>
      <c r="I1814" t="s">
        <v>1979</v>
      </c>
    </row>
    <row r="1815" spans="1:9">
      <c r="A1815" t="s">
        <v>4990</v>
      </c>
      <c r="B1815">
        <v>147.77736593872314</v>
      </c>
      <c r="C1815">
        <v>147.93317021040068</v>
      </c>
      <c r="D1815">
        <v>144.80788280119572</v>
      </c>
      <c r="E1815">
        <v>146.52174377441406</v>
      </c>
      <c r="F1815">
        <v>2424100</v>
      </c>
      <c r="G1815">
        <v>0</v>
      </c>
      <c r="H1815">
        <v>0</v>
      </c>
      <c r="I1815" t="s">
        <v>4991</v>
      </c>
    </row>
    <row r="1816" spans="1:9">
      <c r="A1816" t="s">
        <v>4992</v>
      </c>
      <c r="B1816">
        <v>147.85070035788647</v>
      </c>
      <c r="C1816">
        <v>150.91182591782666</v>
      </c>
      <c r="D1816">
        <v>146.46676785566305</v>
      </c>
      <c r="E1816">
        <v>148.12564086914063</v>
      </c>
      <c r="F1816">
        <v>3284600</v>
      </c>
      <c r="G1816">
        <v>0</v>
      </c>
      <c r="H1816">
        <v>0</v>
      </c>
      <c r="I1816" t="s">
        <v>1981</v>
      </c>
    </row>
    <row r="1817" spans="1:9">
      <c r="A1817" t="s">
        <v>4993</v>
      </c>
      <c r="B1817">
        <v>147.63071292881293</v>
      </c>
      <c r="C1817">
        <v>148.09812571611184</v>
      </c>
      <c r="D1817">
        <v>139.76709377776746</v>
      </c>
      <c r="E1817">
        <v>140.2161865234375</v>
      </c>
      <c r="F1817">
        <v>4018400</v>
      </c>
      <c r="G1817">
        <v>0</v>
      </c>
      <c r="H1817">
        <v>0</v>
      </c>
      <c r="I1817" t="s">
        <v>1982</v>
      </c>
    </row>
    <row r="1818" spans="1:9">
      <c r="A1818" t="s">
        <v>4994</v>
      </c>
      <c r="B1818">
        <v>145.66938961734294</v>
      </c>
      <c r="C1818">
        <v>150.81098614502702</v>
      </c>
      <c r="D1818">
        <v>145.16530878428287</v>
      </c>
      <c r="E1818">
        <v>150.65518188476563</v>
      </c>
      <c r="F1818">
        <v>4962900</v>
      </c>
      <c r="G1818">
        <v>0</v>
      </c>
      <c r="H1818">
        <v>0</v>
      </c>
      <c r="I1818" t="s">
        <v>1983</v>
      </c>
    </row>
    <row r="1819" spans="1:9">
      <c r="A1819" t="s">
        <v>4995</v>
      </c>
      <c r="B1819">
        <v>151.3333833527079</v>
      </c>
      <c r="C1819">
        <v>160.23265789147075</v>
      </c>
      <c r="D1819">
        <v>151.17757909622159</v>
      </c>
      <c r="E1819">
        <v>158.84873962402344</v>
      </c>
      <c r="F1819">
        <v>5828300</v>
      </c>
      <c r="G1819">
        <v>0</v>
      </c>
      <c r="H1819">
        <v>0</v>
      </c>
      <c r="I1819" t="s">
        <v>1984</v>
      </c>
    </row>
    <row r="1820" spans="1:9">
      <c r="A1820" t="s">
        <v>4996</v>
      </c>
      <c r="B1820">
        <v>158.22551798097223</v>
      </c>
      <c r="C1820">
        <v>162.03818443467395</v>
      </c>
      <c r="D1820">
        <v>157.95973752411641</v>
      </c>
      <c r="E1820">
        <v>158.79374694824219</v>
      </c>
      <c r="F1820">
        <v>5753800</v>
      </c>
      <c r="G1820">
        <v>0</v>
      </c>
      <c r="H1820">
        <v>0</v>
      </c>
      <c r="I1820" t="s">
        <v>4997</v>
      </c>
    </row>
    <row r="1821" spans="1:9">
      <c r="A1821" t="s">
        <v>4998</v>
      </c>
      <c r="B1821">
        <v>138.19982371011417</v>
      </c>
      <c r="C1821">
        <v>146.16810094648656</v>
      </c>
      <c r="D1821">
        <v>137.18533826871288</v>
      </c>
      <c r="E1821">
        <v>143.38288879394531</v>
      </c>
      <c r="F1821">
        <v>36731500</v>
      </c>
      <c r="G1821">
        <v>0</v>
      </c>
      <c r="H1821">
        <v>0</v>
      </c>
      <c r="I1821" t="s">
        <v>1987</v>
      </c>
    </row>
    <row r="1822" spans="1:9">
      <c r="A1822" t="s">
        <v>4999</v>
      </c>
      <c r="B1822">
        <v>141.54759988723885</v>
      </c>
      <c r="C1822">
        <v>149.57121026859502</v>
      </c>
      <c r="D1822">
        <v>140.84669161668427</v>
      </c>
      <c r="E1822">
        <v>149.4144287109375</v>
      </c>
      <c r="F1822">
        <v>11300500</v>
      </c>
      <c r="G1822">
        <v>0</v>
      </c>
      <c r="H1822">
        <v>0</v>
      </c>
      <c r="I1822" t="s">
        <v>1988</v>
      </c>
    </row>
    <row r="1823" spans="1:9">
      <c r="A1823" t="s">
        <v>5000</v>
      </c>
      <c r="B1823">
        <v>149.38674432079478</v>
      </c>
      <c r="C1823">
        <v>151.89527708796996</v>
      </c>
      <c r="D1823">
        <v>147.56068478685285</v>
      </c>
      <c r="E1823">
        <v>150.21678161621094</v>
      </c>
      <c r="F1823">
        <v>7280900</v>
      </c>
      <c r="G1823">
        <v>0</v>
      </c>
      <c r="H1823">
        <v>0</v>
      </c>
      <c r="I1823" t="s">
        <v>1989</v>
      </c>
    </row>
    <row r="1824" spans="1:9">
      <c r="A1824" t="s">
        <v>5001</v>
      </c>
      <c r="B1824">
        <v>148.55674597575356</v>
      </c>
      <c r="C1824">
        <v>149.34065380146987</v>
      </c>
      <c r="D1824">
        <v>144.58183161525042</v>
      </c>
      <c r="E1824">
        <v>145.73464965820313</v>
      </c>
      <c r="F1824">
        <v>5964700</v>
      </c>
      <c r="G1824">
        <v>0</v>
      </c>
      <c r="H1824">
        <v>0</v>
      </c>
      <c r="I1824" t="s">
        <v>5002</v>
      </c>
    </row>
    <row r="1825" spans="1:9">
      <c r="A1825" t="s">
        <v>5003</v>
      </c>
      <c r="B1825">
        <v>146.44477175676874</v>
      </c>
      <c r="C1825">
        <v>147.47770626656211</v>
      </c>
      <c r="D1825">
        <v>143.64112453872514</v>
      </c>
      <c r="E1825">
        <v>145.58708190917969</v>
      </c>
      <c r="F1825">
        <v>6364100</v>
      </c>
      <c r="G1825">
        <v>0</v>
      </c>
      <c r="H1825">
        <v>0</v>
      </c>
      <c r="I1825" t="s">
        <v>1991</v>
      </c>
    </row>
    <row r="1826" spans="1:9">
      <c r="A1826" t="s">
        <v>5004</v>
      </c>
      <c r="B1826">
        <v>146.15886055407836</v>
      </c>
      <c r="C1826">
        <v>151.37882337770219</v>
      </c>
      <c r="D1826">
        <v>145.94674600097596</v>
      </c>
      <c r="E1826">
        <v>150.70558166503906</v>
      </c>
      <c r="F1826">
        <v>4833500</v>
      </c>
      <c r="G1826">
        <v>0</v>
      </c>
      <c r="H1826">
        <v>0</v>
      </c>
      <c r="I1826" t="s">
        <v>1992</v>
      </c>
    </row>
    <row r="1827" spans="1:9">
      <c r="A1827" t="s">
        <v>5005</v>
      </c>
      <c r="B1827">
        <v>150.78858349727176</v>
      </c>
      <c r="C1827">
        <v>151.21282668249052</v>
      </c>
      <c r="D1827">
        <v>149.03630589296387</v>
      </c>
      <c r="E1827">
        <v>150.67791748046875</v>
      </c>
      <c r="F1827">
        <v>1883000</v>
      </c>
      <c r="G1827">
        <v>0</v>
      </c>
      <c r="H1827">
        <v>0</v>
      </c>
      <c r="I1827" t="s">
        <v>5006</v>
      </c>
    </row>
    <row r="1828" spans="1:9">
      <c r="A1828" t="s">
        <v>5007</v>
      </c>
      <c r="B1828">
        <v>150.15222994497427</v>
      </c>
      <c r="C1828">
        <v>153.91502941858744</v>
      </c>
      <c r="D1828">
        <v>150.15222994497427</v>
      </c>
      <c r="E1828">
        <v>152.51319885253906</v>
      </c>
      <c r="F1828">
        <v>4624100</v>
      </c>
      <c r="G1828">
        <v>0</v>
      </c>
      <c r="H1828">
        <v>0</v>
      </c>
      <c r="I1828" t="s">
        <v>5008</v>
      </c>
    </row>
    <row r="1829" spans="1:9">
      <c r="A1829" t="s">
        <v>5009</v>
      </c>
      <c r="B1829">
        <v>151.64627958950319</v>
      </c>
      <c r="C1829">
        <v>153.98881357430025</v>
      </c>
      <c r="D1829">
        <v>148.95329851273678</v>
      </c>
      <c r="E1829">
        <v>153.43545532226563</v>
      </c>
      <c r="F1829">
        <v>5231700</v>
      </c>
      <c r="G1829">
        <v>0</v>
      </c>
      <c r="H1829">
        <v>0</v>
      </c>
      <c r="I1829" t="s">
        <v>1995</v>
      </c>
    </row>
    <row r="1830" spans="1:9">
      <c r="A1830" t="s">
        <v>5010</v>
      </c>
      <c r="B1830">
        <v>152.98355451187152</v>
      </c>
      <c r="C1830">
        <v>154.22858942810905</v>
      </c>
      <c r="D1830">
        <v>150.08767644547717</v>
      </c>
      <c r="E1830">
        <v>154.08103942871094</v>
      </c>
      <c r="F1830">
        <v>11376700</v>
      </c>
      <c r="G1830">
        <v>0</v>
      </c>
      <c r="H1830">
        <v>0</v>
      </c>
      <c r="I1830" t="s">
        <v>1996</v>
      </c>
    </row>
    <row r="1831" spans="1:9">
      <c r="A1831" t="s">
        <v>5011</v>
      </c>
      <c r="B1831">
        <v>153.52767922221048</v>
      </c>
      <c r="C1831">
        <v>154.41303549715815</v>
      </c>
      <c r="D1831">
        <v>150.37357110680136</v>
      </c>
      <c r="E1831">
        <v>152.19963073730469</v>
      </c>
      <c r="F1831">
        <v>4989200</v>
      </c>
      <c r="G1831">
        <v>0</v>
      </c>
      <c r="H1831">
        <v>0</v>
      </c>
      <c r="I1831" t="s">
        <v>1997</v>
      </c>
    </row>
    <row r="1832" spans="1:9">
      <c r="A1832" t="s">
        <v>5012</v>
      </c>
      <c r="B1832">
        <v>150.61335600368042</v>
      </c>
      <c r="C1832">
        <v>152.04285306406359</v>
      </c>
      <c r="D1832">
        <v>149.82021669790225</v>
      </c>
      <c r="E1832">
        <v>151.39727783203125</v>
      </c>
      <c r="F1832">
        <v>3442900</v>
      </c>
      <c r="G1832">
        <v>0</v>
      </c>
      <c r="H1832">
        <v>0</v>
      </c>
      <c r="I1832" t="s">
        <v>1998</v>
      </c>
    </row>
    <row r="1833" spans="1:9">
      <c r="A1833" t="s">
        <v>5013</v>
      </c>
      <c r="B1833">
        <v>150.22599182375939</v>
      </c>
      <c r="C1833">
        <v>150.22599182375939</v>
      </c>
      <c r="D1833">
        <v>142.75572688890381</v>
      </c>
      <c r="E1833">
        <v>142.88484191894531</v>
      </c>
      <c r="F1833">
        <v>6233200</v>
      </c>
      <c r="G1833">
        <v>0</v>
      </c>
      <c r="H1833">
        <v>0</v>
      </c>
      <c r="I1833" t="s">
        <v>5014</v>
      </c>
    </row>
    <row r="1834" spans="1:9">
      <c r="A1834" t="s">
        <v>5015</v>
      </c>
      <c r="B1834">
        <v>143.70566891192328</v>
      </c>
      <c r="C1834">
        <v>144.49879408450525</v>
      </c>
      <c r="D1834">
        <v>141.36313515609751</v>
      </c>
      <c r="E1834">
        <v>142.99552917480469</v>
      </c>
      <c r="F1834">
        <v>4721800</v>
      </c>
      <c r="G1834">
        <v>0</v>
      </c>
      <c r="H1834">
        <v>0</v>
      </c>
      <c r="I1834" t="s">
        <v>2000</v>
      </c>
    </row>
    <row r="1835" spans="1:9">
      <c r="A1835" t="s">
        <v>5016</v>
      </c>
      <c r="B1835">
        <v>141.56606606353299</v>
      </c>
      <c r="C1835">
        <v>143.58580567460407</v>
      </c>
      <c r="D1835">
        <v>141.46461750540882</v>
      </c>
      <c r="E1835">
        <v>141.80584716796875</v>
      </c>
      <c r="F1835">
        <v>3685200</v>
      </c>
      <c r="G1835">
        <v>0</v>
      </c>
      <c r="H1835">
        <v>0</v>
      </c>
      <c r="I1835" t="s">
        <v>2001</v>
      </c>
    </row>
    <row r="1836" spans="1:9">
      <c r="A1836" t="s">
        <v>5017</v>
      </c>
      <c r="B1836">
        <v>142.06402959882743</v>
      </c>
      <c r="C1836">
        <v>143.18918083930194</v>
      </c>
      <c r="D1836">
        <v>141.26167295467087</v>
      </c>
      <c r="E1836">
        <v>142.2208251953125</v>
      </c>
      <c r="F1836">
        <v>3107100</v>
      </c>
      <c r="G1836">
        <v>0</v>
      </c>
      <c r="H1836">
        <v>0</v>
      </c>
      <c r="I1836" t="s">
        <v>2002</v>
      </c>
    </row>
    <row r="1837" spans="1:9">
      <c r="A1837" t="s">
        <v>5018</v>
      </c>
      <c r="B1837">
        <v>141.4830393413643</v>
      </c>
      <c r="C1837">
        <v>142.69119025522409</v>
      </c>
      <c r="D1837">
        <v>140.29332338181143</v>
      </c>
      <c r="E1837">
        <v>140.44088745117188</v>
      </c>
      <c r="F1837">
        <v>2905900</v>
      </c>
      <c r="G1837">
        <v>0</v>
      </c>
      <c r="H1837">
        <v>0</v>
      </c>
      <c r="I1837" t="s">
        <v>2003</v>
      </c>
    </row>
    <row r="1838" spans="1:9">
      <c r="A1838" t="s">
        <v>5019</v>
      </c>
      <c r="B1838">
        <v>138.79929017085004</v>
      </c>
      <c r="C1838">
        <v>138.9652892116101</v>
      </c>
      <c r="D1838">
        <v>136.8902167671954</v>
      </c>
      <c r="E1838">
        <v>138.36582946777344</v>
      </c>
      <c r="F1838">
        <v>4433800</v>
      </c>
      <c r="G1838">
        <v>0</v>
      </c>
      <c r="H1838">
        <v>0</v>
      </c>
      <c r="I1838" t="s">
        <v>5020</v>
      </c>
    </row>
    <row r="1839" spans="1:9">
      <c r="A1839" t="s">
        <v>5021</v>
      </c>
      <c r="B1839">
        <v>141.28937265023504</v>
      </c>
      <c r="C1839">
        <v>142.1194100618612</v>
      </c>
      <c r="D1839">
        <v>138.06148221859954</v>
      </c>
      <c r="E1839">
        <v>139.14051818847656</v>
      </c>
      <c r="F1839">
        <v>4178900</v>
      </c>
      <c r="G1839">
        <v>0</v>
      </c>
      <c r="H1839">
        <v>0</v>
      </c>
      <c r="I1839" t="s">
        <v>2005</v>
      </c>
    </row>
    <row r="1840" spans="1:9">
      <c r="A1840" t="s">
        <v>5022</v>
      </c>
      <c r="B1840">
        <v>138.79928883695126</v>
      </c>
      <c r="C1840">
        <v>142.62663901309557</v>
      </c>
      <c r="D1840">
        <v>138.46727668613622</v>
      </c>
      <c r="E1840">
        <v>140.65301513671875</v>
      </c>
      <c r="F1840">
        <v>3749100</v>
      </c>
      <c r="G1840">
        <v>0</v>
      </c>
      <c r="H1840">
        <v>0</v>
      </c>
      <c r="I1840" t="s">
        <v>2006</v>
      </c>
    </row>
    <row r="1841" spans="1:9">
      <c r="A1841" t="s">
        <v>5023</v>
      </c>
      <c r="B1841">
        <v>138.20903025695651</v>
      </c>
      <c r="C1841">
        <v>138.33814529633375</v>
      </c>
      <c r="D1841">
        <v>134.02200191788037</v>
      </c>
      <c r="E1841">
        <v>136.12474060058594</v>
      </c>
      <c r="F1841">
        <v>5415500</v>
      </c>
      <c r="G1841">
        <v>0</v>
      </c>
      <c r="H1841">
        <v>0</v>
      </c>
      <c r="I1841" t="s">
        <v>2007</v>
      </c>
    </row>
    <row r="1842" spans="1:9">
      <c r="A1842" t="s">
        <v>5024</v>
      </c>
      <c r="B1842">
        <v>134.6952822691446</v>
      </c>
      <c r="C1842">
        <v>136.18011268430004</v>
      </c>
      <c r="D1842">
        <v>134.23415498583529</v>
      </c>
      <c r="E1842">
        <v>135.06417846679688</v>
      </c>
      <c r="F1842">
        <v>8367000</v>
      </c>
      <c r="G1842">
        <v>0</v>
      </c>
      <c r="H1842">
        <v>0</v>
      </c>
      <c r="I1842" t="s">
        <v>2008</v>
      </c>
    </row>
    <row r="1843" spans="1:9">
      <c r="A1843" t="s">
        <v>5025</v>
      </c>
      <c r="B1843">
        <v>135.20245952508412</v>
      </c>
      <c r="C1843">
        <v>135.57135554383001</v>
      </c>
      <c r="D1843">
        <v>132.39879912168354</v>
      </c>
      <c r="E1843">
        <v>133.404052734375</v>
      </c>
      <c r="F1843">
        <v>4186700</v>
      </c>
      <c r="G1843">
        <v>0</v>
      </c>
      <c r="H1843">
        <v>0</v>
      </c>
      <c r="I1843" t="s">
        <v>5026</v>
      </c>
    </row>
    <row r="1844" spans="1:9">
      <c r="A1844" t="s">
        <v>5027</v>
      </c>
      <c r="B1844">
        <v>131.79013565940423</v>
      </c>
      <c r="C1844">
        <v>132.76773705177925</v>
      </c>
      <c r="D1844">
        <v>131.37512403317481</v>
      </c>
      <c r="E1844">
        <v>132.11293029785156</v>
      </c>
      <c r="F1844">
        <v>3175400</v>
      </c>
      <c r="G1844">
        <v>0</v>
      </c>
      <c r="H1844">
        <v>0</v>
      </c>
      <c r="I1844" t="s">
        <v>2010</v>
      </c>
    </row>
    <row r="1845" spans="1:9">
      <c r="A1845" t="s">
        <v>5028</v>
      </c>
      <c r="B1845">
        <v>131.19988783715377</v>
      </c>
      <c r="C1845">
        <v>132.97984590209151</v>
      </c>
      <c r="D1845">
        <v>130.93244028982292</v>
      </c>
      <c r="E1845">
        <v>131.23678588867188</v>
      </c>
      <c r="F1845">
        <v>3510200</v>
      </c>
      <c r="G1845">
        <v>0</v>
      </c>
      <c r="H1845">
        <v>0</v>
      </c>
      <c r="I1845" t="s">
        <v>2011</v>
      </c>
    </row>
    <row r="1846" spans="1:9">
      <c r="A1846" t="s">
        <v>5029</v>
      </c>
      <c r="B1846">
        <v>130.49900453542793</v>
      </c>
      <c r="C1846">
        <v>130.69268416161466</v>
      </c>
      <c r="D1846">
        <v>128.82049468342981</v>
      </c>
      <c r="E1846">
        <v>130.36067199707031</v>
      </c>
      <c r="F1846">
        <v>3846500</v>
      </c>
      <c r="G1846">
        <v>0</v>
      </c>
      <c r="H1846">
        <v>0</v>
      </c>
      <c r="I1846" t="s">
        <v>2012</v>
      </c>
    </row>
    <row r="1847" spans="1:9">
      <c r="A1847" t="s">
        <v>5030</v>
      </c>
      <c r="B1847">
        <v>129.90873486681178</v>
      </c>
      <c r="C1847">
        <v>132.13137099781011</v>
      </c>
      <c r="D1847">
        <v>129.0049296375924</v>
      </c>
      <c r="E1847">
        <v>132.02069091796875</v>
      </c>
      <c r="F1847">
        <v>2464800</v>
      </c>
      <c r="G1847">
        <v>0</v>
      </c>
      <c r="H1847">
        <v>0</v>
      </c>
      <c r="I1847" t="s">
        <v>2013</v>
      </c>
    </row>
    <row r="1848" spans="1:9">
      <c r="A1848" t="s">
        <v>5031</v>
      </c>
      <c r="B1848">
        <v>131.88234933977299</v>
      </c>
      <c r="C1848">
        <v>134.90734196106854</v>
      </c>
      <c r="D1848">
        <v>131.32899119606782</v>
      </c>
      <c r="E1848">
        <v>134.23410034179688</v>
      </c>
      <c r="F1848">
        <v>3112500</v>
      </c>
      <c r="G1848">
        <v>0</v>
      </c>
      <c r="H1848">
        <v>0</v>
      </c>
      <c r="I1848" t="s">
        <v>5032</v>
      </c>
    </row>
    <row r="1849" spans="1:9">
      <c r="A1849" t="s">
        <v>5033</v>
      </c>
      <c r="B1849">
        <v>134.01276624316918</v>
      </c>
      <c r="C1849">
        <v>135.77427528311426</v>
      </c>
      <c r="D1849">
        <v>133.58853715791039</v>
      </c>
      <c r="E1849">
        <v>134.46467590332031</v>
      </c>
      <c r="F1849">
        <v>2623200</v>
      </c>
      <c r="G1849">
        <v>0</v>
      </c>
      <c r="H1849">
        <v>0</v>
      </c>
      <c r="I1849" t="s">
        <v>2015</v>
      </c>
    </row>
    <row r="1850" spans="1:9">
      <c r="A1850" t="s">
        <v>5034</v>
      </c>
      <c r="B1850">
        <v>135.54371896170602</v>
      </c>
      <c r="C1850">
        <v>138.02458534189157</v>
      </c>
      <c r="D1850">
        <v>135.46071945004169</v>
      </c>
      <c r="E1850">
        <v>136.83486938476563</v>
      </c>
      <c r="F1850">
        <v>2829000</v>
      </c>
      <c r="G1850">
        <v>0</v>
      </c>
      <c r="H1850">
        <v>0</v>
      </c>
      <c r="I1850" t="s">
        <v>2016</v>
      </c>
    </row>
    <row r="1851" spans="1:9">
      <c r="A1851" t="s">
        <v>5035</v>
      </c>
      <c r="B1851">
        <v>135.78349602412732</v>
      </c>
      <c r="C1851">
        <v>137.4896721002728</v>
      </c>
      <c r="D1851">
        <v>135.38693343174367</v>
      </c>
      <c r="E1851">
        <v>137.45277404785156</v>
      </c>
      <c r="F1851">
        <v>2391100</v>
      </c>
      <c r="G1851">
        <v>0</v>
      </c>
      <c r="H1851">
        <v>0</v>
      </c>
      <c r="I1851" t="s">
        <v>2017</v>
      </c>
    </row>
    <row r="1852" spans="1:9">
      <c r="A1852" t="s">
        <v>5036</v>
      </c>
      <c r="B1852">
        <v>138.31970960114819</v>
      </c>
      <c r="C1852">
        <v>140.7729096582369</v>
      </c>
      <c r="D1852">
        <v>137.95081347379758</v>
      </c>
      <c r="E1852">
        <v>139.93365478515625</v>
      </c>
      <c r="F1852">
        <v>3685200</v>
      </c>
      <c r="G1852">
        <v>0</v>
      </c>
      <c r="H1852">
        <v>0</v>
      </c>
      <c r="I1852" t="s">
        <v>5037</v>
      </c>
    </row>
    <row r="1853" spans="1:9">
      <c r="A1853" t="s">
        <v>5038</v>
      </c>
      <c r="B1853">
        <v>136.73341926312153</v>
      </c>
      <c r="C1853">
        <v>142.32229221603998</v>
      </c>
      <c r="D1853">
        <v>136.1985100733379</v>
      </c>
      <c r="E1853">
        <v>140.8466796875</v>
      </c>
      <c r="F1853">
        <v>4443300</v>
      </c>
      <c r="G1853">
        <v>0</v>
      </c>
      <c r="H1853">
        <v>0</v>
      </c>
      <c r="I1853" t="s">
        <v>2019</v>
      </c>
    </row>
    <row r="1854" spans="1:9">
      <c r="A1854" t="s">
        <v>5039</v>
      </c>
      <c r="B1854">
        <v>140.37632727852895</v>
      </c>
      <c r="C1854">
        <v>142.49750082114195</v>
      </c>
      <c r="D1854">
        <v>138.60558671337361</v>
      </c>
      <c r="E1854">
        <v>142.26693725585938</v>
      </c>
      <c r="F1854">
        <v>3266000</v>
      </c>
      <c r="G1854">
        <v>0</v>
      </c>
      <c r="H1854">
        <v>0</v>
      </c>
      <c r="I1854" t="s">
        <v>2020</v>
      </c>
    </row>
    <row r="1855" spans="1:9">
      <c r="A1855" t="s">
        <v>5040</v>
      </c>
      <c r="B1855">
        <v>145.39336961718186</v>
      </c>
      <c r="C1855">
        <v>148.53825982990563</v>
      </c>
      <c r="D1855">
        <v>144.68324401235964</v>
      </c>
      <c r="E1855">
        <v>147.69900512695313</v>
      </c>
      <c r="F1855">
        <v>4944200</v>
      </c>
      <c r="G1855">
        <v>0</v>
      </c>
      <c r="H1855">
        <v>0</v>
      </c>
      <c r="I1855" t="s">
        <v>2021</v>
      </c>
    </row>
    <row r="1856" spans="1:9">
      <c r="A1856" t="s">
        <v>5041</v>
      </c>
      <c r="B1856">
        <v>147.4500455999389</v>
      </c>
      <c r="C1856">
        <v>147.9019412729161</v>
      </c>
      <c r="D1856">
        <v>144.18525697452262</v>
      </c>
      <c r="E1856">
        <v>144.19448852539063</v>
      </c>
      <c r="F1856">
        <v>3853800</v>
      </c>
      <c r="G1856">
        <v>0</v>
      </c>
      <c r="H1856">
        <v>0</v>
      </c>
      <c r="I1856" t="s">
        <v>5042</v>
      </c>
    </row>
    <row r="1857" spans="1:9">
      <c r="A1857" t="s">
        <v>5043</v>
      </c>
      <c r="B1857">
        <v>145.18127536735446</v>
      </c>
      <c r="C1857">
        <v>145.29194138408533</v>
      </c>
      <c r="D1857">
        <v>142.80185750025072</v>
      </c>
      <c r="E1857">
        <v>143.84400939941406</v>
      </c>
      <c r="F1857">
        <v>2554900</v>
      </c>
      <c r="G1857">
        <v>0</v>
      </c>
      <c r="H1857">
        <v>0</v>
      </c>
      <c r="I1857" t="s">
        <v>2023</v>
      </c>
    </row>
    <row r="1858" spans="1:9">
      <c r="A1858" t="s">
        <v>5044</v>
      </c>
      <c r="B1858">
        <v>144.93225401076597</v>
      </c>
      <c r="C1858">
        <v>146.63843005231777</v>
      </c>
      <c r="D1858">
        <v>143.7794361644427</v>
      </c>
      <c r="E1858">
        <v>146.61076354980469</v>
      </c>
      <c r="F1858">
        <v>3146800</v>
      </c>
      <c r="G1858">
        <v>0</v>
      </c>
      <c r="H1858">
        <v>0</v>
      </c>
      <c r="I1858" t="s">
        <v>2024</v>
      </c>
    </row>
    <row r="1859" spans="1:9">
      <c r="A1859" t="s">
        <v>5045</v>
      </c>
      <c r="B1859">
        <v>147.56068747554772</v>
      </c>
      <c r="C1859">
        <v>147.79125104972826</v>
      </c>
      <c r="D1859">
        <v>144.31434841079022</v>
      </c>
      <c r="E1859">
        <v>147.33012390136719</v>
      </c>
      <c r="F1859">
        <v>3222600</v>
      </c>
      <c r="G1859">
        <v>0</v>
      </c>
      <c r="H1859">
        <v>0</v>
      </c>
      <c r="I1859" t="s">
        <v>2025</v>
      </c>
    </row>
    <row r="1860" spans="1:9">
      <c r="A1860" t="s">
        <v>5046</v>
      </c>
      <c r="B1860">
        <v>146.93356827654057</v>
      </c>
      <c r="C1860">
        <v>152.10740161692416</v>
      </c>
      <c r="D1860">
        <v>146.75833770025605</v>
      </c>
      <c r="E1860">
        <v>151.80307006835938</v>
      </c>
      <c r="F1860">
        <v>5161200</v>
      </c>
      <c r="G1860">
        <v>0</v>
      </c>
      <c r="H1860">
        <v>0</v>
      </c>
      <c r="I1860" t="s">
        <v>2026</v>
      </c>
    </row>
    <row r="1861" spans="1:9">
      <c r="A1861" t="s">
        <v>5047</v>
      </c>
      <c r="B1861">
        <v>151.70162386823534</v>
      </c>
      <c r="C1861">
        <v>152.80832627936044</v>
      </c>
      <c r="D1861">
        <v>149.46977001859571</v>
      </c>
      <c r="E1861">
        <v>149.4974365234375</v>
      </c>
      <c r="F1861">
        <v>3527900</v>
      </c>
      <c r="G1861">
        <v>0</v>
      </c>
      <c r="H1861">
        <v>0</v>
      </c>
      <c r="I1861" t="s">
        <v>5048</v>
      </c>
    </row>
    <row r="1862" spans="1:9">
      <c r="A1862" t="s">
        <v>5049</v>
      </c>
      <c r="B1862">
        <v>150.70560533960693</v>
      </c>
      <c r="C1862">
        <v>152.34721715972771</v>
      </c>
      <c r="D1862">
        <v>148.14173905548637</v>
      </c>
      <c r="E1862">
        <v>148.32618713378906</v>
      </c>
      <c r="F1862">
        <v>2798100</v>
      </c>
      <c r="G1862">
        <v>0</v>
      </c>
      <c r="H1862">
        <v>0</v>
      </c>
      <c r="I1862" t="s">
        <v>2028</v>
      </c>
    </row>
    <row r="1863" spans="1:9">
      <c r="A1863" t="s">
        <v>5050</v>
      </c>
      <c r="B1863">
        <v>147.09957850833689</v>
      </c>
      <c r="C1863">
        <v>148.12328146712505</v>
      </c>
      <c r="D1863">
        <v>145.28273619343821</v>
      </c>
      <c r="E1863">
        <v>146.73068237304688</v>
      </c>
      <c r="F1863">
        <v>2881300</v>
      </c>
      <c r="G1863">
        <v>0</v>
      </c>
      <c r="H1863">
        <v>0</v>
      </c>
      <c r="I1863" t="s">
        <v>2029</v>
      </c>
    </row>
    <row r="1864" spans="1:9">
      <c r="A1864" t="s">
        <v>5051</v>
      </c>
      <c r="B1864">
        <v>147.2194291261807</v>
      </c>
      <c r="C1864">
        <v>150.09685746658585</v>
      </c>
      <c r="D1864">
        <v>146.17727747129865</v>
      </c>
      <c r="E1864">
        <v>149.59884643554688</v>
      </c>
      <c r="F1864">
        <v>3122000</v>
      </c>
      <c r="G1864">
        <v>0</v>
      </c>
      <c r="H1864">
        <v>0</v>
      </c>
      <c r="I1864" t="s">
        <v>2030</v>
      </c>
    </row>
    <row r="1865" spans="1:9">
      <c r="A1865" t="s">
        <v>5052</v>
      </c>
      <c r="B1865">
        <v>149.59888047182059</v>
      </c>
      <c r="C1865">
        <v>152.62387353650433</v>
      </c>
      <c r="D1865">
        <v>148.80574118824595</v>
      </c>
      <c r="E1865">
        <v>151.83073425292969</v>
      </c>
      <c r="F1865">
        <v>2371400</v>
      </c>
      <c r="G1865">
        <v>0</v>
      </c>
      <c r="H1865">
        <v>0</v>
      </c>
      <c r="I1865" t="s">
        <v>5053</v>
      </c>
    </row>
    <row r="1866" spans="1:9">
      <c r="A1866" t="s">
        <v>5054</v>
      </c>
      <c r="B1866">
        <v>156.61724024448924</v>
      </c>
      <c r="C1866">
        <v>156.61724024448924</v>
      </c>
      <c r="D1866">
        <v>150.56723989638274</v>
      </c>
      <c r="E1866">
        <v>150.83470153808594</v>
      </c>
      <c r="F1866">
        <v>1902000</v>
      </c>
      <c r="G1866">
        <v>0</v>
      </c>
      <c r="H1866">
        <v>0</v>
      </c>
      <c r="I1866" t="s">
        <v>2032</v>
      </c>
    </row>
    <row r="1867" spans="1:9">
      <c r="A1867" t="s">
        <v>5055</v>
      </c>
      <c r="B1867">
        <v>149.86631369470919</v>
      </c>
      <c r="C1867">
        <v>151.44337463378906</v>
      </c>
      <c r="D1867">
        <v>148.1509202489043</v>
      </c>
      <c r="E1867">
        <v>151.44337463378906</v>
      </c>
      <c r="F1867">
        <v>2248200</v>
      </c>
      <c r="G1867">
        <v>0</v>
      </c>
      <c r="H1867">
        <v>0</v>
      </c>
      <c r="I1867" t="s">
        <v>2033</v>
      </c>
    </row>
    <row r="1868" spans="1:9">
      <c r="A1868" t="s">
        <v>5056</v>
      </c>
      <c r="B1868">
        <v>152.81754369681019</v>
      </c>
      <c r="C1868">
        <v>154.10870823635307</v>
      </c>
      <c r="D1868">
        <v>151.69239225873744</v>
      </c>
      <c r="E1868">
        <v>154.04414367675781</v>
      </c>
      <c r="F1868">
        <v>2079100</v>
      </c>
      <c r="G1868">
        <v>0</v>
      </c>
      <c r="H1868">
        <v>0</v>
      </c>
      <c r="I1868" t="s">
        <v>2034</v>
      </c>
    </row>
    <row r="1869" spans="1:9">
      <c r="A1869" t="s">
        <v>5057</v>
      </c>
      <c r="B1869">
        <v>154.93872823136857</v>
      </c>
      <c r="C1869">
        <v>157.07836504268948</v>
      </c>
      <c r="D1869">
        <v>153.82279429447573</v>
      </c>
      <c r="E1869">
        <v>155.40907287597656</v>
      </c>
      <c r="F1869">
        <v>3850300</v>
      </c>
      <c r="G1869">
        <v>0</v>
      </c>
      <c r="H1869">
        <v>0</v>
      </c>
      <c r="I1869" t="s">
        <v>2035</v>
      </c>
    </row>
    <row r="1870" spans="1:9">
      <c r="A1870" t="s">
        <v>5058</v>
      </c>
      <c r="B1870">
        <v>154.01646127426272</v>
      </c>
      <c r="C1870">
        <v>156.40509642800652</v>
      </c>
      <c r="D1870">
        <v>152.85442597385625</v>
      </c>
      <c r="E1870">
        <v>155.56584167480469</v>
      </c>
      <c r="F1870">
        <v>3453500</v>
      </c>
      <c r="G1870">
        <v>0</v>
      </c>
      <c r="H1870">
        <v>0</v>
      </c>
      <c r="I1870" t="s">
        <v>5059</v>
      </c>
    </row>
    <row r="1871" spans="1:9">
      <c r="A1871" t="s">
        <v>5060</v>
      </c>
      <c r="B1871">
        <v>155.04938505039394</v>
      </c>
      <c r="C1871">
        <v>158.83063322738707</v>
      </c>
      <c r="D1871">
        <v>155.04938505039394</v>
      </c>
      <c r="E1871">
        <v>158.75685119628906</v>
      </c>
      <c r="F1871">
        <v>3716000</v>
      </c>
      <c r="G1871">
        <v>0</v>
      </c>
      <c r="H1871">
        <v>0</v>
      </c>
      <c r="I1871" t="s">
        <v>2037</v>
      </c>
    </row>
    <row r="1872" spans="1:9">
      <c r="A1872" t="s">
        <v>5061</v>
      </c>
      <c r="B1872">
        <v>158.72918501044683</v>
      </c>
      <c r="C1872">
        <v>163.86613404260629</v>
      </c>
      <c r="D1872">
        <v>156.70022840489472</v>
      </c>
      <c r="E1872">
        <v>163.31278991699219</v>
      </c>
      <c r="F1872">
        <v>4022200</v>
      </c>
      <c r="G1872">
        <v>0</v>
      </c>
      <c r="H1872">
        <v>0</v>
      </c>
      <c r="I1872" t="s">
        <v>10</v>
      </c>
    </row>
    <row r="1873" spans="1:9">
      <c r="A1873" t="s">
        <v>5062</v>
      </c>
      <c r="B1873">
        <v>163.89381278088752</v>
      </c>
      <c r="C1873">
        <v>167.57359831779951</v>
      </c>
      <c r="D1873">
        <v>163.14677500008312</v>
      </c>
      <c r="E1873">
        <v>166.94647216796875</v>
      </c>
      <c r="F1873">
        <v>4003800</v>
      </c>
      <c r="G1873">
        <v>0</v>
      </c>
      <c r="H1873">
        <v>0</v>
      </c>
      <c r="I1873" t="s">
        <v>2038</v>
      </c>
    </row>
    <row r="1874" spans="1:9">
      <c r="A1874" t="s">
        <v>5063</v>
      </c>
      <c r="B1874">
        <v>163.48804369343091</v>
      </c>
      <c r="C1874">
        <v>165.1481044509282</v>
      </c>
      <c r="D1874">
        <v>161.57897030418764</v>
      </c>
      <c r="E1874">
        <v>163.01768493652344</v>
      </c>
      <c r="F1874">
        <v>2941600</v>
      </c>
      <c r="G1874">
        <v>0</v>
      </c>
      <c r="H1874">
        <v>0</v>
      </c>
      <c r="I1874" t="s">
        <v>2039</v>
      </c>
    </row>
    <row r="1875" spans="1:9">
      <c r="A1875" t="s">
        <v>5064</v>
      </c>
      <c r="B1875">
        <v>161.1085982604022</v>
      </c>
      <c r="C1875">
        <v>161.74495594875074</v>
      </c>
      <c r="D1875">
        <v>158.3695019938047</v>
      </c>
      <c r="E1875">
        <v>160.32467651367188</v>
      </c>
      <c r="F1875">
        <v>2642700</v>
      </c>
      <c r="G1875">
        <v>0</v>
      </c>
      <c r="H1875">
        <v>0</v>
      </c>
      <c r="I1875" t="s">
        <v>5065</v>
      </c>
    </row>
    <row r="1876" spans="1:9">
      <c r="A1876" t="s">
        <v>5066</v>
      </c>
      <c r="B1876">
        <v>160.0572672198258</v>
      </c>
      <c r="C1876">
        <v>161.80032761760668</v>
      </c>
      <c r="D1876">
        <v>158.57243694968014</v>
      </c>
      <c r="E1876">
        <v>161.17318725585938</v>
      </c>
      <c r="F1876">
        <v>2256700</v>
      </c>
      <c r="G1876">
        <v>0</v>
      </c>
      <c r="H1876">
        <v>0</v>
      </c>
      <c r="I1876" t="s">
        <v>2041</v>
      </c>
    </row>
    <row r="1877" spans="1:9">
      <c r="A1877" t="s">
        <v>5067</v>
      </c>
      <c r="B1877">
        <v>160.0295923242526</v>
      </c>
      <c r="C1877">
        <v>160.44460400245245</v>
      </c>
      <c r="D1877">
        <v>158.17585191714852</v>
      </c>
      <c r="E1877">
        <v>158.43408203125</v>
      </c>
      <c r="F1877">
        <v>2037000</v>
      </c>
      <c r="G1877">
        <v>0</v>
      </c>
      <c r="H1877">
        <v>0</v>
      </c>
      <c r="I1877" t="s">
        <v>2042</v>
      </c>
    </row>
    <row r="1878" spans="1:9">
      <c r="A1878" t="s">
        <v>5068</v>
      </c>
      <c r="B1878">
        <v>159.27332237820352</v>
      </c>
      <c r="C1878">
        <v>160.49070486695302</v>
      </c>
      <c r="D1878">
        <v>157.2996986451424</v>
      </c>
      <c r="E1878">
        <v>158.04672241210938</v>
      </c>
      <c r="F1878">
        <v>1656100</v>
      </c>
      <c r="G1878">
        <v>0</v>
      </c>
      <c r="H1878">
        <v>0</v>
      </c>
      <c r="I1878" t="s">
        <v>2043</v>
      </c>
    </row>
    <row r="1879" spans="1:9">
      <c r="A1879" t="s">
        <v>5069</v>
      </c>
      <c r="B1879">
        <v>157.07837591139801</v>
      </c>
      <c r="C1879">
        <v>157.88995021280911</v>
      </c>
      <c r="D1879">
        <v>155.66731373496981</v>
      </c>
      <c r="E1879">
        <v>156.80169677734375</v>
      </c>
      <c r="F1879">
        <v>1841400</v>
      </c>
      <c r="G1879">
        <v>0</v>
      </c>
      <c r="H1879">
        <v>0</v>
      </c>
      <c r="I1879" t="s">
        <v>2044</v>
      </c>
    </row>
    <row r="1880" spans="1:9">
      <c r="A1880" t="s">
        <v>5070</v>
      </c>
      <c r="B1880">
        <v>157.69628412003573</v>
      </c>
      <c r="C1880">
        <v>160.01113758616745</v>
      </c>
      <c r="D1880">
        <v>157.08759284173513</v>
      </c>
      <c r="E1880">
        <v>159.84513854980469</v>
      </c>
      <c r="F1880">
        <v>2432600</v>
      </c>
      <c r="G1880">
        <v>0</v>
      </c>
      <c r="H1880">
        <v>0</v>
      </c>
      <c r="I1880" t="s">
        <v>5071</v>
      </c>
    </row>
    <row r="1881" spans="1:9">
      <c r="A1881" t="s">
        <v>5072</v>
      </c>
      <c r="B1881">
        <v>157.77559128524675</v>
      </c>
      <c r="C1881">
        <v>163.60366347328713</v>
      </c>
      <c r="D1881">
        <v>157.71991132178189</v>
      </c>
      <c r="E1881">
        <v>163.35310363769531</v>
      </c>
      <c r="F1881">
        <v>2954400</v>
      </c>
      <c r="G1881">
        <v>0</v>
      </c>
      <c r="H1881">
        <v>0</v>
      </c>
      <c r="I1881" t="s">
        <v>2047</v>
      </c>
    </row>
    <row r="1882" spans="1:9">
      <c r="A1882" t="s">
        <v>5073</v>
      </c>
      <c r="B1882">
        <v>161.66406976451512</v>
      </c>
      <c r="C1882">
        <v>164.5317011783622</v>
      </c>
      <c r="D1882">
        <v>161.26502058452928</v>
      </c>
      <c r="E1882">
        <v>161.97959899902344</v>
      </c>
      <c r="F1882">
        <v>2318700</v>
      </c>
      <c r="G1882">
        <v>0</v>
      </c>
      <c r="H1882">
        <v>0</v>
      </c>
      <c r="I1882" t="s">
        <v>2048</v>
      </c>
    </row>
    <row r="1883" spans="1:9">
      <c r="A1883" t="s">
        <v>5074</v>
      </c>
      <c r="B1883">
        <v>160.87522698367613</v>
      </c>
      <c r="C1883">
        <v>161.03299158161653</v>
      </c>
      <c r="D1883">
        <v>158.59224962838013</v>
      </c>
      <c r="E1883">
        <v>160.75457763671875</v>
      </c>
      <c r="F1883">
        <v>2678100</v>
      </c>
      <c r="G1883">
        <v>0</v>
      </c>
      <c r="H1883">
        <v>0</v>
      </c>
      <c r="I1883" t="s">
        <v>2049</v>
      </c>
    </row>
    <row r="1884" spans="1:9">
      <c r="A1884" t="s">
        <v>5075</v>
      </c>
      <c r="B1884">
        <v>157.32088775200285</v>
      </c>
      <c r="C1884">
        <v>158.68510372185293</v>
      </c>
      <c r="D1884">
        <v>154.21195711905736</v>
      </c>
      <c r="E1884">
        <v>154.25836181640625</v>
      </c>
      <c r="F1884">
        <v>4133600</v>
      </c>
      <c r="G1884">
        <v>0</v>
      </c>
      <c r="H1884">
        <v>0</v>
      </c>
      <c r="I1884" t="s">
        <v>5076</v>
      </c>
    </row>
    <row r="1885" spans="1:9">
      <c r="A1885" t="s">
        <v>5077</v>
      </c>
      <c r="B1885">
        <v>153.68298209677201</v>
      </c>
      <c r="C1885">
        <v>157.11671726462805</v>
      </c>
      <c r="D1885">
        <v>153.31175868141776</v>
      </c>
      <c r="E1885">
        <v>153.79434204101563</v>
      </c>
      <c r="F1885">
        <v>2941000</v>
      </c>
      <c r="G1885">
        <v>0</v>
      </c>
      <c r="H1885">
        <v>0</v>
      </c>
      <c r="I1885" t="s">
        <v>2051</v>
      </c>
    </row>
    <row r="1886" spans="1:9">
      <c r="A1886" t="s">
        <v>5078</v>
      </c>
      <c r="B1886">
        <v>153.96137341861177</v>
      </c>
      <c r="C1886">
        <v>153.96137341861177</v>
      </c>
      <c r="D1886">
        <v>150.22138445078201</v>
      </c>
      <c r="E1886">
        <v>153.59016418457031</v>
      </c>
      <c r="F1886">
        <v>2718500</v>
      </c>
      <c r="G1886">
        <v>0</v>
      </c>
      <c r="H1886">
        <v>0</v>
      </c>
      <c r="I1886" t="s">
        <v>2052</v>
      </c>
    </row>
    <row r="1887" spans="1:9">
      <c r="A1887" t="s">
        <v>5079</v>
      </c>
      <c r="B1887">
        <v>152.27233218402651</v>
      </c>
      <c r="C1887">
        <v>155.38124803622699</v>
      </c>
      <c r="D1887">
        <v>151.27005039622497</v>
      </c>
      <c r="E1887">
        <v>154.94508361816406</v>
      </c>
      <c r="F1887">
        <v>2888800</v>
      </c>
      <c r="G1887">
        <v>0</v>
      </c>
      <c r="H1887">
        <v>0</v>
      </c>
      <c r="I1887" t="s">
        <v>2053</v>
      </c>
    </row>
    <row r="1888" spans="1:9">
      <c r="A1888" t="s">
        <v>5080</v>
      </c>
      <c r="B1888">
        <v>156.53205824184013</v>
      </c>
      <c r="C1888">
        <v>157.64570023052465</v>
      </c>
      <c r="D1888">
        <v>153.57161682741821</v>
      </c>
      <c r="E1888">
        <v>154.805908203125</v>
      </c>
      <c r="F1888">
        <v>5245000</v>
      </c>
      <c r="G1888">
        <v>0</v>
      </c>
      <c r="H1888">
        <v>0</v>
      </c>
      <c r="I1888" t="s">
        <v>5081</v>
      </c>
    </row>
    <row r="1889" spans="1:9">
      <c r="A1889" t="s">
        <v>5082</v>
      </c>
      <c r="B1889">
        <v>156.58769688865678</v>
      </c>
      <c r="C1889">
        <v>160.24416535103816</v>
      </c>
      <c r="D1889">
        <v>155.07500603557108</v>
      </c>
      <c r="E1889">
        <v>156.37425231933594</v>
      </c>
      <c r="F1889">
        <v>10669300</v>
      </c>
      <c r="G1889">
        <v>0</v>
      </c>
      <c r="H1889">
        <v>0</v>
      </c>
      <c r="I1889" t="s">
        <v>2055</v>
      </c>
    </row>
    <row r="1890" spans="1:9">
      <c r="A1890" t="s">
        <v>5083</v>
      </c>
      <c r="B1890">
        <v>156.05871352347538</v>
      </c>
      <c r="C1890">
        <v>156.28143335232372</v>
      </c>
      <c r="D1890">
        <v>149.22836027793568</v>
      </c>
      <c r="E1890">
        <v>150.71321105957031</v>
      </c>
      <c r="F1890">
        <v>5835700</v>
      </c>
      <c r="G1890">
        <v>0</v>
      </c>
      <c r="H1890">
        <v>0</v>
      </c>
      <c r="I1890" t="s">
        <v>2056</v>
      </c>
    </row>
    <row r="1891" spans="1:9">
      <c r="A1891" t="s">
        <v>5084</v>
      </c>
      <c r="B1891">
        <v>149.60887755574464</v>
      </c>
      <c r="C1891">
        <v>154.04489407026364</v>
      </c>
      <c r="D1891">
        <v>149.36757883005367</v>
      </c>
      <c r="E1891">
        <v>153.99848937988281</v>
      </c>
      <c r="F1891">
        <v>2829200</v>
      </c>
      <c r="G1891">
        <v>0</v>
      </c>
      <c r="H1891">
        <v>0</v>
      </c>
      <c r="I1891" t="s">
        <v>2057</v>
      </c>
    </row>
    <row r="1892" spans="1:9">
      <c r="A1892" t="s">
        <v>5085</v>
      </c>
      <c r="B1892">
        <v>154.19333806585701</v>
      </c>
      <c r="C1892">
        <v>154.24903217948275</v>
      </c>
      <c r="D1892">
        <v>152.49504285936345</v>
      </c>
      <c r="E1892">
        <v>154.05413818359375</v>
      </c>
      <c r="F1892">
        <v>2318600</v>
      </c>
      <c r="G1892">
        <v>0</v>
      </c>
      <c r="H1892">
        <v>0</v>
      </c>
      <c r="I1892" t="s">
        <v>2058</v>
      </c>
    </row>
    <row r="1893" spans="1:9">
      <c r="A1893" t="s">
        <v>5086</v>
      </c>
      <c r="B1893">
        <v>154.60173892979691</v>
      </c>
      <c r="C1893">
        <v>154.75950358020555</v>
      </c>
      <c r="D1893">
        <v>152.68070897649037</v>
      </c>
      <c r="E1893">
        <v>153.311767578125</v>
      </c>
      <c r="F1893">
        <v>2220900</v>
      </c>
      <c r="G1893">
        <v>0</v>
      </c>
      <c r="H1893">
        <v>0</v>
      </c>
      <c r="I1893" t="s">
        <v>5087</v>
      </c>
    </row>
    <row r="1894" spans="1:9">
      <c r="A1894" t="s">
        <v>5088</v>
      </c>
      <c r="B1894">
        <v>153.89641428522887</v>
      </c>
      <c r="C1894">
        <v>154.62955746018406</v>
      </c>
      <c r="D1894">
        <v>150.88029331252002</v>
      </c>
      <c r="E1894">
        <v>151.10302734375</v>
      </c>
      <c r="F1894">
        <v>2410800</v>
      </c>
      <c r="G1894">
        <v>0</v>
      </c>
      <c r="H1894">
        <v>0</v>
      </c>
      <c r="I1894" t="s">
        <v>2060</v>
      </c>
    </row>
    <row r="1895" spans="1:9">
      <c r="A1895" t="s">
        <v>5089</v>
      </c>
      <c r="B1895">
        <v>151.17724394798864</v>
      </c>
      <c r="C1895">
        <v>151.94751647095981</v>
      </c>
      <c r="D1895">
        <v>150.49978080300357</v>
      </c>
      <c r="E1895">
        <v>151.74334716796875</v>
      </c>
      <c r="F1895">
        <v>1752700</v>
      </c>
      <c r="G1895">
        <v>0</v>
      </c>
      <c r="H1895">
        <v>0</v>
      </c>
      <c r="I1895" t="s">
        <v>2061</v>
      </c>
    </row>
    <row r="1896" spans="1:9">
      <c r="A1896" t="s">
        <v>5090</v>
      </c>
      <c r="B1896">
        <v>152.48577423177869</v>
      </c>
      <c r="C1896">
        <v>152.84770813576563</v>
      </c>
      <c r="D1896">
        <v>148.92211515241172</v>
      </c>
      <c r="E1896">
        <v>149.07987976074219</v>
      </c>
      <c r="F1896">
        <v>1872200</v>
      </c>
      <c r="G1896">
        <v>0</v>
      </c>
      <c r="H1896">
        <v>0</v>
      </c>
      <c r="I1896" t="s">
        <v>2062</v>
      </c>
    </row>
    <row r="1897" spans="1:9">
      <c r="A1897" t="s">
        <v>5091</v>
      </c>
      <c r="B1897">
        <v>148.73651386942126</v>
      </c>
      <c r="C1897">
        <v>150.22136477179632</v>
      </c>
      <c r="D1897">
        <v>146.17512234361371</v>
      </c>
      <c r="E1897">
        <v>146.79690551757813</v>
      </c>
      <c r="F1897">
        <v>2754200</v>
      </c>
      <c r="G1897">
        <v>0</v>
      </c>
      <c r="H1897">
        <v>0</v>
      </c>
      <c r="I1897" t="s">
        <v>2063</v>
      </c>
    </row>
    <row r="1898" spans="1:9">
      <c r="A1898" t="s">
        <v>5092</v>
      </c>
      <c r="B1898">
        <v>145.07078251507247</v>
      </c>
      <c r="C1898">
        <v>149.16341582224192</v>
      </c>
      <c r="D1898">
        <v>144.98724840456879</v>
      </c>
      <c r="E1898">
        <v>146.55563354492188</v>
      </c>
      <c r="F1898">
        <v>2342500</v>
      </c>
      <c r="G1898">
        <v>0</v>
      </c>
      <c r="H1898">
        <v>0</v>
      </c>
      <c r="I1898" t="s">
        <v>5093</v>
      </c>
    </row>
    <row r="1899" spans="1:9">
      <c r="A1899" t="s">
        <v>5094</v>
      </c>
      <c r="B1899">
        <v>148.27251195907851</v>
      </c>
      <c r="C1899">
        <v>148.78293526688677</v>
      </c>
      <c r="D1899">
        <v>145.28423095051846</v>
      </c>
      <c r="E1899">
        <v>146.97325134277344</v>
      </c>
      <c r="F1899">
        <v>2574200</v>
      </c>
      <c r="G1899">
        <v>0</v>
      </c>
      <c r="H1899">
        <v>0</v>
      </c>
      <c r="I1899" t="s">
        <v>2065</v>
      </c>
    </row>
    <row r="1900" spans="1:9">
      <c r="A1900" t="s">
        <v>5095</v>
      </c>
      <c r="B1900">
        <v>145.08005145983319</v>
      </c>
      <c r="C1900">
        <v>148.35602151391791</v>
      </c>
      <c r="D1900">
        <v>144.86660687724458</v>
      </c>
      <c r="E1900">
        <v>147.67855834960938</v>
      </c>
      <c r="F1900">
        <v>2633900</v>
      </c>
      <c r="G1900">
        <v>0</v>
      </c>
      <c r="H1900">
        <v>0</v>
      </c>
      <c r="I1900" t="s">
        <v>2066</v>
      </c>
    </row>
    <row r="1901" spans="1:9">
      <c r="A1901" t="s">
        <v>5096</v>
      </c>
      <c r="B1901">
        <v>146.21226271912397</v>
      </c>
      <c r="C1901">
        <v>151.49279661769862</v>
      </c>
      <c r="D1901">
        <v>145.91528401995285</v>
      </c>
      <c r="E1901">
        <v>151.31646728515625</v>
      </c>
      <c r="F1901">
        <v>2510100</v>
      </c>
      <c r="G1901">
        <v>0</v>
      </c>
      <c r="H1901">
        <v>0</v>
      </c>
      <c r="I1901" t="s">
        <v>2067</v>
      </c>
    </row>
    <row r="1902" spans="1:9">
      <c r="A1902" t="s">
        <v>5097</v>
      </c>
      <c r="B1902">
        <v>151.019478902229</v>
      </c>
      <c r="C1902">
        <v>151.6969562060001</v>
      </c>
      <c r="D1902">
        <v>146.89899176015061</v>
      </c>
      <c r="E1902">
        <v>147.89199829101563</v>
      </c>
      <c r="F1902">
        <v>13175000</v>
      </c>
      <c r="G1902">
        <v>0</v>
      </c>
      <c r="H1902">
        <v>0</v>
      </c>
      <c r="I1902" t="s">
        <v>2068</v>
      </c>
    </row>
    <row r="1903" spans="1:9">
      <c r="A1903" t="s">
        <v>5098</v>
      </c>
      <c r="B1903">
        <v>147.90129914996095</v>
      </c>
      <c r="C1903">
        <v>151.6134483293898</v>
      </c>
      <c r="D1903">
        <v>147.79921448109766</v>
      </c>
      <c r="E1903">
        <v>151.49281311035156</v>
      </c>
      <c r="F1903">
        <v>2875800</v>
      </c>
      <c r="G1903">
        <v>0</v>
      </c>
      <c r="H1903">
        <v>0</v>
      </c>
      <c r="I1903" t="s">
        <v>5099</v>
      </c>
    </row>
    <row r="1904" spans="1:9">
      <c r="A1904" t="s">
        <v>5100</v>
      </c>
      <c r="B1904">
        <v>152.41153705728101</v>
      </c>
      <c r="C1904">
        <v>152.91268504788411</v>
      </c>
      <c r="D1904">
        <v>149.85943489682751</v>
      </c>
      <c r="E1904">
        <v>151.00093078613281</v>
      </c>
      <c r="F1904">
        <v>2497200</v>
      </c>
      <c r="G1904">
        <v>0</v>
      </c>
      <c r="H1904">
        <v>0</v>
      </c>
      <c r="I1904" t="s">
        <v>2070</v>
      </c>
    </row>
    <row r="1905" spans="1:9">
      <c r="A1905" t="s">
        <v>5101</v>
      </c>
      <c r="B1905">
        <v>151.1772666181252</v>
      </c>
      <c r="C1905">
        <v>151.37216067683258</v>
      </c>
      <c r="D1905">
        <v>146.04522161395585</v>
      </c>
      <c r="E1905">
        <v>146.13803100585938</v>
      </c>
      <c r="F1905">
        <v>2909900</v>
      </c>
      <c r="G1905">
        <v>0</v>
      </c>
      <c r="H1905">
        <v>0</v>
      </c>
      <c r="I1905" t="s">
        <v>2071</v>
      </c>
    </row>
    <row r="1906" spans="1:9">
      <c r="A1906" t="s">
        <v>5102</v>
      </c>
      <c r="B1906">
        <v>147.3259047078233</v>
      </c>
      <c r="C1906">
        <v>147.78064803123871</v>
      </c>
      <c r="D1906">
        <v>143.33534193713592</v>
      </c>
      <c r="E1906">
        <v>144.88516235351563</v>
      </c>
      <c r="F1906">
        <v>2791700</v>
      </c>
      <c r="G1906">
        <v>0</v>
      </c>
      <c r="H1906">
        <v>0</v>
      </c>
      <c r="I1906" t="s">
        <v>2072</v>
      </c>
    </row>
    <row r="1907" spans="1:9">
      <c r="A1907" t="s">
        <v>5103</v>
      </c>
      <c r="B1907">
        <v>143.58589545592798</v>
      </c>
      <c r="C1907">
        <v>145.30276968599799</v>
      </c>
      <c r="D1907">
        <v>141.69269191825146</v>
      </c>
      <c r="E1907">
        <v>144.97795104980469</v>
      </c>
      <c r="F1907">
        <v>2703700</v>
      </c>
      <c r="G1907">
        <v>0</v>
      </c>
      <c r="H1907">
        <v>0</v>
      </c>
      <c r="I1907" t="s">
        <v>2073</v>
      </c>
    </row>
    <row r="1908" spans="1:9">
      <c r="A1908" t="s">
        <v>5104</v>
      </c>
      <c r="B1908">
        <v>146.01736448624311</v>
      </c>
      <c r="C1908">
        <v>148.52306200549671</v>
      </c>
      <c r="D1908">
        <v>145.21925195603546</v>
      </c>
      <c r="E1908">
        <v>147.91056823730469</v>
      </c>
      <c r="F1908">
        <v>3078700</v>
      </c>
      <c r="G1908">
        <v>0</v>
      </c>
      <c r="H1908">
        <v>0</v>
      </c>
      <c r="I1908" t="s">
        <v>5105</v>
      </c>
    </row>
    <row r="1909" spans="1:9">
      <c r="A1909" t="s">
        <v>5106</v>
      </c>
      <c r="B1909">
        <v>147.6043188001419</v>
      </c>
      <c r="C1909">
        <v>149.65527307252117</v>
      </c>
      <c r="D1909">
        <v>146.72268629641997</v>
      </c>
      <c r="E1909">
        <v>148.27250671386719</v>
      </c>
      <c r="F1909">
        <v>2910600</v>
      </c>
      <c r="G1909">
        <v>0</v>
      </c>
      <c r="H1909">
        <v>0</v>
      </c>
      <c r="I1909" t="s">
        <v>2075</v>
      </c>
    </row>
    <row r="1910" spans="1:9">
      <c r="A1910" t="s">
        <v>5107</v>
      </c>
      <c r="B1910">
        <v>149.31190642704917</v>
      </c>
      <c r="C1910">
        <v>149.41399108676725</v>
      </c>
      <c r="D1910">
        <v>144.69956035194755</v>
      </c>
      <c r="E1910">
        <v>146.73196411132813</v>
      </c>
      <c r="F1910">
        <v>4219400</v>
      </c>
      <c r="G1910">
        <v>0</v>
      </c>
      <c r="H1910">
        <v>0</v>
      </c>
      <c r="I1910" t="s">
        <v>2076</v>
      </c>
    </row>
    <row r="1911" spans="1:9">
      <c r="A1911" t="s">
        <v>5108</v>
      </c>
      <c r="B1911">
        <v>148.30034787099152</v>
      </c>
      <c r="C1911">
        <v>149.7944883342449</v>
      </c>
      <c r="D1911">
        <v>148.17969850317033</v>
      </c>
      <c r="E1911">
        <v>148.73652648925781</v>
      </c>
      <c r="F1911">
        <v>2237400</v>
      </c>
      <c r="G1911">
        <v>0</v>
      </c>
      <c r="H1911">
        <v>0</v>
      </c>
      <c r="I1911" t="s">
        <v>2077</v>
      </c>
    </row>
    <row r="1912" spans="1:9">
      <c r="A1912" t="s">
        <v>5109</v>
      </c>
      <c r="B1912">
        <v>149.87803190462259</v>
      </c>
      <c r="C1912">
        <v>153.89643532618226</v>
      </c>
      <c r="D1912">
        <v>149.36760853038732</v>
      </c>
      <c r="E1912">
        <v>153.71083068847656</v>
      </c>
      <c r="F1912">
        <v>3094100</v>
      </c>
      <c r="G1912">
        <v>0</v>
      </c>
      <c r="H1912">
        <v>0</v>
      </c>
      <c r="I1912" t="s">
        <v>2078</v>
      </c>
    </row>
    <row r="1913" spans="1:9">
      <c r="A1913" t="s">
        <v>5110</v>
      </c>
      <c r="B1913">
        <v>154.4253925472911</v>
      </c>
      <c r="C1913">
        <v>155.87314255053337</v>
      </c>
      <c r="D1913">
        <v>153.43240005457949</v>
      </c>
      <c r="E1913">
        <v>154.10986328125</v>
      </c>
      <c r="F1913">
        <v>2744400</v>
      </c>
      <c r="G1913">
        <v>0</v>
      </c>
      <c r="H1913">
        <v>0</v>
      </c>
      <c r="I1913" t="s">
        <v>5111</v>
      </c>
    </row>
    <row r="1914" spans="1:9">
      <c r="A1914" t="s">
        <v>5112</v>
      </c>
      <c r="B1914">
        <v>153.78505667569556</v>
      </c>
      <c r="C1914">
        <v>155.0007831896726</v>
      </c>
      <c r="D1914">
        <v>153.07973931316272</v>
      </c>
      <c r="E1914">
        <v>154.1005859375</v>
      </c>
      <c r="F1914">
        <v>2350500</v>
      </c>
      <c r="G1914">
        <v>0</v>
      </c>
      <c r="H1914">
        <v>0</v>
      </c>
      <c r="I1914" t="s">
        <v>2080</v>
      </c>
    </row>
    <row r="1915" spans="1:9">
      <c r="A1915" t="s">
        <v>5113</v>
      </c>
      <c r="B1915">
        <v>153.86856022560664</v>
      </c>
      <c r="C1915">
        <v>154.97292668491832</v>
      </c>
      <c r="D1915">
        <v>152.25377050853876</v>
      </c>
      <c r="E1915">
        <v>153.34886169433594</v>
      </c>
      <c r="F1915">
        <v>2762100</v>
      </c>
      <c r="G1915">
        <v>0</v>
      </c>
      <c r="H1915">
        <v>0</v>
      </c>
      <c r="I1915" t="s">
        <v>2081</v>
      </c>
    </row>
    <row r="1916" spans="1:9">
      <c r="A1916" t="s">
        <v>5114</v>
      </c>
      <c r="B1916">
        <v>150.87101137524476</v>
      </c>
      <c r="C1916">
        <v>153.90568276265952</v>
      </c>
      <c r="D1916">
        <v>149.11700750812852</v>
      </c>
      <c r="E1916">
        <v>153.66439819335938</v>
      </c>
      <c r="F1916">
        <v>2552900</v>
      </c>
      <c r="G1916">
        <v>0</v>
      </c>
      <c r="H1916">
        <v>0</v>
      </c>
      <c r="I1916" t="s">
        <v>2082</v>
      </c>
    </row>
    <row r="1917" spans="1:9">
      <c r="A1917" t="s">
        <v>5115</v>
      </c>
      <c r="B1917">
        <v>153.20038321596357</v>
      </c>
      <c r="C1917">
        <v>157.4693458545953</v>
      </c>
      <c r="D1917">
        <v>152.74563988849809</v>
      </c>
      <c r="E1917">
        <v>156.83828735351563</v>
      </c>
      <c r="F1917">
        <v>2724400</v>
      </c>
      <c r="G1917">
        <v>0</v>
      </c>
      <c r="H1917">
        <v>0</v>
      </c>
      <c r="I1917" t="s">
        <v>5116</v>
      </c>
    </row>
    <row r="1918" spans="1:9">
      <c r="A1918" t="s">
        <v>5117</v>
      </c>
      <c r="B1918">
        <v>157.49719049827513</v>
      </c>
      <c r="C1918">
        <v>158.91708620077975</v>
      </c>
      <c r="D1918">
        <v>157.19093654038079</v>
      </c>
      <c r="E1918">
        <v>157.37654113769531</v>
      </c>
      <c r="F1918">
        <v>2155500</v>
      </c>
      <c r="G1918">
        <v>0</v>
      </c>
      <c r="H1918">
        <v>0</v>
      </c>
      <c r="I1918" t="s">
        <v>2084</v>
      </c>
    </row>
    <row r="1919" spans="1:9">
      <c r="A1919" t="s">
        <v>5118</v>
      </c>
      <c r="B1919">
        <v>158.19321659848282</v>
      </c>
      <c r="C1919">
        <v>158.4809058452276</v>
      </c>
      <c r="D1919">
        <v>151.44638264771453</v>
      </c>
      <c r="E1919">
        <v>151.74334716796875</v>
      </c>
      <c r="F1919">
        <v>3900300</v>
      </c>
      <c r="G1919">
        <v>0</v>
      </c>
      <c r="H1919">
        <v>0</v>
      </c>
      <c r="I1919" t="s">
        <v>2085</v>
      </c>
    </row>
    <row r="1920" spans="1:9">
      <c r="A1920" t="s">
        <v>5119</v>
      </c>
      <c r="B1920">
        <v>152.23522362540444</v>
      </c>
      <c r="C1920">
        <v>153.07046564336147</v>
      </c>
      <c r="D1920">
        <v>150.06361986802048</v>
      </c>
      <c r="E1920">
        <v>151.52064514160156</v>
      </c>
      <c r="F1920">
        <v>2464600</v>
      </c>
      <c r="G1920">
        <v>0</v>
      </c>
      <c r="H1920">
        <v>0</v>
      </c>
      <c r="I1920" t="s">
        <v>2086</v>
      </c>
    </row>
    <row r="1921" spans="1:9">
      <c r="A1921" t="s">
        <v>5120</v>
      </c>
      <c r="B1921">
        <v>151.27006056886282</v>
      </c>
      <c r="C1921">
        <v>153.56231353978876</v>
      </c>
      <c r="D1921">
        <v>148.38386436826724</v>
      </c>
      <c r="E1921">
        <v>149.41398620605469</v>
      </c>
      <c r="F1921">
        <v>2370100</v>
      </c>
      <c r="G1921">
        <v>0</v>
      </c>
      <c r="H1921">
        <v>0</v>
      </c>
      <c r="I1921" t="s">
        <v>2087</v>
      </c>
    </row>
    <row r="1922" spans="1:9">
      <c r="A1922" t="s">
        <v>5121</v>
      </c>
      <c r="B1922">
        <v>149.88725658625111</v>
      </c>
      <c r="C1922">
        <v>151.34428152991495</v>
      </c>
      <c r="D1922">
        <v>149.63669678225091</v>
      </c>
      <c r="E1922">
        <v>150.99162292480469</v>
      </c>
      <c r="F1922">
        <v>2566500</v>
      </c>
      <c r="G1922">
        <v>0</v>
      </c>
      <c r="H1922">
        <v>0</v>
      </c>
      <c r="I1922" t="s">
        <v>5122</v>
      </c>
    </row>
    <row r="1923" spans="1:9">
      <c r="A1923" t="s">
        <v>5123</v>
      </c>
      <c r="B1923">
        <v>151.22363426855034</v>
      </c>
      <c r="C1923">
        <v>151.29787893174031</v>
      </c>
      <c r="D1923">
        <v>150.33272663171388</v>
      </c>
      <c r="E1923">
        <v>150.71321105957031</v>
      </c>
      <c r="F1923">
        <v>2195400</v>
      </c>
      <c r="G1923">
        <v>0</v>
      </c>
      <c r="H1923">
        <v>0</v>
      </c>
      <c r="I1923" t="s">
        <v>2089</v>
      </c>
    </row>
    <row r="1924" spans="1:9">
      <c r="A1924" t="s">
        <v>5124</v>
      </c>
      <c r="B1924">
        <v>149.1819975671944</v>
      </c>
      <c r="C1924">
        <v>151.13088158228467</v>
      </c>
      <c r="D1924">
        <v>148.68086365056504</v>
      </c>
      <c r="E1924">
        <v>150.81533813476563</v>
      </c>
      <c r="F1924">
        <v>2183700</v>
      </c>
      <c r="G1924">
        <v>0</v>
      </c>
      <c r="H1924">
        <v>0</v>
      </c>
      <c r="I1924" t="s">
        <v>2090</v>
      </c>
    </row>
    <row r="1925" spans="1:9">
      <c r="A1925" t="s">
        <v>5125</v>
      </c>
      <c r="B1925">
        <v>149.33973176504296</v>
      </c>
      <c r="C1925">
        <v>150.79675684170138</v>
      </c>
      <c r="D1925">
        <v>148.28177001386476</v>
      </c>
      <c r="E1925">
        <v>148.74578857421875</v>
      </c>
      <c r="F1925">
        <v>2809900</v>
      </c>
      <c r="G1925">
        <v>0</v>
      </c>
      <c r="H1925">
        <v>0</v>
      </c>
      <c r="I1925" t="s">
        <v>2091</v>
      </c>
    </row>
    <row r="1926" spans="1:9">
      <c r="A1926" t="s">
        <v>5126</v>
      </c>
      <c r="B1926">
        <v>149.71096533666909</v>
      </c>
      <c r="C1926">
        <v>152.68995676763498</v>
      </c>
      <c r="D1926">
        <v>149.35830667527833</v>
      </c>
      <c r="E1926">
        <v>150.50906372070313</v>
      </c>
      <c r="F1926">
        <v>2743600</v>
      </c>
      <c r="G1926">
        <v>0</v>
      </c>
      <c r="H1926">
        <v>0</v>
      </c>
      <c r="I1926" t="s">
        <v>2092</v>
      </c>
    </row>
    <row r="1927" spans="1:9">
      <c r="A1927" t="s">
        <v>5127</v>
      </c>
      <c r="B1927">
        <v>150.6297052158377</v>
      </c>
      <c r="C1927">
        <v>152.38369483571978</v>
      </c>
      <c r="D1927">
        <v>150.6297052158377</v>
      </c>
      <c r="E1927">
        <v>152.14241027832031</v>
      </c>
      <c r="F1927">
        <v>2313100</v>
      </c>
      <c r="G1927">
        <v>0</v>
      </c>
      <c r="H1927">
        <v>0</v>
      </c>
      <c r="I1927" t="s">
        <v>5128</v>
      </c>
    </row>
    <row r="1928" spans="1:9">
      <c r="A1928" t="s">
        <v>5129</v>
      </c>
      <c r="B1928">
        <v>152.15168094003027</v>
      </c>
      <c r="C1928">
        <v>152.30017027580129</v>
      </c>
      <c r="D1928">
        <v>146.00807981991042</v>
      </c>
      <c r="E1928">
        <v>146.26792907714844</v>
      </c>
      <c r="F1928">
        <v>2723300</v>
      </c>
      <c r="G1928">
        <v>0</v>
      </c>
      <c r="H1928">
        <v>0</v>
      </c>
      <c r="I1928" t="s">
        <v>2094</v>
      </c>
    </row>
    <row r="1929" spans="1:9">
      <c r="A1929" t="s">
        <v>5130</v>
      </c>
      <c r="B1929">
        <v>145.65543777779058</v>
      </c>
      <c r="C1929">
        <v>147.19598295025725</v>
      </c>
      <c r="D1929">
        <v>143.65087399872962</v>
      </c>
      <c r="E1929">
        <v>144.26338195800781</v>
      </c>
      <c r="F1929">
        <v>3077400</v>
      </c>
      <c r="G1929">
        <v>0</v>
      </c>
      <c r="H1929">
        <v>0</v>
      </c>
      <c r="I1929" t="s">
        <v>2095</v>
      </c>
    </row>
    <row r="1930" spans="1:9">
      <c r="A1930" t="s">
        <v>5131</v>
      </c>
      <c r="B1930">
        <v>144.98724381053316</v>
      </c>
      <c r="C1930">
        <v>147.18670154344173</v>
      </c>
      <c r="D1930">
        <v>143.9664114149933</v>
      </c>
      <c r="E1930">
        <v>146.76907348632813</v>
      </c>
      <c r="F1930">
        <v>3037900</v>
      </c>
      <c r="G1930">
        <v>0</v>
      </c>
      <c r="H1930">
        <v>0</v>
      </c>
      <c r="I1930" t="s">
        <v>2096</v>
      </c>
    </row>
    <row r="1931" spans="1:9">
      <c r="A1931" t="s">
        <v>5132</v>
      </c>
      <c r="B1931">
        <v>147.23308542105715</v>
      </c>
      <c r="C1931">
        <v>148.17041198783534</v>
      </c>
      <c r="D1931">
        <v>144.72738799520971</v>
      </c>
      <c r="E1931">
        <v>146.39785766601563</v>
      </c>
      <c r="F1931">
        <v>3432600</v>
      </c>
      <c r="G1931">
        <v>0</v>
      </c>
      <c r="H1931">
        <v>0</v>
      </c>
      <c r="I1931" t="s">
        <v>2097</v>
      </c>
    </row>
    <row r="1932" spans="1:9">
      <c r="A1932" t="s">
        <v>5133</v>
      </c>
      <c r="B1932">
        <v>146.33288516300939</v>
      </c>
      <c r="C1932">
        <v>147.32589167094622</v>
      </c>
      <c r="D1932">
        <v>145.08931883031309</v>
      </c>
      <c r="E1932">
        <v>145.81318664550781</v>
      </c>
      <c r="F1932">
        <v>1964500</v>
      </c>
      <c r="G1932">
        <v>0</v>
      </c>
      <c r="H1932">
        <v>0</v>
      </c>
      <c r="I1932" t="s">
        <v>5134</v>
      </c>
    </row>
    <row r="1933" spans="1:9">
      <c r="A1933" t="s">
        <v>5135</v>
      </c>
      <c r="B1933">
        <v>145.28420372901465</v>
      </c>
      <c r="C1933">
        <v>145.51621299266344</v>
      </c>
      <c r="D1933">
        <v>142.51865727132318</v>
      </c>
      <c r="E1933">
        <v>144.51393127441406</v>
      </c>
      <c r="F1933">
        <v>2277400</v>
      </c>
      <c r="G1933">
        <v>0</v>
      </c>
      <c r="H1933">
        <v>0</v>
      </c>
      <c r="I1933" t="s">
        <v>2099</v>
      </c>
    </row>
    <row r="1934" spans="1:9">
      <c r="A1934" t="s">
        <v>5136</v>
      </c>
      <c r="B1934">
        <v>144.14272887337648</v>
      </c>
      <c r="C1934">
        <v>147.20523996851458</v>
      </c>
      <c r="D1934">
        <v>143.2332423215226</v>
      </c>
      <c r="E1934">
        <v>143.44670104980469</v>
      </c>
      <c r="F1934">
        <v>2385700</v>
      </c>
      <c r="G1934">
        <v>0</v>
      </c>
      <c r="H1934">
        <v>0</v>
      </c>
      <c r="I1934" t="s">
        <v>2100</v>
      </c>
    </row>
    <row r="1935" spans="1:9">
      <c r="A1935" t="s">
        <v>5137</v>
      </c>
      <c r="B1935">
        <v>143.08475286066746</v>
      </c>
      <c r="C1935">
        <v>143.38173152894208</v>
      </c>
      <c r="D1935">
        <v>140.01295233440376</v>
      </c>
      <c r="E1935">
        <v>141.55349731445313</v>
      </c>
      <c r="F1935">
        <v>2653600</v>
      </c>
      <c r="G1935">
        <v>0</v>
      </c>
      <c r="H1935">
        <v>0</v>
      </c>
      <c r="I1935" t="s">
        <v>2101</v>
      </c>
    </row>
    <row r="1936" spans="1:9">
      <c r="A1936" t="s">
        <v>5138</v>
      </c>
      <c r="B1936">
        <v>143.3724705286011</v>
      </c>
      <c r="C1936">
        <v>146.41643137783157</v>
      </c>
      <c r="D1936">
        <v>143.07549183076219</v>
      </c>
      <c r="E1936">
        <v>145.05221557617188</v>
      </c>
      <c r="F1936">
        <v>2186900</v>
      </c>
      <c r="G1936">
        <v>0</v>
      </c>
      <c r="H1936">
        <v>0</v>
      </c>
      <c r="I1936" t="s">
        <v>2102</v>
      </c>
    </row>
    <row r="1937" spans="1:9">
      <c r="A1937" t="s">
        <v>5139</v>
      </c>
      <c r="B1937">
        <v>145.21924352027125</v>
      </c>
      <c r="C1937">
        <v>146.43496987294591</v>
      </c>
      <c r="D1937">
        <v>144.44897101696628</v>
      </c>
      <c r="E1937">
        <v>145.23780822753906</v>
      </c>
      <c r="F1937">
        <v>1495200</v>
      </c>
      <c r="G1937">
        <v>0</v>
      </c>
      <c r="H1937">
        <v>0</v>
      </c>
      <c r="I1937" t="s">
        <v>5140</v>
      </c>
    </row>
    <row r="1938" spans="1:9">
      <c r="A1938" t="s">
        <v>5141</v>
      </c>
      <c r="B1938">
        <v>144.49540375080795</v>
      </c>
      <c r="C1938">
        <v>146.49996770313396</v>
      </c>
      <c r="D1938">
        <v>144.23555444151296</v>
      </c>
      <c r="E1938">
        <v>146.09162902832031</v>
      </c>
      <c r="F1938">
        <v>1886000</v>
      </c>
      <c r="G1938">
        <v>0</v>
      </c>
      <c r="H1938">
        <v>0</v>
      </c>
      <c r="I1938" t="s">
        <v>2104</v>
      </c>
    </row>
    <row r="1939" spans="1:9">
      <c r="A1939" t="s">
        <v>5142</v>
      </c>
      <c r="B1939">
        <v>146.79688627997999</v>
      </c>
      <c r="C1939">
        <v>147.83629735222365</v>
      </c>
      <c r="D1939">
        <v>143.86430011379483</v>
      </c>
      <c r="E1939">
        <v>146.3792724609375</v>
      </c>
      <c r="F1939">
        <v>2804800</v>
      </c>
      <c r="G1939">
        <v>0</v>
      </c>
      <c r="H1939">
        <v>0</v>
      </c>
      <c r="I1939" t="s">
        <v>2105</v>
      </c>
    </row>
    <row r="1940" spans="1:9">
      <c r="A1940" t="s">
        <v>5143</v>
      </c>
      <c r="B1940">
        <v>146.05448958402218</v>
      </c>
      <c r="C1940">
        <v>147.84559446657715</v>
      </c>
      <c r="D1940">
        <v>145.27492762448946</v>
      </c>
      <c r="E1940">
        <v>147.437255859375</v>
      </c>
      <c r="F1940">
        <v>2832000</v>
      </c>
      <c r="G1940">
        <v>0</v>
      </c>
      <c r="H1940">
        <v>0</v>
      </c>
      <c r="I1940" t="s">
        <v>2106</v>
      </c>
    </row>
    <row r="1941" spans="1:9">
      <c r="A1941" t="s">
        <v>5144</v>
      </c>
      <c r="B1941">
        <v>146.44426089081597</v>
      </c>
      <c r="C1941">
        <v>147.83631657578434</v>
      </c>
      <c r="D1941">
        <v>144.80163121755095</v>
      </c>
      <c r="E1941">
        <v>146.62059020996094</v>
      </c>
      <c r="F1941">
        <v>3361600</v>
      </c>
      <c r="G1941">
        <v>0</v>
      </c>
      <c r="H1941">
        <v>0</v>
      </c>
      <c r="I1941" t="s">
        <v>2107</v>
      </c>
    </row>
    <row r="1942" spans="1:9">
      <c r="A1942" t="s">
        <v>5145</v>
      </c>
      <c r="B1942">
        <v>146.60205100857922</v>
      </c>
      <c r="C1942">
        <v>149.21910878806432</v>
      </c>
      <c r="D1942">
        <v>146.07306295911008</v>
      </c>
      <c r="E1942">
        <v>149.01495361328125</v>
      </c>
      <c r="F1942">
        <v>4055200</v>
      </c>
      <c r="G1942">
        <v>0</v>
      </c>
      <c r="H1942">
        <v>0</v>
      </c>
      <c r="I1942" t="s">
        <v>5146</v>
      </c>
    </row>
    <row r="1943" spans="1:9">
      <c r="A1943" t="s">
        <v>5147</v>
      </c>
      <c r="B1943">
        <v>145.5672652420966</v>
      </c>
      <c r="C1943">
        <v>152.14488109518894</v>
      </c>
      <c r="D1943">
        <v>144.93191932785138</v>
      </c>
      <c r="E1943">
        <v>150.38836669921875</v>
      </c>
      <c r="F1943">
        <v>8387700</v>
      </c>
      <c r="G1943">
        <v>0</v>
      </c>
      <c r="H1943">
        <v>0</v>
      </c>
      <c r="I1943" t="s">
        <v>2110</v>
      </c>
    </row>
    <row r="1944" spans="1:9">
      <c r="A1944" t="s">
        <v>5148</v>
      </c>
      <c r="B1944">
        <v>150.30427754537428</v>
      </c>
      <c r="C1944">
        <v>151.00501858833206</v>
      </c>
      <c r="D1944">
        <v>143.18475311103941</v>
      </c>
      <c r="E1944">
        <v>144.05366516113281</v>
      </c>
      <c r="F1944">
        <v>7881600</v>
      </c>
      <c r="G1944">
        <v>0</v>
      </c>
      <c r="H1944">
        <v>0</v>
      </c>
      <c r="I1944" t="s">
        <v>2111</v>
      </c>
    </row>
    <row r="1945" spans="1:9">
      <c r="A1945" t="s">
        <v>5149</v>
      </c>
      <c r="B1945">
        <v>144.72640612113167</v>
      </c>
      <c r="C1945">
        <v>145.07211479803715</v>
      </c>
      <c r="D1945">
        <v>141.01714833153594</v>
      </c>
      <c r="E1945">
        <v>142.27848815917969</v>
      </c>
      <c r="F1945">
        <v>4454700</v>
      </c>
      <c r="G1945">
        <v>0</v>
      </c>
      <c r="H1945">
        <v>0</v>
      </c>
      <c r="I1945" t="s">
        <v>2112</v>
      </c>
    </row>
    <row r="1946" spans="1:9">
      <c r="A1946" t="s">
        <v>5150</v>
      </c>
      <c r="B1946">
        <v>141.08253386494843</v>
      </c>
      <c r="C1946">
        <v>142.70825826173331</v>
      </c>
      <c r="D1946">
        <v>139.93332251472145</v>
      </c>
      <c r="E1946">
        <v>141.93276977539063</v>
      </c>
      <c r="F1946">
        <v>3717000</v>
      </c>
      <c r="G1946">
        <v>0</v>
      </c>
      <c r="H1946">
        <v>0</v>
      </c>
      <c r="I1946" t="s">
        <v>5151</v>
      </c>
    </row>
    <row r="1947" spans="1:9">
      <c r="A1947" t="s">
        <v>5152</v>
      </c>
      <c r="B1947">
        <v>140.45654832631018</v>
      </c>
      <c r="C1947">
        <v>141.3908697965125</v>
      </c>
      <c r="D1947">
        <v>137.28919911258885</v>
      </c>
      <c r="E1947">
        <v>137.4947509765625</v>
      </c>
      <c r="F1947">
        <v>4374100</v>
      </c>
      <c r="G1947">
        <v>0</v>
      </c>
      <c r="H1947">
        <v>0</v>
      </c>
      <c r="I1947" t="s">
        <v>2114</v>
      </c>
    </row>
    <row r="1948" spans="1:9">
      <c r="A1948" t="s">
        <v>5153</v>
      </c>
      <c r="B1948">
        <v>136.22406573672438</v>
      </c>
      <c r="C1948">
        <v>136.30815124284419</v>
      </c>
      <c r="D1948">
        <v>132.79510783990878</v>
      </c>
      <c r="E1948">
        <v>133.70140075683594</v>
      </c>
      <c r="F1948">
        <v>6738300</v>
      </c>
      <c r="G1948">
        <v>0</v>
      </c>
      <c r="H1948">
        <v>0</v>
      </c>
      <c r="I1948" t="s">
        <v>2115</v>
      </c>
    </row>
    <row r="1949" spans="1:9">
      <c r="A1949" t="s">
        <v>5154</v>
      </c>
      <c r="B1949">
        <v>132.84182547991617</v>
      </c>
      <c r="C1949">
        <v>132.86051590197272</v>
      </c>
      <c r="D1949">
        <v>129.54367168936847</v>
      </c>
      <c r="E1949">
        <v>131.50575256347656</v>
      </c>
      <c r="F1949">
        <v>7409500</v>
      </c>
      <c r="G1949">
        <v>0</v>
      </c>
      <c r="H1949">
        <v>0</v>
      </c>
      <c r="I1949" t="s">
        <v>2116</v>
      </c>
    </row>
    <row r="1950" spans="1:9">
      <c r="A1950" t="s">
        <v>5155</v>
      </c>
      <c r="B1950">
        <v>131.09463544871332</v>
      </c>
      <c r="C1950">
        <v>131.25346837845896</v>
      </c>
      <c r="D1950">
        <v>128.19824761637753</v>
      </c>
      <c r="E1950">
        <v>129.80526733398438</v>
      </c>
      <c r="F1950">
        <v>8100400</v>
      </c>
      <c r="G1950">
        <v>0</v>
      </c>
      <c r="H1950">
        <v>0</v>
      </c>
      <c r="I1950" t="s">
        <v>2117</v>
      </c>
    </row>
    <row r="1951" spans="1:9">
      <c r="A1951" t="s">
        <v>5156</v>
      </c>
      <c r="B1951">
        <v>129.14190819963454</v>
      </c>
      <c r="C1951">
        <v>129.76790184211541</v>
      </c>
      <c r="D1951">
        <v>124.80665736811753</v>
      </c>
      <c r="E1951">
        <v>125.04957580566406</v>
      </c>
      <c r="F1951">
        <v>10931900</v>
      </c>
      <c r="G1951">
        <v>0</v>
      </c>
      <c r="H1951">
        <v>0</v>
      </c>
      <c r="I1951" t="s">
        <v>5157</v>
      </c>
    </row>
    <row r="1952" spans="1:9">
      <c r="A1952" t="s">
        <v>5158</v>
      </c>
      <c r="B1952">
        <v>125.42331978953678</v>
      </c>
      <c r="C1952">
        <v>126.37631742815871</v>
      </c>
      <c r="D1952">
        <v>122.05041869847116</v>
      </c>
      <c r="E1952">
        <v>122.33070373535156</v>
      </c>
      <c r="F1952">
        <v>20234400</v>
      </c>
      <c r="G1952">
        <v>0</v>
      </c>
      <c r="H1952">
        <v>0</v>
      </c>
      <c r="I1952" t="s">
        <v>2119</v>
      </c>
    </row>
    <row r="1953" spans="1:9">
      <c r="A1953" t="s">
        <v>5159</v>
      </c>
      <c r="B1953">
        <v>120.15374781701873</v>
      </c>
      <c r="C1953">
        <v>123.35846364454601</v>
      </c>
      <c r="D1953">
        <v>118.42524737944616</v>
      </c>
      <c r="E1953">
        <v>122.5456085205078</v>
      </c>
      <c r="F1953">
        <v>13678400</v>
      </c>
      <c r="G1953">
        <v>0</v>
      </c>
      <c r="H1953">
        <v>0</v>
      </c>
      <c r="I1953" t="s">
        <v>2120</v>
      </c>
    </row>
    <row r="1954" spans="1:9">
      <c r="A1954" t="s">
        <v>5160</v>
      </c>
      <c r="B1954">
        <v>122.62034637626184</v>
      </c>
      <c r="C1954">
        <v>124.52635577035537</v>
      </c>
      <c r="D1954">
        <v>121.98500040715518</v>
      </c>
      <c r="E1954">
        <v>124.47029876708984</v>
      </c>
      <c r="F1954">
        <v>7589100</v>
      </c>
      <c r="G1954">
        <v>0</v>
      </c>
      <c r="H1954">
        <v>0</v>
      </c>
      <c r="I1954" t="s">
        <v>2121</v>
      </c>
    </row>
    <row r="1955" spans="1:9">
      <c r="A1955" t="s">
        <v>5161</v>
      </c>
      <c r="B1955">
        <v>123.02210116171416</v>
      </c>
      <c r="C1955">
        <v>123.80692774250332</v>
      </c>
      <c r="D1955">
        <v>121.20017722180586</v>
      </c>
      <c r="E1955">
        <v>122.02238464355467</v>
      </c>
      <c r="F1955">
        <v>7702900</v>
      </c>
      <c r="G1955">
        <v>0</v>
      </c>
      <c r="H1955">
        <v>0</v>
      </c>
      <c r="I1955" t="s">
        <v>5162</v>
      </c>
    </row>
    <row r="1956" spans="1:9">
      <c r="A1956" t="s">
        <v>5163</v>
      </c>
      <c r="B1956">
        <v>121.5552166424727</v>
      </c>
      <c r="C1956">
        <v>124.22737634638752</v>
      </c>
      <c r="D1956">
        <v>121.39636946283508</v>
      </c>
      <c r="E1956">
        <v>123.98444366455078</v>
      </c>
      <c r="F1956">
        <v>6065200</v>
      </c>
      <c r="G1956">
        <v>0</v>
      </c>
      <c r="H1956">
        <v>0</v>
      </c>
      <c r="I1956" t="s">
        <v>2123</v>
      </c>
    </row>
    <row r="1957" spans="1:9">
      <c r="A1957" t="s">
        <v>5164</v>
      </c>
      <c r="B1957">
        <v>123.3584563922052</v>
      </c>
      <c r="C1957">
        <v>123.62006525023074</v>
      </c>
      <c r="D1957">
        <v>122.40544454847593</v>
      </c>
      <c r="E1957">
        <v>123.09684753417967</v>
      </c>
      <c r="F1957">
        <v>5504400</v>
      </c>
      <c r="G1957">
        <v>0</v>
      </c>
      <c r="H1957">
        <v>0</v>
      </c>
      <c r="I1957" t="s">
        <v>2124</v>
      </c>
    </row>
    <row r="1958" spans="1:9">
      <c r="A1958" t="s">
        <v>5165</v>
      </c>
      <c r="B1958">
        <v>122.86327404177491</v>
      </c>
      <c r="C1958">
        <v>124.04986630764256</v>
      </c>
      <c r="D1958">
        <v>121.66734369353244</v>
      </c>
      <c r="E1958">
        <v>122.64838409423828</v>
      </c>
      <c r="F1958">
        <v>6162000</v>
      </c>
      <c r="G1958">
        <v>0</v>
      </c>
      <c r="H1958">
        <v>0</v>
      </c>
      <c r="I1958" t="s">
        <v>2125</v>
      </c>
    </row>
    <row r="1959" spans="1:9">
      <c r="A1959" t="s">
        <v>5166</v>
      </c>
      <c r="B1959">
        <v>120.99463163733756</v>
      </c>
      <c r="C1959">
        <v>122.0223909677908</v>
      </c>
      <c r="D1959">
        <v>118.61210901246092</v>
      </c>
      <c r="E1959">
        <v>118.64948272705078</v>
      </c>
      <c r="F1959">
        <v>9386000</v>
      </c>
      <c r="G1959">
        <v>0</v>
      </c>
      <c r="H1959">
        <v>0</v>
      </c>
      <c r="I1959" t="s">
        <v>2126</v>
      </c>
    </row>
    <row r="1960" spans="1:9">
      <c r="A1960" t="s">
        <v>5167</v>
      </c>
      <c r="B1960">
        <v>118.9391168945415</v>
      </c>
      <c r="C1960">
        <v>119.02320239882935</v>
      </c>
      <c r="D1960">
        <v>116.86492224909536</v>
      </c>
      <c r="E1960">
        <v>118.1729736328125</v>
      </c>
      <c r="F1960">
        <v>8248400</v>
      </c>
      <c r="G1960">
        <v>0</v>
      </c>
      <c r="H1960">
        <v>0</v>
      </c>
      <c r="I1960" t="s">
        <v>5168</v>
      </c>
    </row>
    <row r="1961" spans="1:9">
      <c r="A1961" t="s">
        <v>5169</v>
      </c>
      <c r="B1961">
        <v>119.12597305600396</v>
      </c>
      <c r="C1961">
        <v>120.90117793223276</v>
      </c>
      <c r="D1961">
        <v>118.41588682852873</v>
      </c>
      <c r="E1961">
        <v>120.26584625244141</v>
      </c>
      <c r="F1961">
        <v>6916300</v>
      </c>
      <c r="G1961">
        <v>0</v>
      </c>
      <c r="H1961">
        <v>0</v>
      </c>
      <c r="I1961" t="s">
        <v>2128</v>
      </c>
    </row>
    <row r="1962" spans="1:9">
      <c r="A1962" t="s">
        <v>5170</v>
      </c>
      <c r="B1962">
        <v>120.7143452096492</v>
      </c>
      <c r="C1962">
        <v>125.69428093874794</v>
      </c>
      <c r="D1962">
        <v>119.52775994024221</v>
      </c>
      <c r="E1962">
        <v>124.47966003417967</v>
      </c>
      <c r="F1962">
        <v>14968700</v>
      </c>
      <c r="G1962">
        <v>0</v>
      </c>
      <c r="H1962">
        <v>0</v>
      </c>
      <c r="I1962" t="s">
        <v>2129</v>
      </c>
    </row>
    <row r="1963" spans="1:9">
      <c r="A1963" t="s">
        <v>5171</v>
      </c>
      <c r="B1963">
        <v>126.23618662454579</v>
      </c>
      <c r="C1963">
        <v>129.01112280009255</v>
      </c>
      <c r="D1963">
        <v>125.75968776101531</v>
      </c>
      <c r="E1963">
        <v>128.78688049316406</v>
      </c>
      <c r="F1963">
        <v>10063100</v>
      </c>
      <c r="G1963">
        <v>0</v>
      </c>
      <c r="H1963">
        <v>0</v>
      </c>
      <c r="I1963" t="s">
        <v>2130</v>
      </c>
    </row>
    <row r="1964" spans="1:9">
      <c r="A1964" t="s">
        <v>5172</v>
      </c>
      <c r="B1964">
        <v>128.99241139691105</v>
      </c>
      <c r="C1964">
        <v>128.99241139691105</v>
      </c>
      <c r="D1964">
        <v>124.86271248147966</v>
      </c>
      <c r="E1964">
        <v>125.02154541015624</v>
      </c>
      <c r="F1964">
        <v>9895800</v>
      </c>
      <c r="G1964">
        <v>0</v>
      </c>
      <c r="H1964">
        <v>0</v>
      </c>
      <c r="I1964" t="s">
        <v>2131</v>
      </c>
    </row>
    <row r="1965" spans="1:9">
      <c r="A1965" t="s">
        <v>5173</v>
      </c>
      <c r="B1965">
        <v>124.37685853348192</v>
      </c>
      <c r="C1965">
        <v>124.53569145855262</v>
      </c>
      <c r="D1965">
        <v>122.7885150261618</v>
      </c>
      <c r="E1965">
        <v>124.00313568115234</v>
      </c>
      <c r="F1965">
        <v>5355200</v>
      </c>
      <c r="G1965">
        <v>0</v>
      </c>
      <c r="H1965">
        <v>0</v>
      </c>
      <c r="I1965" t="s">
        <v>5174</v>
      </c>
    </row>
    <row r="1966" spans="1:9">
      <c r="A1966" t="s">
        <v>5175</v>
      </c>
      <c r="B1966">
        <v>123.66678178818664</v>
      </c>
      <c r="C1966">
        <v>125.18037790280836</v>
      </c>
      <c r="D1966">
        <v>122.7044318811601</v>
      </c>
      <c r="E1966">
        <v>124.47029876708984</v>
      </c>
      <c r="F1966">
        <v>3845500</v>
      </c>
      <c r="G1966">
        <v>0</v>
      </c>
      <c r="H1966">
        <v>0</v>
      </c>
      <c r="I1966" t="s">
        <v>2133</v>
      </c>
    </row>
    <row r="1967" spans="1:9">
      <c r="A1967" t="s">
        <v>5176</v>
      </c>
      <c r="B1967">
        <v>124.67586465620836</v>
      </c>
      <c r="C1967">
        <v>124.97484012616228</v>
      </c>
      <c r="D1967">
        <v>122.79786929565851</v>
      </c>
      <c r="E1967">
        <v>123.69482421875</v>
      </c>
      <c r="F1967">
        <v>4620600</v>
      </c>
      <c r="G1967">
        <v>0</v>
      </c>
      <c r="H1967">
        <v>0</v>
      </c>
      <c r="I1967" t="s">
        <v>2134</v>
      </c>
    </row>
    <row r="1968" spans="1:9">
      <c r="A1968" t="s">
        <v>5177</v>
      </c>
      <c r="B1968">
        <v>122.40544231600551</v>
      </c>
      <c r="C1968">
        <v>123.71350083888989</v>
      </c>
      <c r="D1968">
        <v>121.76077252116612</v>
      </c>
      <c r="E1968">
        <v>123.17159271240234</v>
      </c>
      <c r="F1968">
        <v>6973100</v>
      </c>
      <c r="G1968">
        <v>0</v>
      </c>
      <c r="H1968">
        <v>0</v>
      </c>
      <c r="I1968" t="s">
        <v>2135</v>
      </c>
    </row>
    <row r="1969" spans="1:9">
      <c r="A1969" t="s">
        <v>5178</v>
      </c>
      <c r="B1969">
        <v>123.65743641809952</v>
      </c>
      <c r="C1969">
        <v>126.56317638787336</v>
      </c>
      <c r="D1969">
        <v>123.64808408036434</v>
      </c>
      <c r="E1969">
        <v>125.66622161865234</v>
      </c>
      <c r="F1969">
        <v>4831100</v>
      </c>
      <c r="G1969">
        <v>0</v>
      </c>
      <c r="H1969">
        <v>0</v>
      </c>
      <c r="I1969" t="s">
        <v>5179</v>
      </c>
    </row>
    <row r="1970" spans="1:9">
      <c r="A1970" t="s">
        <v>5180</v>
      </c>
      <c r="B1970">
        <v>124.45162229441624</v>
      </c>
      <c r="C1970">
        <v>125.98390900072084</v>
      </c>
      <c r="D1970">
        <v>123.7135145743453</v>
      </c>
      <c r="E1970">
        <v>123.80693817138672</v>
      </c>
      <c r="F1970">
        <v>6047600</v>
      </c>
      <c r="G1970">
        <v>0</v>
      </c>
      <c r="H1970">
        <v>0</v>
      </c>
      <c r="I1970" t="s">
        <v>2137</v>
      </c>
    </row>
    <row r="1971" spans="1:9">
      <c r="A1971" t="s">
        <v>5181</v>
      </c>
      <c r="B1971">
        <v>123.98445934864728</v>
      </c>
      <c r="C1971">
        <v>124.619805377731</v>
      </c>
      <c r="D1971">
        <v>123.2183231373395</v>
      </c>
      <c r="E1971">
        <v>123.76956939697266</v>
      </c>
      <c r="F1971">
        <v>4601900</v>
      </c>
      <c r="G1971">
        <v>0</v>
      </c>
      <c r="H1971">
        <v>0</v>
      </c>
      <c r="I1971" t="s">
        <v>2138</v>
      </c>
    </row>
    <row r="1972" spans="1:9">
      <c r="A1972" t="s">
        <v>5182</v>
      </c>
      <c r="B1972">
        <v>123.77890604087899</v>
      </c>
      <c r="C1972">
        <v>125.255135694394</v>
      </c>
      <c r="D1972">
        <v>123.11554577184124</v>
      </c>
      <c r="E1972">
        <v>124.18067169189452</v>
      </c>
      <c r="F1972">
        <v>6055200</v>
      </c>
      <c r="G1972">
        <v>0</v>
      </c>
      <c r="H1972">
        <v>0</v>
      </c>
      <c r="I1972" t="s">
        <v>2139</v>
      </c>
    </row>
    <row r="1973" spans="1:9">
      <c r="A1973" t="s">
        <v>5183</v>
      </c>
      <c r="B1973">
        <v>125.02154924922836</v>
      </c>
      <c r="C1973">
        <v>125.0589300904256</v>
      </c>
      <c r="D1973">
        <v>122.51757464033534</v>
      </c>
      <c r="E1973">
        <v>123.23699188232422</v>
      </c>
      <c r="F1973">
        <v>7312200</v>
      </c>
      <c r="G1973">
        <v>0</v>
      </c>
      <c r="H1973">
        <v>0</v>
      </c>
      <c r="I1973" t="s">
        <v>2140</v>
      </c>
    </row>
    <row r="1974" spans="1:9">
      <c r="A1974" t="s">
        <v>5184</v>
      </c>
      <c r="B1974">
        <v>122.94733646267676</v>
      </c>
      <c r="C1974">
        <v>126.4323651769265</v>
      </c>
      <c r="D1974">
        <v>122.94733646267676</v>
      </c>
      <c r="E1974">
        <v>126.00257110595705</v>
      </c>
      <c r="F1974">
        <v>4134600</v>
      </c>
      <c r="G1974">
        <v>0</v>
      </c>
      <c r="H1974">
        <v>0</v>
      </c>
      <c r="I1974" t="s">
        <v>5185</v>
      </c>
    </row>
    <row r="1975" spans="1:9">
      <c r="A1975" t="s">
        <v>5186</v>
      </c>
      <c r="B1975">
        <v>125.423335605052</v>
      </c>
      <c r="C1975">
        <v>125.65691600298231</v>
      </c>
      <c r="D1975">
        <v>123.78827281953969</v>
      </c>
      <c r="E1975">
        <v>123.84432983398438</v>
      </c>
      <c r="F1975">
        <v>5186900</v>
      </c>
      <c r="G1975">
        <v>0</v>
      </c>
      <c r="H1975">
        <v>0</v>
      </c>
      <c r="I1975" t="s">
        <v>5187</v>
      </c>
    </row>
    <row r="1976" spans="1:9">
      <c r="A1976" t="s">
        <v>5188</v>
      </c>
      <c r="B1976">
        <v>123.21831482028192</v>
      </c>
      <c r="C1976">
        <v>124.23672175797128</v>
      </c>
      <c r="D1976">
        <v>121.86353734072397</v>
      </c>
      <c r="E1976">
        <v>122.24661254882813</v>
      </c>
      <c r="F1976">
        <v>4882300</v>
      </c>
      <c r="G1976">
        <v>0</v>
      </c>
      <c r="H1976">
        <v>0</v>
      </c>
      <c r="I1976" t="s">
        <v>2143</v>
      </c>
    </row>
    <row r="1977" spans="1:9">
      <c r="A1977" t="s">
        <v>5189</v>
      </c>
      <c r="B1977">
        <v>121.92894091804052</v>
      </c>
      <c r="C1977">
        <v>123.5359748430832</v>
      </c>
      <c r="D1977">
        <v>121.33097580104416</v>
      </c>
      <c r="E1977">
        <v>121.5084991455078</v>
      </c>
      <c r="F1977">
        <v>4251100</v>
      </c>
      <c r="G1977">
        <v>0</v>
      </c>
      <c r="H1977">
        <v>0</v>
      </c>
      <c r="I1977" t="s">
        <v>2144</v>
      </c>
    </row>
    <row r="1978" spans="1:9">
      <c r="A1978" t="s">
        <v>5190</v>
      </c>
      <c r="B1978">
        <v>121.7233785177942</v>
      </c>
      <c r="C1978">
        <v>123.19960789100816</v>
      </c>
      <c r="D1978">
        <v>121.7233785177942</v>
      </c>
      <c r="E1978">
        <v>123.08749389648438</v>
      </c>
      <c r="F1978">
        <v>3831300</v>
      </c>
      <c r="G1978">
        <v>0</v>
      </c>
      <c r="H1978">
        <v>0</v>
      </c>
      <c r="I1978" t="s">
        <v>5191</v>
      </c>
    </row>
    <row r="1979" spans="1:9">
      <c r="A1979" t="s">
        <v>5192</v>
      </c>
      <c r="B1979">
        <v>123.36778794494847</v>
      </c>
      <c r="C1979">
        <v>125.47936337433332</v>
      </c>
      <c r="D1979">
        <v>122.74179433518788</v>
      </c>
      <c r="E1979">
        <v>124.62912750244141</v>
      </c>
      <c r="F1979">
        <v>4094900</v>
      </c>
      <c r="G1979">
        <v>0</v>
      </c>
      <c r="H1979">
        <v>0</v>
      </c>
      <c r="I1979" t="s">
        <v>2146</v>
      </c>
    </row>
    <row r="1980" spans="1:9">
      <c r="A1980" t="s">
        <v>5193</v>
      </c>
      <c r="B1980">
        <v>125.99325764945873</v>
      </c>
      <c r="C1980">
        <v>126.516475398732</v>
      </c>
      <c r="D1980">
        <v>124.11526234492815</v>
      </c>
      <c r="E1980">
        <v>124.18067169189452</v>
      </c>
      <c r="F1980">
        <v>3758300</v>
      </c>
      <c r="G1980">
        <v>0</v>
      </c>
      <c r="H1980">
        <v>0</v>
      </c>
      <c r="I1980" t="s">
        <v>2147</v>
      </c>
    </row>
    <row r="1981" spans="1:9">
      <c r="A1981" t="s">
        <v>5194</v>
      </c>
      <c r="B1981">
        <v>124.61044589208586</v>
      </c>
      <c r="C1981">
        <v>125.4793722447348</v>
      </c>
      <c r="D1981">
        <v>123.97511415605332</v>
      </c>
      <c r="E1981">
        <v>124.09658050537109</v>
      </c>
      <c r="F1981">
        <v>3077400</v>
      </c>
      <c r="G1981">
        <v>0</v>
      </c>
      <c r="H1981">
        <v>0</v>
      </c>
      <c r="I1981" t="s">
        <v>2148</v>
      </c>
    </row>
    <row r="1982" spans="1:9">
      <c r="A1982" t="s">
        <v>5195</v>
      </c>
      <c r="B1982">
        <v>123.41451976747156</v>
      </c>
      <c r="C1982">
        <v>123.96576601415234</v>
      </c>
      <c r="D1982">
        <v>122.0784469061998</v>
      </c>
      <c r="E1982">
        <v>122.32136535644533</v>
      </c>
      <c r="F1982">
        <v>4119500</v>
      </c>
      <c r="G1982">
        <v>0</v>
      </c>
      <c r="H1982">
        <v>0</v>
      </c>
      <c r="I1982" t="s">
        <v>2149</v>
      </c>
    </row>
    <row r="1983" spans="1:9">
      <c r="A1983" t="s">
        <v>5196</v>
      </c>
      <c r="B1983">
        <v>122.20924464756662</v>
      </c>
      <c r="C1983">
        <v>122.23727314965136</v>
      </c>
      <c r="D1983">
        <v>120.10702145153031</v>
      </c>
      <c r="E1983">
        <v>121.47112274169922</v>
      </c>
      <c r="F1983">
        <v>4731500</v>
      </c>
      <c r="G1983">
        <v>0</v>
      </c>
      <c r="H1983">
        <v>0</v>
      </c>
      <c r="I1983" t="s">
        <v>5197</v>
      </c>
    </row>
    <row r="1984" spans="1:9">
      <c r="A1984" t="s">
        <v>5198</v>
      </c>
      <c r="B1984">
        <v>121.78881749076947</v>
      </c>
      <c r="C1984">
        <v>123.30241381163506</v>
      </c>
      <c r="D1984">
        <v>120.56484430736892</v>
      </c>
      <c r="E1984">
        <v>122.21859741210938</v>
      </c>
      <c r="F1984">
        <v>3786400</v>
      </c>
      <c r="G1984">
        <v>0</v>
      </c>
      <c r="H1984">
        <v>0</v>
      </c>
      <c r="I1984" t="s">
        <v>2151</v>
      </c>
    </row>
    <row r="1985" spans="1:9">
      <c r="A1985" t="s">
        <v>5199</v>
      </c>
      <c r="B1985">
        <v>122.86326086539069</v>
      </c>
      <c r="C1985">
        <v>124.1993335890417</v>
      </c>
      <c r="D1985">
        <v>122.2839861747574</v>
      </c>
      <c r="E1985">
        <v>123.98444366455078</v>
      </c>
      <c r="F1985">
        <v>3229200</v>
      </c>
      <c r="G1985">
        <v>0</v>
      </c>
      <c r="H1985">
        <v>0</v>
      </c>
      <c r="I1985" t="s">
        <v>2152</v>
      </c>
    </row>
    <row r="1986" spans="1:9">
      <c r="A1986" t="s">
        <v>5200</v>
      </c>
      <c r="B1986">
        <v>124.38620746389256</v>
      </c>
      <c r="C1986">
        <v>126.40433077044167</v>
      </c>
      <c r="D1986">
        <v>123.77889002472892</v>
      </c>
      <c r="E1986">
        <v>125.79702758789063</v>
      </c>
      <c r="F1986">
        <v>4174700</v>
      </c>
      <c r="G1986">
        <v>0</v>
      </c>
      <c r="H1986">
        <v>0</v>
      </c>
      <c r="I1986" t="s">
        <v>2153</v>
      </c>
    </row>
    <row r="1987" spans="1:9">
      <c r="A1987" t="s">
        <v>5201</v>
      </c>
      <c r="B1987">
        <v>126.25485932195828</v>
      </c>
      <c r="C1987">
        <v>127.40407068831416</v>
      </c>
      <c r="D1987">
        <v>124.82534867544854</v>
      </c>
      <c r="E1987">
        <v>125.27381896972656</v>
      </c>
      <c r="F1987">
        <v>4030700</v>
      </c>
      <c r="G1987">
        <v>0</v>
      </c>
      <c r="H1987">
        <v>0</v>
      </c>
      <c r="I1987" t="s">
        <v>2154</v>
      </c>
    </row>
    <row r="1988" spans="1:9">
      <c r="A1988" t="s">
        <v>5202</v>
      </c>
      <c r="B1988">
        <v>125.4980648966622</v>
      </c>
      <c r="C1988">
        <v>126.69399522060942</v>
      </c>
      <c r="D1988">
        <v>125.04024225053629</v>
      </c>
      <c r="E1988">
        <v>126.51647186279295</v>
      </c>
      <c r="F1988">
        <v>2622600</v>
      </c>
      <c r="G1988">
        <v>0</v>
      </c>
      <c r="H1988">
        <v>0</v>
      </c>
      <c r="I1988" t="s">
        <v>5203</v>
      </c>
    </row>
    <row r="1989" spans="1:9">
      <c r="A1989" t="s">
        <v>5204</v>
      </c>
      <c r="B1989">
        <v>126.2174854118576</v>
      </c>
      <c r="C1989">
        <v>126.90888843998792</v>
      </c>
      <c r="D1989">
        <v>124.582422820559</v>
      </c>
      <c r="E1989">
        <v>124.82535552978516</v>
      </c>
      <c r="F1989">
        <v>3849400</v>
      </c>
      <c r="G1989">
        <v>0</v>
      </c>
      <c r="H1989">
        <v>0</v>
      </c>
      <c r="I1989" t="s">
        <v>2156</v>
      </c>
    </row>
    <row r="1990" spans="1:9">
      <c r="A1990" t="s">
        <v>5205</v>
      </c>
      <c r="B1990">
        <v>124.04052559478188</v>
      </c>
      <c r="C1990">
        <v>126.63793839988016</v>
      </c>
      <c r="D1990">
        <v>123.76024053112177</v>
      </c>
      <c r="E1990">
        <v>125.63822174072266</v>
      </c>
      <c r="F1990">
        <v>5180100</v>
      </c>
      <c r="G1990">
        <v>0</v>
      </c>
      <c r="H1990">
        <v>0</v>
      </c>
      <c r="I1990" t="s">
        <v>2157</v>
      </c>
    </row>
    <row r="1991" spans="1:9">
      <c r="A1991" t="s">
        <v>5206</v>
      </c>
      <c r="B1991">
        <v>126.44171005021522</v>
      </c>
      <c r="C1991">
        <v>129.19795518235017</v>
      </c>
      <c r="D1991">
        <v>125.66622161865234</v>
      </c>
      <c r="E1991">
        <v>125.66622161865234</v>
      </c>
      <c r="F1991">
        <v>5538800</v>
      </c>
      <c r="G1991">
        <v>0</v>
      </c>
      <c r="H1991">
        <v>0</v>
      </c>
      <c r="I1991" t="s">
        <v>2158</v>
      </c>
    </row>
    <row r="1992" spans="1:9">
      <c r="A1992" t="s">
        <v>5207</v>
      </c>
      <c r="B1992">
        <v>126.92757892505334</v>
      </c>
      <c r="C1992">
        <v>127.75912447306584</v>
      </c>
      <c r="D1992">
        <v>125.95587660089066</v>
      </c>
      <c r="E1992">
        <v>126.13339996337891</v>
      </c>
      <c r="F1992">
        <v>2957500</v>
      </c>
      <c r="G1992">
        <v>0</v>
      </c>
      <c r="H1992">
        <v>0</v>
      </c>
      <c r="I1992" t="s">
        <v>2159</v>
      </c>
    </row>
    <row r="1993" spans="1:9">
      <c r="A1993" t="s">
        <v>5208</v>
      </c>
      <c r="B1993">
        <v>126.37630082965001</v>
      </c>
      <c r="C1993">
        <v>127.89924919420652</v>
      </c>
      <c r="D1993">
        <v>126.37630082965001</v>
      </c>
      <c r="E1993">
        <v>127.5068359375</v>
      </c>
      <c r="F1993">
        <v>6055300</v>
      </c>
      <c r="G1993">
        <v>0</v>
      </c>
      <c r="H1993">
        <v>0</v>
      </c>
      <c r="I1993" t="s">
        <v>5209</v>
      </c>
    </row>
    <row r="1994" spans="1:9">
      <c r="A1994" t="s">
        <v>5210</v>
      </c>
      <c r="B1994">
        <v>127.37603150231868</v>
      </c>
      <c r="C1994">
        <v>127.57223100234066</v>
      </c>
      <c r="D1994">
        <v>124.21802077358234</v>
      </c>
      <c r="E1994">
        <v>124.25540161132813</v>
      </c>
      <c r="F1994">
        <v>4060700</v>
      </c>
      <c r="G1994">
        <v>0</v>
      </c>
      <c r="H1994">
        <v>0</v>
      </c>
      <c r="I1994" t="s">
        <v>2161</v>
      </c>
    </row>
    <row r="1995" spans="1:9">
      <c r="A1995" t="s">
        <v>5211</v>
      </c>
      <c r="B1995">
        <v>123.51729216539232</v>
      </c>
      <c r="C1995">
        <v>125.28315912600212</v>
      </c>
      <c r="D1995">
        <v>123.16225971082504</v>
      </c>
      <c r="E1995">
        <v>124.76927947998048</v>
      </c>
      <c r="F1995">
        <v>3562700</v>
      </c>
      <c r="G1995">
        <v>0</v>
      </c>
      <c r="H1995">
        <v>0</v>
      </c>
      <c r="I1995" t="s">
        <v>2162</v>
      </c>
    </row>
    <row r="1996" spans="1:9">
      <c r="A1996" t="s">
        <v>5212</v>
      </c>
      <c r="B1996">
        <v>124.4796347548974</v>
      </c>
      <c r="C1996">
        <v>125.23643279947819</v>
      </c>
      <c r="D1996">
        <v>123.89102197389737</v>
      </c>
      <c r="E1996">
        <v>124.01247406005859</v>
      </c>
      <c r="F1996">
        <v>3723100</v>
      </c>
      <c r="G1996">
        <v>0</v>
      </c>
      <c r="H1996">
        <v>0</v>
      </c>
      <c r="I1996" t="s">
        <v>2163</v>
      </c>
    </row>
    <row r="1997" spans="1:9">
      <c r="A1997" t="s">
        <v>5213</v>
      </c>
      <c r="B1997">
        <v>125.01221481044637</v>
      </c>
      <c r="C1997">
        <v>125.77835099795232</v>
      </c>
      <c r="D1997">
        <v>123.30240481949426</v>
      </c>
      <c r="E1997">
        <v>123.82562255859376</v>
      </c>
      <c r="F1997">
        <v>3479900</v>
      </c>
      <c r="G1997">
        <v>0</v>
      </c>
      <c r="H1997">
        <v>0</v>
      </c>
      <c r="I1997" t="s">
        <v>2164</v>
      </c>
    </row>
    <row r="1998" spans="1:9">
      <c r="A1998" t="s">
        <v>5214</v>
      </c>
      <c r="B1998">
        <v>124.28346018846575</v>
      </c>
      <c r="C1998">
        <v>124.9187920177732</v>
      </c>
      <c r="D1998">
        <v>122.71379252536148</v>
      </c>
      <c r="E1998">
        <v>123.27439117431641</v>
      </c>
      <c r="F1998">
        <v>3036700</v>
      </c>
      <c r="G1998">
        <v>0</v>
      </c>
      <c r="H1998">
        <v>0</v>
      </c>
      <c r="I1998" t="s">
        <v>5215</v>
      </c>
    </row>
    <row r="1999" spans="1:9">
      <c r="A1999" t="s">
        <v>5216</v>
      </c>
      <c r="B1999">
        <v>122.04106983700584</v>
      </c>
      <c r="C1999">
        <v>122.59233035734523</v>
      </c>
      <c r="D1999">
        <v>120.85449179609635</v>
      </c>
      <c r="E1999">
        <v>122.37742614746094</v>
      </c>
      <c r="F1999">
        <v>4359100</v>
      </c>
      <c r="G1999">
        <v>0</v>
      </c>
      <c r="H1999">
        <v>0</v>
      </c>
      <c r="I1999" t="s">
        <v>2166</v>
      </c>
    </row>
    <row r="2000" spans="1:9">
      <c r="A2000" t="s">
        <v>5217</v>
      </c>
      <c r="B2000">
        <v>122.72312571710508</v>
      </c>
      <c r="C2000">
        <v>123.39583828824256</v>
      </c>
      <c r="D2000">
        <v>121.70470452185216</v>
      </c>
      <c r="E2000">
        <v>122.02238464355467</v>
      </c>
      <c r="F2000">
        <v>2761200</v>
      </c>
      <c r="G2000">
        <v>0</v>
      </c>
      <c r="H2000">
        <v>0</v>
      </c>
      <c r="I2000" t="s">
        <v>2167</v>
      </c>
    </row>
    <row r="2001" spans="1:9">
      <c r="A2001" t="s">
        <v>5218</v>
      </c>
      <c r="B2001">
        <v>122.62969315288056</v>
      </c>
      <c r="C2001">
        <v>123.80693307476707</v>
      </c>
      <c r="D2001">
        <v>121.94764247043462</v>
      </c>
      <c r="E2001">
        <v>122.32136535644533</v>
      </c>
      <c r="F2001">
        <v>4375600</v>
      </c>
      <c r="G2001">
        <v>0</v>
      </c>
      <c r="H2001">
        <v>0</v>
      </c>
      <c r="I2001" t="s">
        <v>2168</v>
      </c>
    </row>
    <row r="2002" spans="1:9">
      <c r="A2002" t="s">
        <v>5219</v>
      </c>
      <c r="B2002">
        <v>121.48982104422431</v>
      </c>
      <c r="C2002">
        <v>123.04079812440358</v>
      </c>
      <c r="D2002">
        <v>121.48048296179472</v>
      </c>
      <c r="E2002">
        <v>122.44283294677734</v>
      </c>
      <c r="F2002">
        <v>3802400</v>
      </c>
      <c r="G2002">
        <v>0</v>
      </c>
      <c r="H2002">
        <v>0</v>
      </c>
      <c r="I2002" t="s">
        <v>2169</v>
      </c>
    </row>
    <row r="2003" spans="1:9">
      <c r="A2003" t="s">
        <v>5220</v>
      </c>
      <c r="B2003">
        <v>122.14382716744036</v>
      </c>
      <c r="C2003">
        <v>123.16224828291894</v>
      </c>
      <c r="D2003">
        <v>120.40598887089816</v>
      </c>
      <c r="E2003">
        <v>120.91986846923828</v>
      </c>
      <c r="F2003">
        <v>4425100</v>
      </c>
      <c r="G2003">
        <v>0</v>
      </c>
      <c r="H2003">
        <v>0</v>
      </c>
      <c r="I2003" t="s">
        <v>5221</v>
      </c>
    </row>
    <row r="2004" spans="1:9">
      <c r="A2004" t="s">
        <v>5222</v>
      </c>
      <c r="B2004">
        <v>127.2146559039366</v>
      </c>
      <c r="C2004">
        <v>127.450238600055</v>
      </c>
      <c r="D2004">
        <v>120.17544379361264</v>
      </c>
      <c r="E2004">
        <v>121.32508850097656</v>
      </c>
      <c r="F2004">
        <v>23754400</v>
      </c>
      <c r="G2004">
        <v>0</v>
      </c>
      <c r="H2004">
        <v>0</v>
      </c>
      <c r="I2004" t="s">
        <v>2172</v>
      </c>
    </row>
    <row r="2005" spans="1:9">
      <c r="A2005" t="s">
        <v>5223</v>
      </c>
      <c r="B2005">
        <v>121.1271927021766</v>
      </c>
      <c r="C2005">
        <v>125.1886504612249</v>
      </c>
      <c r="D2005">
        <v>121.02353574073776</v>
      </c>
      <c r="E2005">
        <v>122.60665893554688</v>
      </c>
      <c r="F2005">
        <v>8659600</v>
      </c>
      <c r="G2005">
        <v>0</v>
      </c>
      <c r="H2005">
        <v>0</v>
      </c>
      <c r="I2005" t="s">
        <v>2173</v>
      </c>
    </row>
    <row r="2006" spans="1:9">
      <c r="A2006" t="s">
        <v>5224</v>
      </c>
      <c r="B2006">
        <v>122.13548410406966</v>
      </c>
      <c r="C2006">
        <v>124.78343110301977</v>
      </c>
      <c r="D2006">
        <v>121.61719933693117</v>
      </c>
      <c r="E2006">
        <v>123.64321899414063</v>
      </c>
      <c r="F2006">
        <v>5754500</v>
      </c>
      <c r="G2006">
        <v>0</v>
      </c>
      <c r="H2006">
        <v>0</v>
      </c>
      <c r="I2006" t="s">
        <v>2174</v>
      </c>
    </row>
    <row r="2007" spans="1:9">
      <c r="A2007" t="s">
        <v>5225</v>
      </c>
      <c r="B2007">
        <v>122.96473007966009</v>
      </c>
      <c r="C2007">
        <v>124.15206150668688</v>
      </c>
      <c r="D2007">
        <v>120.08119343973672</v>
      </c>
      <c r="E2007">
        <v>120.42043304443359</v>
      </c>
      <c r="F2007">
        <v>5928600</v>
      </c>
      <c r="G2007">
        <v>0</v>
      </c>
      <c r="H2007">
        <v>0</v>
      </c>
      <c r="I2007" t="s">
        <v>5226</v>
      </c>
    </row>
    <row r="2008" spans="1:9">
      <c r="A2008" t="s">
        <v>5227</v>
      </c>
      <c r="B2008">
        <v>118.28135626357056</v>
      </c>
      <c r="C2008">
        <v>118.7996410679911</v>
      </c>
      <c r="D2008">
        <v>115.56744620716481</v>
      </c>
      <c r="E2008">
        <v>117.73480987548828</v>
      </c>
      <c r="F2008">
        <v>8792900</v>
      </c>
      <c r="G2008">
        <v>0</v>
      </c>
      <c r="H2008">
        <v>0</v>
      </c>
      <c r="I2008" t="s">
        <v>2176</v>
      </c>
    </row>
    <row r="2009" spans="1:9">
      <c r="A2009" t="s">
        <v>5228</v>
      </c>
      <c r="B2009">
        <v>117.15055616780712</v>
      </c>
      <c r="C2009">
        <v>118.15884976220664</v>
      </c>
      <c r="D2009">
        <v>115.70879129996057</v>
      </c>
      <c r="E2009">
        <v>116.10456848144533</v>
      </c>
      <c r="F2009">
        <v>4797500</v>
      </c>
      <c r="G2009">
        <v>0</v>
      </c>
      <c r="H2009">
        <v>0</v>
      </c>
      <c r="I2009" t="s">
        <v>2177</v>
      </c>
    </row>
    <row r="2010" spans="1:9">
      <c r="A2010" t="s">
        <v>5229</v>
      </c>
      <c r="B2010">
        <v>115.5485994466118</v>
      </c>
      <c r="C2010">
        <v>117.26364112839045</v>
      </c>
      <c r="D2010">
        <v>115.07743407041532</v>
      </c>
      <c r="E2010">
        <v>116.94324493408205</v>
      </c>
      <c r="F2010">
        <v>4308100</v>
      </c>
      <c r="G2010">
        <v>0</v>
      </c>
      <c r="H2010">
        <v>0</v>
      </c>
      <c r="I2010" t="s">
        <v>2178</v>
      </c>
    </row>
    <row r="2011" spans="1:9">
      <c r="A2011" t="s">
        <v>5230</v>
      </c>
      <c r="B2011">
        <v>116.84899881659504</v>
      </c>
      <c r="C2011">
        <v>116.94323044227436</v>
      </c>
      <c r="D2011">
        <v>113.78642425083753</v>
      </c>
      <c r="E2011">
        <v>114.76644897460938</v>
      </c>
      <c r="F2011">
        <v>7279700</v>
      </c>
      <c r="G2011">
        <v>0</v>
      </c>
      <c r="H2011">
        <v>0</v>
      </c>
      <c r="I2011" t="s">
        <v>2179</v>
      </c>
    </row>
    <row r="2012" spans="1:9">
      <c r="A2012" t="s">
        <v>5231</v>
      </c>
      <c r="B2012">
        <v>114.89837839067648</v>
      </c>
      <c r="C2012">
        <v>116.59457646520779</v>
      </c>
      <c r="D2012">
        <v>114.43663837738112</v>
      </c>
      <c r="E2012">
        <v>116.31187438964844</v>
      </c>
      <c r="F2012">
        <v>5116600</v>
      </c>
      <c r="G2012">
        <v>0</v>
      </c>
      <c r="H2012">
        <v>0</v>
      </c>
      <c r="I2012" t="s">
        <v>5232</v>
      </c>
    </row>
    <row r="2013" spans="1:9">
      <c r="A2013" t="s">
        <v>5233</v>
      </c>
      <c r="B2013">
        <v>116.67938011441083</v>
      </c>
      <c r="C2013">
        <v>120.29793352778512</v>
      </c>
      <c r="D2013">
        <v>116.63226070642092</v>
      </c>
      <c r="E2013">
        <v>118.88443756103516</v>
      </c>
      <c r="F2013">
        <v>5267400</v>
      </c>
      <c r="G2013">
        <v>0</v>
      </c>
      <c r="H2013">
        <v>0</v>
      </c>
      <c r="I2013" t="s">
        <v>2181</v>
      </c>
    </row>
    <row r="2014" spans="1:9">
      <c r="A2014" t="s">
        <v>5234</v>
      </c>
      <c r="B2014">
        <v>118.51692525376497</v>
      </c>
      <c r="C2014">
        <v>120.00580943846722</v>
      </c>
      <c r="D2014">
        <v>118.13999873713206</v>
      </c>
      <c r="E2014">
        <v>119.62887573242188</v>
      </c>
      <c r="F2014">
        <v>3276700</v>
      </c>
      <c r="G2014">
        <v>0</v>
      </c>
      <c r="H2014">
        <v>0</v>
      </c>
      <c r="I2014" t="s">
        <v>2182</v>
      </c>
    </row>
    <row r="2015" spans="1:9">
      <c r="A2015" t="s">
        <v>5235</v>
      </c>
      <c r="B2015">
        <v>119.06348267109284</v>
      </c>
      <c r="C2015">
        <v>120.3356276799623</v>
      </c>
      <c r="D2015">
        <v>118.5828920003954</v>
      </c>
      <c r="E2015">
        <v>119.251953125</v>
      </c>
      <c r="F2015">
        <v>4234600</v>
      </c>
      <c r="G2015">
        <v>0</v>
      </c>
      <c r="H2015">
        <v>0</v>
      </c>
      <c r="I2015" t="s">
        <v>2183</v>
      </c>
    </row>
    <row r="2016" spans="1:9">
      <c r="A2016" t="s">
        <v>5236</v>
      </c>
      <c r="B2016">
        <v>120.19428658883692</v>
      </c>
      <c r="C2016">
        <v>120.33563044575008</v>
      </c>
      <c r="D2016">
        <v>117.93269141585932</v>
      </c>
      <c r="E2016">
        <v>118.28134918212891</v>
      </c>
      <c r="F2016">
        <v>2995500</v>
      </c>
      <c r="G2016">
        <v>0</v>
      </c>
      <c r="H2016">
        <v>0</v>
      </c>
      <c r="I2016" t="s">
        <v>2184</v>
      </c>
    </row>
    <row r="2017" spans="1:9">
      <c r="A2017" t="s">
        <v>5237</v>
      </c>
      <c r="B2017">
        <v>118.18711472546296</v>
      </c>
      <c r="C2017">
        <v>120.11889553715844</v>
      </c>
      <c r="D2017">
        <v>117.79133755673141</v>
      </c>
      <c r="E2017">
        <v>117.97038269042967</v>
      </c>
      <c r="F2017">
        <v>3427300</v>
      </c>
      <c r="G2017">
        <v>0</v>
      </c>
      <c r="H2017">
        <v>0</v>
      </c>
      <c r="I2017" t="s">
        <v>5238</v>
      </c>
    </row>
    <row r="2018" spans="1:9">
      <c r="A2018" t="s">
        <v>5239</v>
      </c>
      <c r="B2018">
        <v>117.97038196151318</v>
      </c>
      <c r="C2018">
        <v>118.23423340570396</v>
      </c>
      <c r="D2018">
        <v>116.02917584177196</v>
      </c>
      <c r="E2018">
        <v>116.5757293701172</v>
      </c>
      <c r="F2018">
        <v>3562100</v>
      </c>
      <c r="G2018">
        <v>0</v>
      </c>
      <c r="H2018">
        <v>0</v>
      </c>
      <c r="I2018" t="s">
        <v>2186</v>
      </c>
    </row>
    <row r="2019" spans="1:9">
      <c r="A2019" t="s">
        <v>5240</v>
      </c>
      <c r="B2019">
        <v>116.7076636210288</v>
      </c>
      <c r="C2019">
        <v>117.678263157123</v>
      </c>
      <c r="D2019">
        <v>116.39669274361611</v>
      </c>
      <c r="E2019">
        <v>117.28248596191406</v>
      </c>
      <c r="F2019">
        <v>3267200</v>
      </c>
      <c r="G2019">
        <v>0</v>
      </c>
      <c r="H2019">
        <v>0</v>
      </c>
      <c r="I2019" t="s">
        <v>2187</v>
      </c>
    </row>
    <row r="2020" spans="1:9">
      <c r="A2020" t="s">
        <v>5241</v>
      </c>
      <c r="B2020">
        <v>117.18823692859728</v>
      </c>
      <c r="C2020">
        <v>117.53690184752524</v>
      </c>
      <c r="D2020">
        <v>115.46377016191288</v>
      </c>
      <c r="E2020">
        <v>116.55687713623048</v>
      </c>
      <c r="F2020">
        <v>2923200</v>
      </c>
      <c r="G2020">
        <v>0</v>
      </c>
      <c r="H2020">
        <v>0</v>
      </c>
      <c r="I2020" t="s">
        <v>2188</v>
      </c>
    </row>
    <row r="2021" spans="1:9">
      <c r="A2021" t="s">
        <v>5242</v>
      </c>
      <c r="B2021">
        <v>117.17881895956248</v>
      </c>
      <c r="C2021">
        <v>117.42382695010774</v>
      </c>
      <c r="D2021">
        <v>115.47320272443363</v>
      </c>
      <c r="E2021">
        <v>115.595703125</v>
      </c>
      <c r="F2021">
        <v>2613100</v>
      </c>
      <c r="G2021">
        <v>0</v>
      </c>
      <c r="H2021">
        <v>0</v>
      </c>
      <c r="I2021" t="s">
        <v>5243</v>
      </c>
    </row>
    <row r="2022" spans="1:9">
      <c r="A2022" t="s">
        <v>5244</v>
      </c>
      <c r="B2022">
        <v>115.81244342191653</v>
      </c>
      <c r="C2022">
        <v>116.35899694843934</v>
      </c>
      <c r="D2022">
        <v>115.19992703456596</v>
      </c>
      <c r="E2022">
        <v>115.34127807617188</v>
      </c>
      <c r="F2022">
        <v>2930600</v>
      </c>
      <c r="G2022">
        <v>0</v>
      </c>
      <c r="H2022">
        <v>0</v>
      </c>
      <c r="I2022" t="s">
        <v>2190</v>
      </c>
    </row>
    <row r="2023" spans="1:9">
      <c r="A2023" t="s">
        <v>5245</v>
      </c>
      <c r="B2023">
        <v>115.66167598456136</v>
      </c>
      <c r="C2023">
        <v>116.5474692035192</v>
      </c>
      <c r="D2023">
        <v>115.42609329351198</v>
      </c>
      <c r="E2023">
        <v>115.84072113037109</v>
      </c>
      <c r="F2023">
        <v>2541500</v>
      </c>
      <c r="G2023">
        <v>0</v>
      </c>
      <c r="H2023">
        <v>0</v>
      </c>
      <c r="I2023" t="s">
        <v>2191</v>
      </c>
    </row>
    <row r="2024" spans="1:9">
      <c r="A2024" t="s">
        <v>5246</v>
      </c>
      <c r="B2024">
        <v>116.47207500795562</v>
      </c>
      <c r="C2024">
        <v>117.7536453562991</v>
      </c>
      <c r="D2024">
        <v>115.72763287991692</v>
      </c>
      <c r="E2024">
        <v>117.57460021972656</v>
      </c>
      <c r="F2024">
        <v>3760900</v>
      </c>
      <c r="G2024">
        <v>0</v>
      </c>
      <c r="H2024">
        <v>0</v>
      </c>
      <c r="I2024" t="s">
        <v>2192</v>
      </c>
    </row>
    <row r="2025" spans="1:9">
      <c r="A2025" t="s">
        <v>5247</v>
      </c>
      <c r="B2025">
        <v>117.56518103316216</v>
      </c>
      <c r="C2025">
        <v>117.8855700226644</v>
      </c>
      <c r="D2025">
        <v>115.64282552791052</v>
      </c>
      <c r="E2025">
        <v>115.95379638671876</v>
      </c>
      <c r="F2025">
        <v>4918700</v>
      </c>
      <c r="G2025">
        <v>0</v>
      </c>
      <c r="H2025">
        <v>0</v>
      </c>
      <c r="I2025" t="s">
        <v>2193</v>
      </c>
    </row>
    <row r="2026" spans="1:9">
      <c r="A2026" t="s">
        <v>5248</v>
      </c>
      <c r="B2026">
        <v>115.83127851178752</v>
      </c>
      <c r="C2026">
        <v>115.83127851178752</v>
      </c>
      <c r="D2026">
        <v>111.71329828843622</v>
      </c>
      <c r="E2026">
        <v>112.45773315429688</v>
      </c>
      <c r="F2026">
        <v>5415200</v>
      </c>
      <c r="G2026">
        <v>0</v>
      </c>
      <c r="H2026">
        <v>0</v>
      </c>
      <c r="I2026" t="s">
        <v>5249</v>
      </c>
    </row>
    <row r="2027" spans="1:9">
      <c r="A2027" t="s">
        <v>5250</v>
      </c>
      <c r="B2027">
        <v>112.57082187513944</v>
      </c>
      <c r="C2027">
        <v>113.82412340171484</v>
      </c>
      <c r="D2027">
        <v>112.09023121656304</v>
      </c>
      <c r="E2027">
        <v>113.23987579345705</v>
      </c>
      <c r="F2027">
        <v>4056200</v>
      </c>
      <c r="G2027">
        <v>0</v>
      </c>
      <c r="H2027">
        <v>0</v>
      </c>
      <c r="I2027" t="s">
        <v>2195</v>
      </c>
    </row>
    <row r="2028" spans="1:9">
      <c r="A2028" t="s">
        <v>5251</v>
      </c>
      <c r="B2028">
        <v>113.62624369656869</v>
      </c>
      <c r="C2028">
        <v>114.53088035492276</v>
      </c>
      <c r="D2028">
        <v>113.14565300045736</v>
      </c>
      <c r="E2028">
        <v>113.46604919433594</v>
      </c>
      <c r="F2028">
        <v>3263500</v>
      </c>
      <c r="G2028">
        <v>0</v>
      </c>
      <c r="H2028">
        <v>0</v>
      </c>
      <c r="I2028" t="s">
        <v>2196</v>
      </c>
    </row>
    <row r="2029" spans="1:9">
      <c r="A2029" t="s">
        <v>5252</v>
      </c>
      <c r="B2029">
        <v>112.65563798872036</v>
      </c>
      <c r="C2029">
        <v>113.40007291456112</v>
      </c>
      <c r="D2029">
        <v>110.13960955737576</v>
      </c>
      <c r="E2029">
        <v>110.55423736572266</v>
      </c>
      <c r="F2029">
        <v>4133200</v>
      </c>
      <c r="G2029">
        <v>0</v>
      </c>
      <c r="H2029">
        <v>0</v>
      </c>
      <c r="I2029" t="s">
        <v>2197</v>
      </c>
    </row>
    <row r="2030" spans="1:9">
      <c r="A2030" t="s">
        <v>5253</v>
      </c>
      <c r="B2030">
        <v>110.2244175941042</v>
      </c>
      <c r="C2030">
        <v>110.60135129305804</v>
      </c>
      <c r="D2030">
        <v>106.04989251516216</v>
      </c>
      <c r="E2030">
        <v>106.10643005371094</v>
      </c>
      <c r="F2030">
        <v>6593700</v>
      </c>
      <c r="G2030">
        <v>0</v>
      </c>
      <c r="H2030">
        <v>0</v>
      </c>
      <c r="I2030" t="s">
        <v>2198</v>
      </c>
    </row>
    <row r="2031" spans="1:9">
      <c r="A2031" t="s">
        <v>5254</v>
      </c>
      <c r="B2031">
        <v>105.64469784294496</v>
      </c>
      <c r="C2031">
        <v>106.24778893001108</v>
      </c>
      <c r="D2031">
        <v>104.1558135763824</v>
      </c>
      <c r="E2031">
        <v>105.78604888916016</v>
      </c>
      <c r="F2031">
        <v>5353300</v>
      </c>
      <c r="G2031">
        <v>0</v>
      </c>
      <c r="H2031">
        <v>0</v>
      </c>
      <c r="I2031" t="s">
        <v>5255</v>
      </c>
    </row>
    <row r="2032" spans="1:9">
      <c r="A2032" t="s">
        <v>5256</v>
      </c>
      <c r="B2032">
        <v>104.93795343751044</v>
      </c>
      <c r="C2032">
        <v>105.90855296472074</v>
      </c>
      <c r="D2032">
        <v>102.8271345596366</v>
      </c>
      <c r="E2032">
        <v>103.16637420654295</v>
      </c>
      <c r="F2032">
        <v>6022200</v>
      </c>
      <c r="G2032">
        <v>0</v>
      </c>
      <c r="H2032">
        <v>0</v>
      </c>
      <c r="I2032" t="s">
        <v>2200</v>
      </c>
    </row>
    <row r="2033" spans="1:9">
      <c r="A2033" t="s">
        <v>5257</v>
      </c>
      <c r="B2033">
        <v>103.07212969553174</v>
      </c>
      <c r="C2033">
        <v>104.25946839422728</v>
      </c>
      <c r="D2033">
        <v>102.23345594509956</v>
      </c>
      <c r="E2033">
        <v>103.41136932373048</v>
      </c>
      <c r="F2033">
        <v>4498100</v>
      </c>
      <c r="G2033">
        <v>0</v>
      </c>
      <c r="H2033">
        <v>0</v>
      </c>
      <c r="I2033" t="s">
        <v>2201</v>
      </c>
    </row>
    <row r="2034" spans="1:9">
      <c r="A2034" t="s">
        <v>5258</v>
      </c>
      <c r="B2034">
        <v>103.22291680122872</v>
      </c>
      <c r="C2034">
        <v>104.10871005475494</v>
      </c>
      <c r="D2034">
        <v>101.91307756303038</v>
      </c>
      <c r="E2034">
        <v>103.24176025390624</v>
      </c>
      <c r="F2034">
        <v>4676500</v>
      </c>
      <c r="G2034">
        <v>0</v>
      </c>
      <c r="H2034">
        <v>0</v>
      </c>
      <c r="I2034" t="s">
        <v>2202</v>
      </c>
    </row>
    <row r="2035" spans="1:9">
      <c r="A2035" t="s">
        <v>5259</v>
      </c>
      <c r="B2035">
        <v>104.00504868644376</v>
      </c>
      <c r="C2035">
        <v>105.2112309102952</v>
      </c>
      <c r="D2035">
        <v>103.54330143714662</v>
      </c>
      <c r="E2035">
        <v>104.19351196289063</v>
      </c>
      <c r="F2035">
        <v>4737200</v>
      </c>
      <c r="G2035">
        <v>0</v>
      </c>
      <c r="H2035">
        <v>0</v>
      </c>
      <c r="I2035" t="s">
        <v>2203</v>
      </c>
    </row>
    <row r="2036" spans="1:9">
      <c r="A2036" t="s">
        <v>5260</v>
      </c>
      <c r="B2036">
        <v>103.98619638418238</v>
      </c>
      <c r="C2036">
        <v>104.0238904767523</v>
      </c>
      <c r="D2036">
        <v>99.651476390424762</v>
      </c>
      <c r="E2036">
        <v>100.53726959228516</v>
      </c>
      <c r="F2036">
        <v>6121300</v>
      </c>
      <c r="G2036">
        <v>0</v>
      </c>
      <c r="H2036">
        <v>0</v>
      </c>
      <c r="I2036" t="s">
        <v>5261</v>
      </c>
    </row>
    <row r="2037" spans="1:9">
      <c r="A2037" t="s">
        <v>5262</v>
      </c>
      <c r="B2037">
        <v>100.05666874411784</v>
      </c>
      <c r="C2037">
        <v>102.32768187302092</v>
      </c>
      <c r="D2037">
        <v>100.05666874411784</v>
      </c>
      <c r="E2037">
        <v>100.98015594482422</v>
      </c>
      <c r="F2037">
        <v>5370300</v>
      </c>
      <c r="G2037">
        <v>0</v>
      </c>
      <c r="H2037">
        <v>0</v>
      </c>
      <c r="I2037" t="s">
        <v>2205</v>
      </c>
    </row>
    <row r="2038" spans="1:9">
      <c r="A2038" t="s">
        <v>5263</v>
      </c>
      <c r="B2038">
        <v>102.14865341005812</v>
      </c>
      <c r="C2038">
        <v>102.14865341005812</v>
      </c>
      <c r="D2038">
        <v>99.651475517136205</v>
      </c>
      <c r="E2038">
        <v>100.47130584716795</v>
      </c>
      <c r="F2038">
        <v>5523100</v>
      </c>
      <c r="G2038">
        <v>0</v>
      </c>
      <c r="H2038">
        <v>0</v>
      </c>
      <c r="I2038" t="s">
        <v>2206</v>
      </c>
    </row>
    <row r="2039" spans="1:9">
      <c r="A2039" t="s">
        <v>5264</v>
      </c>
      <c r="B2039">
        <v>99.764561767003286</v>
      </c>
      <c r="C2039">
        <v>100.54669084653098</v>
      </c>
      <c r="D2039">
        <v>98.59606642927946</v>
      </c>
      <c r="E2039">
        <v>99.086082458496094</v>
      </c>
      <c r="F2039">
        <v>4749300</v>
      </c>
      <c r="G2039">
        <v>0</v>
      </c>
      <c r="H2039">
        <v>0</v>
      </c>
      <c r="I2039" t="s">
        <v>2207</v>
      </c>
    </row>
    <row r="2040" spans="1:9">
      <c r="A2040" t="s">
        <v>5265</v>
      </c>
      <c r="B2040">
        <v>98.709162179011997</v>
      </c>
      <c r="C2040">
        <v>100.14150198953224</v>
      </c>
      <c r="D2040">
        <v>96.994120221568977</v>
      </c>
      <c r="E2040">
        <v>98.954170227050781</v>
      </c>
      <c r="F2040">
        <v>7547600</v>
      </c>
      <c r="G2040">
        <v>0</v>
      </c>
      <c r="H2040">
        <v>0</v>
      </c>
      <c r="I2040" t="s">
        <v>2208</v>
      </c>
    </row>
    <row r="2041" spans="1:9">
      <c r="A2041" t="s">
        <v>5266</v>
      </c>
      <c r="B2041">
        <v>99.170880313872047</v>
      </c>
      <c r="C2041">
        <v>100.0001359265716</v>
      </c>
      <c r="D2041">
        <v>97.7573842715843</v>
      </c>
      <c r="E2041">
        <v>99.660896301269517</v>
      </c>
      <c r="F2041">
        <v>4819900</v>
      </c>
      <c r="G2041">
        <v>0</v>
      </c>
      <c r="H2041">
        <v>0</v>
      </c>
      <c r="I2041" t="s">
        <v>5267</v>
      </c>
    </row>
    <row r="2042" spans="1:9">
      <c r="A2042" t="s">
        <v>5268</v>
      </c>
      <c r="B2042">
        <v>100.31109692274468</v>
      </c>
      <c r="C2042">
        <v>104.7494807041104</v>
      </c>
      <c r="D2042">
        <v>100.084939575032</v>
      </c>
      <c r="E2042">
        <v>103.30770874023438</v>
      </c>
      <c r="F2042">
        <v>6791800</v>
      </c>
      <c r="G2042">
        <v>0</v>
      </c>
      <c r="H2042">
        <v>0</v>
      </c>
      <c r="I2042" t="s">
        <v>2210</v>
      </c>
    </row>
    <row r="2043" spans="1:9">
      <c r="A2043" t="s">
        <v>5269</v>
      </c>
      <c r="B2043">
        <v>103.76945864713824</v>
      </c>
      <c r="C2043">
        <v>104.0427354112217</v>
      </c>
      <c r="D2043">
        <v>100.76342143163291</v>
      </c>
      <c r="E2043">
        <v>102.70462036132813</v>
      </c>
      <c r="F2043">
        <v>3977400</v>
      </c>
      <c r="G2043">
        <v>0</v>
      </c>
      <c r="H2043">
        <v>0</v>
      </c>
      <c r="I2043" t="s">
        <v>2211</v>
      </c>
    </row>
    <row r="2044" spans="1:9">
      <c r="A2044" t="s">
        <v>5270</v>
      </c>
      <c r="B2044">
        <v>106.47394721348287</v>
      </c>
      <c r="C2044">
        <v>106.48337253382238</v>
      </c>
      <c r="D2044">
        <v>103.19464029780454</v>
      </c>
      <c r="E2044">
        <v>104.41024780273438</v>
      </c>
      <c r="F2044">
        <v>6497300</v>
      </c>
      <c r="G2044">
        <v>0</v>
      </c>
      <c r="H2044">
        <v>0</v>
      </c>
      <c r="I2044" t="s">
        <v>2212</v>
      </c>
    </row>
    <row r="2045" spans="1:9">
      <c r="A2045" t="s">
        <v>5271</v>
      </c>
      <c r="B2045">
        <v>104.79659525077608</v>
      </c>
      <c r="C2045">
        <v>105.75777658136811</v>
      </c>
      <c r="D2045">
        <v>103.66580129769294</v>
      </c>
      <c r="E2045">
        <v>105.52219390869141</v>
      </c>
      <c r="F2045">
        <v>4651400</v>
      </c>
      <c r="G2045">
        <v>0</v>
      </c>
      <c r="H2045">
        <v>0</v>
      </c>
      <c r="I2045" t="s">
        <v>2213</v>
      </c>
    </row>
    <row r="2046" spans="1:9">
      <c r="A2046" t="s">
        <v>5272</v>
      </c>
      <c r="B2046">
        <v>106.06874995399406</v>
      </c>
      <c r="C2046">
        <v>106.28548919603668</v>
      </c>
      <c r="D2046">
        <v>103.45849686515696</v>
      </c>
      <c r="E2046">
        <v>104.96622467041016</v>
      </c>
      <c r="F2046">
        <v>3872700</v>
      </c>
      <c r="G2046">
        <v>0</v>
      </c>
      <c r="H2046">
        <v>0</v>
      </c>
      <c r="I2046" t="s">
        <v>5273</v>
      </c>
    </row>
    <row r="2047" spans="1:9">
      <c r="A2047" t="s">
        <v>5274</v>
      </c>
      <c r="B2047">
        <v>104.76831953653388</v>
      </c>
      <c r="C2047">
        <v>106.65298079303609</v>
      </c>
      <c r="D2047">
        <v>104.36311707880942</v>
      </c>
      <c r="E2047">
        <v>106.06873321533205</v>
      </c>
      <c r="F2047">
        <v>3387900</v>
      </c>
      <c r="G2047">
        <v>0</v>
      </c>
      <c r="H2047">
        <v>0</v>
      </c>
      <c r="I2047" t="s">
        <v>2215</v>
      </c>
    </row>
    <row r="2048" spans="1:9">
      <c r="A2048" t="s">
        <v>5275</v>
      </c>
      <c r="B2048">
        <v>105.4844907950819</v>
      </c>
      <c r="C2048">
        <v>105.51275956307894</v>
      </c>
      <c r="D2048">
        <v>103.59040425574776</v>
      </c>
      <c r="E2048">
        <v>103.85425567626952</v>
      </c>
      <c r="F2048">
        <v>2940800</v>
      </c>
      <c r="G2048">
        <v>0</v>
      </c>
      <c r="H2048">
        <v>0</v>
      </c>
      <c r="I2048" t="s">
        <v>2216</v>
      </c>
    </row>
    <row r="2049" spans="1:9">
      <c r="A2049" t="s">
        <v>5276</v>
      </c>
      <c r="B2049">
        <v>103.8636977059964</v>
      </c>
      <c r="C2049">
        <v>104.5044829115358</v>
      </c>
      <c r="D2049">
        <v>102.0826931415173</v>
      </c>
      <c r="E2049">
        <v>102.1109619140625</v>
      </c>
      <c r="F2049">
        <v>4249500</v>
      </c>
      <c r="G2049">
        <v>0</v>
      </c>
      <c r="H2049">
        <v>0</v>
      </c>
      <c r="I2049" t="s">
        <v>2217</v>
      </c>
    </row>
    <row r="2050" spans="1:9">
      <c r="A2050" t="s">
        <v>5277</v>
      </c>
      <c r="B2050">
        <v>102.00730234274216</v>
      </c>
      <c r="C2050">
        <v>103.88253849748531</v>
      </c>
      <c r="D2050">
        <v>101.48901756130944</v>
      </c>
      <c r="E2050">
        <v>102.55385589599609</v>
      </c>
      <c r="F2050">
        <v>4213700</v>
      </c>
      <c r="G2050">
        <v>0</v>
      </c>
      <c r="H2050">
        <v>0</v>
      </c>
      <c r="I2050" t="s">
        <v>2218</v>
      </c>
    </row>
    <row r="2051" spans="1:9">
      <c r="A2051" t="s">
        <v>5278</v>
      </c>
      <c r="B2051">
        <v>101.85652619086386</v>
      </c>
      <c r="C2051">
        <v>102.19576583226764</v>
      </c>
      <c r="D2051">
        <v>100.50900013509326</v>
      </c>
      <c r="E2051">
        <v>101.22516632080078</v>
      </c>
      <c r="F2051">
        <v>3189800</v>
      </c>
      <c r="G2051">
        <v>0</v>
      </c>
      <c r="H2051">
        <v>0</v>
      </c>
      <c r="I2051" t="s">
        <v>5279</v>
      </c>
    </row>
    <row r="2052" spans="1:9">
      <c r="A2052" t="s">
        <v>5280</v>
      </c>
      <c r="B2052">
        <v>101.4607500338541</v>
      </c>
      <c r="C2052">
        <v>102.93079089130484</v>
      </c>
      <c r="D2052">
        <v>101.12151038901264</v>
      </c>
      <c r="E2052">
        <v>102.41250610351563</v>
      </c>
      <c r="F2052">
        <v>2518100</v>
      </c>
      <c r="G2052">
        <v>0</v>
      </c>
      <c r="H2052">
        <v>0</v>
      </c>
      <c r="I2052" t="s">
        <v>2220</v>
      </c>
    </row>
    <row r="2053" spans="1:9">
      <c r="A2053" t="s">
        <v>5281</v>
      </c>
      <c r="B2053">
        <v>102.17691462128413</v>
      </c>
      <c r="C2053">
        <v>104.67409232942693</v>
      </c>
      <c r="D2053">
        <v>101.69632396755702</v>
      </c>
      <c r="E2053">
        <v>103.99561309814452</v>
      </c>
      <c r="F2053">
        <v>4123200</v>
      </c>
      <c r="G2053">
        <v>0</v>
      </c>
      <c r="H2053">
        <v>0</v>
      </c>
      <c r="I2053" t="s">
        <v>2221</v>
      </c>
    </row>
    <row r="2054" spans="1:9">
      <c r="A2054" t="s">
        <v>5282</v>
      </c>
      <c r="B2054">
        <v>103.84485207249929</v>
      </c>
      <c r="C2054">
        <v>105.45624407941489</v>
      </c>
      <c r="D2054">
        <v>103.64696346572678</v>
      </c>
      <c r="E2054">
        <v>104.47621917724609</v>
      </c>
      <c r="F2054">
        <v>3092400</v>
      </c>
      <c r="G2054">
        <v>0</v>
      </c>
      <c r="H2054">
        <v>0</v>
      </c>
      <c r="I2054" t="s">
        <v>2222</v>
      </c>
    </row>
    <row r="2055" spans="1:9">
      <c r="A2055" t="s">
        <v>5283</v>
      </c>
      <c r="B2055">
        <v>104.14638909368048</v>
      </c>
      <c r="C2055">
        <v>104.69294264242107</v>
      </c>
      <c r="D2055">
        <v>100.72573113271068</v>
      </c>
      <c r="E2055">
        <v>101.04612731933594</v>
      </c>
      <c r="F2055">
        <v>3448200</v>
      </c>
      <c r="G2055">
        <v>0</v>
      </c>
      <c r="H2055">
        <v>0</v>
      </c>
      <c r="I2055" t="s">
        <v>2223</v>
      </c>
    </row>
    <row r="2056" spans="1:9">
      <c r="A2056" t="s">
        <v>5284</v>
      </c>
      <c r="B2056">
        <v>101.54556653277702</v>
      </c>
      <c r="C2056">
        <v>102.80828632291704</v>
      </c>
      <c r="D2056">
        <v>100.4524593806439</v>
      </c>
      <c r="E2056">
        <v>102.40308380126952</v>
      </c>
      <c r="F2056">
        <v>3852700</v>
      </c>
      <c r="G2056">
        <v>0</v>
      </c>
      <c r="H2056">
        <v>0</v>
      </c>
      <c r="I2056" t="s">
        <v>5285</v>
      </c>
    </row>
    <row r="2057" spans="1:9">
      <c r="A2057" t="s">
        <v>5286</v>
      </c>
      <c r="B2057">
        <v>102.600962804633</v>
      </c>
      <c r="C2057">
        <v>104.86255789555348</v>
      </c>
      <c r="D2057">
        <v>102.20518564081038</v>
      </c>
      <c r="E2057">
        <v>104.40081787109376</v>
      </c>
      <c r="F2057">
        <v>5549400</v>
      </c>
      <c r="G2057">
        <v>0</v>
      </c>
      <c r="H2057">
        <v>0</v>
      </c>
      <c r="I2057" t="s">
        <v>2225</v>
      </c>
    </row>
    <row r="2058" spans="1:9">
      <c r="A2058" t="s">
        <v>5287</v>
      </c>
      <c r="B2058">
        <v>104.67409819279314</v>
      </c>
      <c r="C2058">
        <v>104.67409819279314</v>
      </c>
      <c r="D2058">
        <v>102.34654016209171</v>
      </c>
      <c r="E2058">
        <v>103.22290802001952</v>
      </c>
      <c r="F2058">
        <v>3081500</v>
      </c>
      <c r="G2058">
        <v>0</v>
      </c>
      <c r="H2058">
        <v>0</v>
      </c>
      <c r="I2058" t="s">
        <v>2226</v>
      </c>
    </row>
    <row r="2059" spans="1:9">
      <c r="A2059" t="s">
        <v>5288</v>
      </c>
      <c r="B2059">
        <v>103.88252905560802</v>
      </c>
      <c r="C2059">
        <v>105.38083853066939</v>
      </c>
      <c r="D2059">
        <v>102.63865288263834</v>
      </c>
      <c r="E2059">
        <v>104.66466522216795</v>
      </c>
      <c r="F2059">
        <v>3817800</v>
      </c>
      <c r="G2059">
        <v>0</v>
      </c>
      <c r="H2059">
        <v>0</v>
      </c>
      <c r="I2059" t="s">
        <v>2227</v>
      </c>
    </row>
    <row r="2060" spans="1:9">
      <c r="A2060" t="s">
        <v>5289</v>
      </c>
      <c r="B2060">
        <v>105.7295017341538</v>
      </c>
      <c r="C2060">
        <v>107.62358845544192</v>
      </c>
      <c r="D2060">
        <v>105.61642665130316</v>
      </c>
      <c r="E2060">
        <v>106.34201812744141</v>
      </c>
      <c r="F2060">
        <v>4340100</v>
      </c>
      <c r="G2060">
        <v>0</v>
      </c>
      <c r="H2060">
        <v>0</v>
      </c>
      <c r="I2060" t="s">
        <v>2228</v>
      </c>
    </row>
    <row r="2061" spans="1:9">
      <c r="A2061" t="s">
        <v>5290</v>
      </c>
      <c r="B2061">
        <v>106.75664702495526</v>
      </c>
      <c r="C2061">
        <v>106.89799806937268</v>
      </c>
      <c r="D2061">
        <v>104.52332065351594</v>
      </c>
      <c r="E2061">
        <v>104.64582824707033</v>
      </c>
      <c r="F2061">
        <v>3696200</v>
      </c>
      <c r="G2061">
        <v>0</v>
      </c>
      <c r="H2061">
        <v>0</v>
      </c>
      <c r="I2061" t="s">
        <v>5291</v>
      </c>
    </row>
    <row r="2062" spans="1:9">
      <c r="A2062" t="s">
        <v>5292</v>
      </c>
      <c r="B2062">
        <v>104.43850381663933</v>
      </c>
      <c r="C2062">
        <v>106.17238869783171</v>
      </c>
      <c r="D2062">
        <v>104.41023504848692</v>
      </c>
      <c r="E2062">
        <v>104.9285125732422</v>
      </c>
      <c r="F2062">
        <v>2859100</v>
      </c>
      <c r="G2062">
        <v>0</v>
      </c>
      <c r="H2062">
        <v>0</v>
      </c>
      <c r="I2062" t="s">
        <v>2230</v>
      </c>
    </row>
    <row r="2063" spans="1:9">
      <c r="A2063" t="s">
        <v>5293</v>
      </c>
      <c r="B2063">
        <v>104.63640578363008</v>
      </c>
      <c r="C2063">
        <v>105.48450488387589</v>
      </c>
      <c r="D2063">
        <v>102.99675231609685</v>
      </c>
      <c r="E2063">
        <v>103.51502990722656</v>
      </c>
      <c r="F2063">
        <v>4514000</v>
      </c>
      <c r="G2063">
        <v>0</v>
      </c>
      <c r="H2063">
        <v>0</v>
      </c>
      <c r="I2063" t="s">
        <v>2231</v>
      </c>
    </row>
    <row r="2064" spans="1:9">
      <c r="A2064" t="s">
        <v>5294</v>
      </c>
      <c r="B2064">
        <v>103.94850127428676</v>
      </c>
      <c r="C2064">
        <v>103.94850127428676</v>
      </c>
      <c r="D2064">
        <v>100.19802896794847</v>
      </c>
      <c r="E2064">
        <v>100.63150024414063</v>
      </c>
      <c r="F2064">
        <v>5604600</v>
      </c>
      <c r="G2064">
        <v>0</v>
      </c>
      <c r="H2064">
        <v>0</v>
      </c>
      <c r="I2064" t="s">
        <v>2232</v>
      </c>
    </row>
    <row r="2065" spans="1:9">
      <c r="A2065" t="s">
        <v>5295</v>
      </c>
      <c r="B2065">
        <v>100.93304276324616</v>
      </c>
      <c r="C2065">
        <v>102.36538227683388</v>
      </c>
      <c r="D2065">
        <v>99.161463619443182</v>
      </c>
      <c r="E2065">
        <v>102.08268737792967</v>
      </c>
      <c r="F2065">
        <v>6235800</v>
      </c>
      <c r="G2065">
        <v>0</v>
      </c>
      <c r="H2065">
        <v>0</v>
      </c>
      <c r="I2065" t="s">
        <v>2233</v>
      </c>
    </row>
    <row r="2066" spans="1:9">
      <c r="A2066" t="s">
        <v>5296</v>
      </c>
      <c r="B2066">
        <v>102.45019898697105</v>
      </c>
      <c r="C2066">
        <v>102.55385594330539</v>
      </c>
      <c r="D2066">
        <v>100.9518893750372</v>
      </c>
      <c r="E2066">
        <v>101.11209106445313</v>
      </c>
      <c r="F2066">
        <v>4016000</v>
      </c>
      <c r="G2066">
        <v>0</v>
      </c>
      <c r="H2066">
        <v>0</v>
      </c>
      <c r="I2066" t="s">
        <v>5297</v>
      </c>
    </row>
    <row r="2067" spans="1:9">
      <c r="A2067" t="s">
        <v>5298</v>
      </c>
      <c r="B2067">
        <v>120.03965952821956</v>
      </c>
      <c r="C2067">
        <v>125.22855363192896</v>
      </c>
      <c r="D2067">
        <v>118.89714573666016</v>
      </c>
      <c r="E2067">
        <v>124.20982360839844</v>
      </c>
      <c r="F2067">
        <v>32230800</v>
      </c>
      <c r="G2067">
        <v>0</v>
      </c>
      <c r="H2067">
        <v>0</v>
      </c>
      <c r="I2067" t="s">
        <v>2236</v>
      </c>
    </row>
    <row r="2068" spans="1:9">
      <c r="A2068" t="s">
        <v>5299</v>
      </c>
      <c r="B2068">
        <v>121.1631321476473</v>
      </c>
      <c r="C2068">
        <v>124.54305166095122</v>
      </c>
      <c r="D2068">
        <v>121.0964860520013</v>
      </c>
      <c r="E2068">
        <v>123.71473693847656</v>
      </c>
      <c r="F2068">
        <v>12033200</v>
      </c>
      <c r="G2068">
        <v>0</v>
      </c>
      <c r="H2068">
        <v>0</v>
      </c>
      <c r="I2068" t="s">
        <v>2237</v>
      </c>
    </row>
    <row r="2069" spans="1:9">
      <c r="A2069" t="s">
        <v>5300</v>
      </c>
      <c r="B2069">
        <v>124.13366710835008</v>
      </c>
      <c r="C2069">
        <v>124.80964378908158</v>
      </c>
      <c r="D2069">
        <v>122.72456153837648</v>
      </c>
      <c r="E2069">
        <v>123.66713714599609</v>
      </c>
      <c r="F2069">
        <v>5982500</v>
      </c>
      <c r="G2069">
        <v>0</v>
      </c>
      <c r="H2069">
        <v>0</v>
      </c>
      <c r="I2069" t="s">
        <v>2238</v>
      </c>
    </row>
    <row r="2070" spans="1:9">
      <c r="A2070" t="s">
        <v>5301</v>
      </c>
      <c r="B2070">
        <v>123.15301338741976</v>
      </c>
      <c r="C2070">
        <v>123.9908438384011</v>
      </c>
      <c r="D2070">
        <v>122.21995346918132</v>
      </c>
      <c r="E2070">
        <v>123.43862915039063</v>
      </c>
      <c r="F2070">
        <v>5810200</v>
      </c>
      <c r="G2070">
        <v>0</v>
      </c>
      <c r="H2070">
        <v>0</v>
      </c>
      <c r="I2070" t="s">
        <v>5302</v>
      </c>
    </row>
    <row r="2071" spans="1:9">
      <c r="A2071" t="s">
        <v>5303</v>
      </c>
      <c r="B2071">
        <v>123.98131655263396</v>
      </c>
      <c r="C2071">
        <v>124.60017001816824</v>
      </c>
      <c r="D2071">
        <v>122.54366407843784</v>
      </c>
      <c r="E2071">
        <v>124.53353118896484</v>
      </c>
      <c r="F2071">
        <v>4057900</v>
      </c>
      <c r="G2071">
        <v>0</v>
      </c>
      <c r="H2071">
        <v>0</v>
      </c>
      <c r="I2071" t="s">
        <v>2240</v>
      </c>
    </row>
    <row r="2072" spans="1:9">
      <c r="A2072" t="s">
        <v>5304</v>
      </c>
      <c r="B2072">
        <v>124.24790191650391</v>
      </c>
      <c r="C2072">
        <v>126.01879213412536</v>
      </c>
      <c r="D2072">
        <v>123.66712570191412</v>
      </c>
      <c r="E2072">
        <v>124.24790191650391</v>
      </c>
      <c r="F2072">
        <v>3587900</v>
      </c>
      <c r="G2072">
        <v>0</v>
      </c>
      <c r="H2072">
        <v>0</v>
      </c>
      <c r="I2072" t="s">
        <v>2241</v>
      </c>
    </row>
    <row r="2073" spans="1:9">
      <c r="A2073" t="s">
        <v>5305</v>
      </c>
      <c r="B2073">
        <v>124.24790467331439</v>
      </c>
      <c r="C2073">
        <v>125.17143432237891</v>
      </c>
      <c r="D2073">
        <v>123.54335193789387</v>
      </c>
      <c r="E2073">
        <v>125.16191864013672</v>
      </c>
      <c r="F2073">
        <v>1863100</v>
      </c>
      <c r="G2073">
        <v>0</v>
      </c>
      <c r="H2073">
        <v>0</v>
      </c>
      <c r="I2073" t="s">
        <v>5306</v>
      </c>
    </row>
    <row r="2074" spans="1:9">
      <c r="A2074" t="s">
        <v>5307</v>
      </c>
      <c r="B2074">
        <v>124.8667782292224</v>
      </c>
      <c r="C2074">
        <v>126.00929950334459</v>
      </c>
      <c r="D2074">
        <v>124.00990180139222</v>
      </c>
      <c r="E2074">
        <v>125.03816223144533</v>
      </c>
      <c r="F2074">
        <v>3736700</v>
      </c>
      <c r="G2074">
        <v>0</v>
      </c>
      <c r="H2074">
        <v>0</v>
      </c>
      <c r="I2074" t="s">
        <v>5308</v>
      </c>
    </row>
    <row r="2075" spans="1:9">
      <c r="A2075" t="s">
        <v>5309</v>
      </c>
      <c r="B2075">
        <v>125.0381394015525</v>
      </c>
      <c r="C2075">
        <v>125.48562342906951</v>
      </c>
      <c r="D2075">
        <v>123.98131758538064</v>
      </c>
      <c r="E2075">
        <v>125.36184692382813</v>
      </c>
      <c r="F2075">
        <v>3804900</v>
      </c>
      <c r="G2075">
        <v>0</v>
      </c>
      <c r="H2075">
        <v>0</v>
      </c>
      <c r="I2075" t="s">
        <v>2244</v>
      </c>
    </row>
    <row r="2076" spans="1:9">
      <c r="A2076" t="s">
        <v>5310</v>
      </c>
      <c r="B2076">
        <v>125.63796328555632</v>
      </c>
      <c r="C2076">
        <v>126.72334669094496</v>
      </c>
      <c r="D2076">
        <v>124.88580308919175</v>
      </c>
      <c r="E2076">
        <v>125.02862548828124</v>
      </c>
      <c r="F2076">
        <v>2918900</v>
      </c>
      <c r="G2076">
        <v>0</v>
      </c>
      <c r="H2076">
        <v>0</v>
      </c>
      <c r="I2076" t="s">
        <v>2245</v>
      </c>
    </row>
    <row r="2077" spans="1:9">
      <c r="A2077" t="s">
        <v>5311</v>
      </c>
      <c r="B2077">
        <v>125.87600036646964</v>
      </c>
      <c r="C2077">
        <v>127.54216018384312</v>
      </c>
      <c r="D2077">
        <v>124.14318718307612</v>
      </c>
      <c r="E2077">
        <v>127.39933776855467</v>
      </c>
      <c r="F2077">
        <v>5759500</v>
      </c>
      <c r="G2077">
        <v>0</v>
      </c>
      <c r="H2077">
        <v>0</v>
      </c>
      <c r="I2077" t="s">
        <v>2246</v>
      </c>
    </row>
    <row r="2078" spans="1:9">
      <c r="A2078" t="s">
        <v>5312</v>
      </c>
      <c r="B2078">
        <v>127.00897011107462</v>
      </c>
      <c r="C2078">
        <v>128.48471449098474</v>
      </c>
      <c r="D2078">
        <v>126.16160945852133</v>
      </c>
      <c r="E2078">
        <v>128.32286071777344</v>
      </c>
      <c r="F2078">
        <v>4593700</v>
      </c>
      <c r="G2078">
        <v>0</v>
      </c>
      <c r="H2078">
        <v>0</v>
      </c>
      <c r="I2078" t="s">
        <v>2247</v>
      </c>
    </row>
    <row r="2079" spans="1:9">
      <c r="A2079" t="s">
        <v>5313</v>
      </c>
      <c r="B2079">
        <v>127.78969187362314</v>
      </c>
      <c r="C2079">
        <v>129.71292031359852</v>
      </c>
      <c r="D2079">
        <v>126.80903902427528</v>
      </c>
      <c r="E2079">
        <v>127.30413055419922</v>
      </c>
      <c r="F2079">
        <v>7625100</v>
      </c>
      <c r="G2079">
        <v>0</v>
      </c>
      <c r="H2079">
        <v>0</v>
      </c>
      <c r="I2079" t="s">
        <v>5314</v>
      </c>
    </row>
    <row r="2080" spans="1:9">
      <c r="A2080" t="s">
        <v>5315</v>
      </c>
      <c r="B2080">
        <v>126.93281561240802</v>
      </c>
      <c r="C2080">
        <v>127.44693850811072</v>
      </c>
      <c r="D2080">
        <v>126.15209379446844</v>
      </c>
      <c r="E2080">
        <v>126.51389312744141</v>
      </c>
      <c r="F2080">
        <v>2997800</v>
      </c>
      <c r="G2080">
        <v>0</v>
      </c>
      <c r="H2080">
        <v>0</v>
      </c>
      <c r="I2080" t="s">
        <v>2249</v>
      </c>
    </row>
    <row r="2081" spans="1:9">
      <c r="A2081" t="s">
        <v>5316</v>
      </c>
      <c r="B2081">
        <v>126.85664463340667</v>
      </c>
      <c r="C2081">
        <v>127.57071307796204</v>
      </c>
      <c r="D2081">
        <v>125.95214631476208</v>
      </c>
      <c r="E2081">
        <v>126.98993682861328</v>
      </c>
      <c r="F2081">
        <v>3894200</v>
      </c>
      <c r="G2081">
        <v>0</v>
      </c>
      <c r="H2081">
        <v>0</v>
      </c>
      <c r="I2081" t="s">
        <v>2250</v>
      </c>
    </row>
    <row r="2082" spans="1:9">
      <c r="A2082" t="s">
        <v>5317</v>
      </c>
      <c r="B2082">
        <v>128.15148074081984</v>
      </c>
      <c r="C2082">
        <v>129.31303316169027</v>
      </c>
      <c r="D2082">
        <v>127.7039967166603</v>
      </c>
      <c r="E2082">
        <v>128.71321105957031</v>
      </c>
      <c r="F2082">
        <v>3939200</v>
      </c>
      <c r="G2082">
        <v>0</v>
      </c>
      <c r="H2082">
        <v>0</v>
      </c>
      <c r="I2082" t="s">
        <v>2251</v>
      </c>
    </row>
    <row r="2083" spans="1:9">
      <c r="A2083" t="s">
        <v>5318</v>
      </c>
      <c r="B2083">
        <v>128.75128831518106</v>
      </c>
      <c r="C2083">
        <v>129.86523327071902</v>
      </c>
      <c r="D2083">
        <v>128.62752633862709</v>
      </c>
      <c r="E2083">
        <v>128.71321105957031</v>
      </c>
      <c r="F2083">
        <v>2880500</v>
      </c>
      <c r="G2083">
        <v>0</v>
      </c>
      <c r="H2083">
        <v>0</v>
      </c>
      <c r="I2083" t="s">
        <v>2252</v>
      </c>
    </row>
    <row r="2084" spans="1:9">
      <c r="A2084" t="s">
        <v>5319</v>
      </c>
      <c r="B2084">
        <v>129.58912387349207</v>
      </c>
      <c r="C2084">
        <v>130.38887693348809</v>
      </c>
      <c r="D2084">
        <v>128.99883202365089</v>
      </c>
      <c r="E2084">
        <v>130.20797729492188</v>
      </c>
      <c r="F2084">
        <v>3571700</v>
      </c>
      <c r="G2084">
        <v>0</v>
      </c>
      <c r="H2084">
        <v>0</v>
      </c>
      <c r="I2084" t="s">
        <v>5320</v>
      </c>
    </row>
    <row r="2085" spans="1:9">
      <c r="A2085" t="s">
        <v>5321</v>
      </c>
      <c r="B2085">
        <v>130.35080425812723</v>
      </c>
      <c r="C2085">
        <v>130.35080425812723</v>
      </c>
      <c r="D2085">
        <v>128.75128355420748</v>
      </c>
      <c r="E2085">
        <v>129.16069030761719</v>
      </c>
      <c r="F2085">
        <v>3352100</v>
      </c>
      <c r="G2085">
        <v>0</v>
      </c>
      <c r="H2085">
        <v>0</v>
      </c>
      <c r="I2085" t="s">
        <v>2254</v>
      </c>
    </row>
    <row r="2086" spans="1:9">
      <c r="A2086" t="s">
        <v>5322</v>
      </c>
      <c r="B2086">
        <v>129.48441482027755</v>
      </c>
      <c r="C2086">
        <v>131.7884739877189</v>
      </c>
      <c r="D2086">
        <v>128.24669324364933</v>
      </c>
      <c r="E2086">
        <v>131.75039672851563</v>
      </c>
      <c r="F2086">
        <v>3531700</v>
      </c>
      <c r="G2086">
        <v>0</v>
      </c>
      <c r="H2086">
        <v>0</v>
      </c>
      <c r="I2086" t="s">
        <v>2255</v>
      </c>
    </row>
    <row r="2087" spans="1:9">
      <c r="A2087" t="s">
        <v>5323</v>
      </c>
      <c r="B2087">
        <v>133.0071297405056</v>
      </c>
      <c r="C2087">
        <v>135.38735759745006</v>
      </c>
      <c r="D2087">
        <v>132.76910695481115</v>
      </c>
      <c r="E2087">
        <v>134.37814331054688</v>
      </c>
      <c r="F2087">
        <v>4636400</v>
      </c>
      <c r="G2087">
        <v>0</v>
      </c>
      <c r="H2087">
        <v>0</v>
      </c>
      <c r="I2087" t="s">
        <v>2256</v>
      </c>
    </row>
    <row r="2088" spans="1:9">
      <c r="A2088" t="s">
        <v>5324</v>
      </c>
      <c r="B2088">
        <v>134.34007952571309</v>
      </c>
      <c r="C2088">
        <v>134.81612514482936</v>
      </c>
      <c r="D2088">
        <v>131.58853642833148</v>
      </c>
      <c r="E2088">
        <v>131.74085998535156</v>
      </c>
      <c r="F2088">
        <v>5679900</v>
      </c>
      <c r="G2088">
        <v>0</v>
      </c>
      <c r="H2088">
        <v>0</v>
      </c>
      <c r="I2088" t="s">
        <v>2257</v>
      </c>
    </row>
    <row r="2089" spans="1:9">
      <c r="A2089" t="s">
        <v>5325</v>
      </c>
      <c r="B2089">
        <v>132.34066952534442</v>
      </c>
      <c r="C2089">
        <v>132.48347738639086</v>
      </c>
      <c r="D2089">
        <v>130.81731787797827</v>
      </c>
      <c r="E2089">
        <v>131.12199401855469</v>
      </c>
      <c r="F2089">
        <v>3117000</v>
      </c>
      <c r="G2089">
        <v>0</v>
      </c>
      <c r="H2089">
        <v>0</v>
      </c>
      <c r="I2089" t="s">
        <v>5326</v>
      </c>
    </row>
    <row r="2090" spans="1:9">
      <c r="A2090" t="s">
        <v>5327</v>
      </c>
      <c r="B2090">
        <v>131.38860772570473</v>
      </c>
      <c r="C2090">
        <v>133.00716013271551</v>
      </c>
      <c r="D2090">
        <v>131.29339277856712</v>
      </c>
      <c r="E2090">
        <v>132.89291381835938</v>
      </c>
      <c r="F2090">
        <v>2834600</v>
      </c>
      <c r="G2090">
        <v>0</v>
      </c>
      <c r="H2090">
        <v>0</v>
      </c>
      <c r="I2090" t="s">
        <v>2259</v>
      </c>
    </row>
    <row r="2091" spans="1:9">
      <c r="A2091" t="s">
        <v>5328</v>
      </c>
      <c r="B2091">
        <v>132.08360669688577</v>
      </c>
      <c r="C2091">
        <v>132.21689888235116</v>
      </c>
      <c r="D2091">
        <v>130.00805487638772</v>
      </c>
      <c r="E2091">
        <v>130.34127807617188</v>
      </c>
      <c r="F2091">
        <v>3711700</v>
      </c>
      <c r="G2091">
        <v>0</v>
      </c>
      <c r="H2091">
        <v>0</v>
      </c>
      <c r="I2091" t="s">
        <v>2260</v>
      </c>
    </row>
    <row r="2092" spans="1:9">
      <c r="A2092" t="s">
        <v>5329</v>
      </c>
      <c r="B2092">
        <v>131.340964508497</v>
      </c>
      <c r="C2092">
        <v>132.95000079400916</v>
      </c>
      <c r="D2092">
        <v>130.71258089502646</v>
      </c>
      <c r="E2092">
        <v>132.69293212890625</v>
      </c>
      <c r="F2092">
        <v>3980200</v>
      </c>
      <c r="G2092">
        <v>0</v>
      </c>
      <c r="H2092">
        <v>0</v>
      </c>
      <c r="I2092" t="s">
        <v>2261</v>
      </c>
    </row>
    <row r="2093" spans="1:9">
      <c r="A2093" t="s">
        <v>5330</v>
      </c>
      <c r="B2093">
        <v>132.75960072442351</v>
      </c>
      <c r="C2093">
        <v>133.69264604299624</v>
      </c>
      <c r="D2093">
        <v>131.98840916831426</v>
      </c>
      <c r="E2093">
        <v>133.48318481445313</v>
      </c>
      <c r="F2093">
        <v>3222800</v>
      </c>
      <c r="G2093">
        <v>0</v>
      </c>
      <c r="H2093">
        <v>0</v>
      </c>
      <c r="I2093" t="s">
        <v>2262</v>
      </c>
    </row>
    <row r="2094" spans="1:9">
      <c r="A2094" t="s">
        <v>5331</v>
      </c>
      <c r="B2094">
        <v>133.29276945671438</v>
      </c>
      <c r="C2094">
        <v>134.66378312413917</v>
      </c>
      <c r="D2094">
        <v>132.61677830511283</v>
      </c>
      <c r="E2094">
        <v>134.27342224121094</v>
      </c>
      <c r="F2094">
        <v>2237700</v>
      </c>
      <c r="G2094">
        <v>0</v>
      </c>
      <c r="H2094">
        <v>0</v>
      </c>
      <c r="I2094" t="s">
        <v>5332</v>
      </c>
    </row>
    <row r="2095" spans="1:9">
      <c r="A2095" t="s">
        <v>5333</v>
      </c>
      <c r="B2095">
        <v>134.1782176133654</v>
      </c>
      <c r="C2095">
        <v>135.89198482925619</v>
      </c>
      <c r="D2095">
        <v>133.87355595707373</v>
      </c>
      <c r="E2095">
        <v>135.55876159667969</v>
      </c>
      <c r="F2095">
        <v>2806400</v>
      </c>
      <c r="G2095">
        <v>0</v>
      </c>
      <c r="H2095">
        <v>0</v>
      </c>
      <c r="I2095" t="s">
        <v>2264</v>
      </c>
    </row>
    <row r="2096" spans="1:9">
      <c r="A2096" t="s">
        <v>5334</v>
      </c>
      <c r="B2096">
        <v>135.25407511557597</v>
      </c>
      <c r="C2096">
        <v>136.25377379271734</v>
      </c>
      <c r="D2096">
        <v>135.19695196735515</v>
      </c>
      <c r="E2096">
        <v>135.71107482910156</v>
      </c>
      <c r="F2096">
        <v>2146700</v>
      </c>
      <c r="G2096">
        <v>0</v>
      </c>
      <c r="H2096">
        <v>0</v>
      </c>
      <c r="I2096" t="s">
        <v>2265</v>
      </c>
    </row>
    <row r="2097" spans="1:9">
      <c r="A2097" t="s">
        <v>5335</v>
      </c>
      <c r="B2097">
        <v>135.21601680750143</v>
      </c>
      <c r="C2097">
        <v>136.50133140586129</v>
      </c>
      <c r="D2097">
        <v>134.93038649861225</v>
      </c>
      <c r="E2097">
        <v>135.59684753417969</v>
      </c>
      <c r="F2097">
        <v>2515300</v>
      </c>
      <c r="G2097">
        <v>0</v>
      </c>
      <c r="H2097">
        <v>0</v>
      </c>
      <c r="I2097" t="s">
        <v>2266</v>
      </c>
    </row>
    <row r="2098" spans="1:9">
      <c r="A2098" t="s">
        <v>5336</v>
      </c>
      <c r="B2098">
        <v>135.37785617745087</v>
      </c>
      <c r="C2098">
        <v>137.2915543460407</v>
      </c>
      <c r="D2098">
        <v>134.797079938064</v>
      </c>
      <c r="E2098">
        <v>136.2442626953125</v>
      </c>
      <c r="F2098">
        <v>3601500</v>
      </c>
      <c r="G2098">
        <v>0</v>
      </c>
      <c r="H2098">
        <v>0</v>
      </c>
      <c r="I2098" t="s">
        <v>5337</v>
      </c>
    </row>
    <row r="2099" spans="1:9">
      <c r="A2099" t="s">
        <v>5338</v>
      </c>
      <c r="B2099">
        <v>135.5397082246007</v>
      </c>
      <c r="C2099">
        <v>136.12048445661392</v>
      </c>
      <c r="D2099">
        <v>131.70278172593871</v>
      </c>
      <c r="E2099">
        <v>132.0264892578125</v>
      </c>
      <c r="F2099">
        <v>4662100</v>
      </c>
      <c r="G2099">
        <v>0</v>
      </c>
      <c r="H2099">
        <v>0</v>
      </c>
      <c r="I2099" t="s">
        <v>2268</v>
      </c>
    </row>
    <row r="2100" spans="1:9">
      <c r="A2100" t="s">
        <v>5339</v>
      </c>
      <c r="B2100">
        <v>132.20738603520323</v>
      </c>
      <c r="C2100">
        <v>134.17820728596786</v>
      </c>
      <c r="D2100">
        <v>131.1029567446613</v>
      </c>
      <c r="E2100">
        <v>133.53079223632813</v>
      </c>
      <c r="F2100">
        <v>3903000</v>
      </c>
      <c r="G2100">
        <v>0</v>
      </c>
      <c r="H2100">
        <v>0</v>
      </c>
      <c r="I2100" t="s">
        <v>2269</v>
      </c>
    </row>
    <row r="2101" spans="1:9">
      <c r="A2101" t="s">
        <v>5340</v>
      </c>
      <c r="B2101">
        <v>132.64536760328585</v>
      </c>
      <c r="C2101">
        <v>135.14935785688652</v>
      </c>
      <c r="D2101">
        <v>132.64536760328585</v>
      </c>
      <c r="E2101">
        <v>134.00685119628906</v>
      </c>
      <c r="F2101">
        <v>2744200</v>
      </c>
      <c r="G2101">
        <v>0</v>
      </c>
      <c r="H2101">
        <v>0</v>
      </c>
      <c r="I2101" t="s">
        <v>2270</v>
      </c>
    </row>
    <row r="2102" spans="1:9">
      <c r="A2102" t="s">
        <v>5341</v>
      </c>
      <c r="B2102">
        <v>133.48318201174902</v>
      </c>
      <c r="C2102">
        <v>135.18743337840635</v>
      </c>
      <c r="D2102">
        <v>132.87384423089739</v>
      </c>
      <c r="E2102">
        <v>134.93988037109375</v>
      </c>
      <c r="F2102">
        <v>3563300</v>
      </c>
      <c r="G2102">
        <v>0</v>
      </c>
      <c r="H2102">
        <v>0</v>
      </c>
      <c r="I2102" t="s">
        <v>5342</v>
      </c>
    </row>
    <row r="2103" spans="1:9">
      <c r="A2103" t="s">
        <v>5343</v>
      </c>
      <c r="B2103">
        <v>134.244859671044</v>
      </c>
      <c r="C2103">
        <v>137.07257170718671</v>
      </c>
      <c r="D2103">
        <v>133.79737564325316</v>
      </c>
      <c r="E2103">
        <v>136.88215637207031</v>
      </c>
      <c r="F2103">
        <v>3664400</v>
      </c>
      <c r="G2103">
        <v>0</v>
      </c>
      <c r="H2103">
        <v>0</v>
      </c>
      <c r="I2103" t="s">
        <v>2272</v>
      </c>
    </row>
    <row r="2104" spans="1:9">
      <c r="A2104" t="s">
        <v>5344</v>
      </c>
      <c r="B2104">
        <v>136.5108367585689</v>
      </c>
      <c r="C2104">
        <v>137.49148950256233</v>
      </c>
      <c r="D2104">
        <v>136.07286842765768</v>
      </c>
      <c r="E2104">
        <v>137.18681335449219</v>
      </c>
      <c r="F2104">
        <v>2777400</v>
      </c>
      <c r="G2104">
        <v>0</v>
      </c>
      <c r="H2104">
        <v>0</v>
      </c>
      <c r="I2104" t="s">
        <v>2273</v>
      </c>
    </row>
    <row r="2105" spans="1:9">
      <c r="A2105" t="s">
        <v>5345</v>
      </c>
      <c r="B2105">
        <v>137.57720117587866</v>
      </c>
      <c r="C2105">
        <v>137.57720117587866</v>
      </c>
      <c r="D2105">
        <v>134.23536574063161</v>
      </c>
      <c r="E2105">
        <v>135.21601867675781</v>
      </c>
      <c r="F2105">
        <v>3215300</v>
      </c>
      <c r="G2105">
        <v>0</v>
      </c>
      <c r="H2105">
        <v>0</v>
      </c>
      <c r="I2105" t="s">
        <v>2274</v>
      </c>
    </row>
    <row r="2106" spans="1:9">
      <c r="A2106" t="s">
        <v>5346</v>
      </c>
      <c r="B2106">
        <v>135.86343206207741</v>
      </c>
      <c r="C2106">
        <v>136.29187026188916</v>
      </c>
      <c r="D2106">
        <v>133.93068779343434</v>
      </c>
      <c r="E2106">
        <v>134.15919494628906</v>
      </c>
      <c r="F2106">
        <v>2236400</v>
      </c>
      <c r="G2106">
        <v>0</v>
      </c>
      <c r="H2106">
        <v>0</v>
      </c>
      <c r="I2106" t="s">
        <v>2275</v>
      </c>
    </row>
    <row r="2107" spans="1:9">
      <c r="A2107" t="s">
        <v>5347</v>
      </c>
      <c r="B2107">
        <v>135.377861018998</v>
      </c>
      <c r="C2107">
        <v>135.63492973159484</v>
      </c>
      <c r="D2107">
        <v>133.21660975214905</v>
      </c>
      <c r="E2107">
        <v>134.3115234375</v>
      </c>
      <c r="F2107">
        <v>3482400</v>
      </c>
      <c r="G2107">
        <v>0</v>
      </c>
      <c r="H2107">
        <v>0</v>
      </c>
      <c r="I2107" t="s">
        <v>5348</v>
      </c>
    </row>
    <row r="2108" spans="1:9">
      <c r="A2108" t="s">
        <v>5349</v>
      </c>
      <c r="B2108">
        <v>133.36893838262526</v>
      </c>
      <c r="C2108">
        <v>134.00683774971915</v>
      </c>
      <c r="D2108">
        <v>131.75990191397759</v>
      </c>
      <c r="E2108">
        <v>132.0931396484375</v>
      </c>
      <c r="F2108">
        <v>3566300</v>
      </c>
      <c r="G2108">
        <v>0</v>
      </c>
      <c r="H2108">
        <v>0</v>
      </c>
      <c r="I2108" t="s">
        <v>2277</v>
      </c>
    </row>
    <row r="2109" spans="1:9">
      <c r="A2109" t="s">
        <v>5350</v>
      </c>
      <c r="B2109">
        <v>131.98840438386395</v>
      </c>
      <c r="C2109">
        <v>132.45491976236011</v>
      </c>
      <c r="D2109">
        <v>129.17020811055997</v>
      </c>
      <c r="E2109">
        <v>130.81732177734375</v>
      </c>
      <c r="F2109">
        <v>4160700</v>
      </c>
      <c r="G2109">
        <v>0</v>
      </c>
      <c r="H2109">
        <v>0</v>
      </c>
      <c r="I2109" t="s">
        <v>2278</v>
      </c>
    </row>
    <row r="2110" spans="1:9">
      <c r="A2110" t="s">
        <v>5351</v>
      </c>
      <c r="B2110">
        <v>130.64595892075829</v>
      </c>
      <c r="C2110">
        <v>131.95984945877387</v>
      </c>
      <c r="D2110">
        <v>129.29399112599637</v>
      </c>
      <c r="E2110">
        <v>131.52188110351563</v>
      </c>
      <c r="F2110">
        <v>3515300</v>
      </c>
      <c r="G2110">
        <v>0</v>
      </c>
      <c r="H2110">
        <v>0</v>
      </c>
      <c r="I2110" t="s">
        <v>2279</v>
      </c>
    </row>
    <row r="2111" spans="1:9">
      <c r="A2111" t="s">
        <v>5352</v>
      </c>
      <c r="B2111">
        <v>131.7694082746637</v>
      </c>
      <c r="C2111">
        <v>134.01634395145618</v>
      </c>
      <c r="D2111">
        <v>131.30289291273203</v>
      </c>
      <c r="E2111">
        <v>133.63551330566406</v>
      </c>
      <c r="F2111">
        <v>2778700</v>
      </c>
      <c r="G2111">
        <v>0</v>
      </c>
      <c r="H2111">
        <v>0</v>
      </c>
      <c r="I2111" t="s">
        <v>5353</v>
      </c>
    </row>
    <row r="2112" spans="1:9">
      <c r="A2112" t="s">
        <v>5354</v>
      </c>
      <c r="B2112">
        <v>134.09252345016853</v>
      </c>
      <c r="C2112">
        <v>134.92085268743037</v>
      </c>
      <c r="D2112">
        <v>133.14996244356436</v>
      </c>
      <c r="E2112">
        <v>134.130615234375</v>
      </c>
      <c r="F2112">
        <v>2806800</v>
      </c>
      <c r="G2112">
        <v>0</v>
      </c>
      <c r="H2112">
        <v>0</v>
      </c>
      <c r="I2112" t="s">
        <v>2281</v>
      </c>
    </row>
    <row r="2113" spans="1:9">
      <c r="A2113" t="s">
        <v>5355</v>
      </c>
      <c r="B2113">
        <v>134.81610957788652</v>
      </c>
      <c r="C2113">
        <v>135.00652489799427</v>
      </c>
      <c r="D2113">
        <v>132.3025895802941</v>
      </c>
      <c r="E2113">
        <v>132.53108215332031</v>
      </c>
      <c r="F2113">
        <v>2845900</v>
      </c>
      <c r="G2113">
        <v>0</v>
      </c>
      <c r="H2113">
        <v>0</v>
      </c>
      <c r="I2113" t="s">
        <v>2282</v>
      </c>
    </row>
    <row r="2114" spans="1:9">
      <c r="A2114" t="s">
        <v>5356</v>
      </c>
      <c r="B2114">
        <v>133.55934922415361</v>
      </c>
      <c r="C2114">
        <v>135.46353157924878</v>
      </c>
      <c r="D2114">
        <v>132.35018936089585</v>
      </c>
      <c r="E2114">
        <v>135.36831665039063</v>
      </c>
      <c r="F2114">
        <v>2566500</v>
      </c>
      <c r="G2114">
        <v>0</v>
      </c>
      <c r="H2114">
        <v>0</v>
      </c>
      <c r="I2114" t="s">
        <v>2283</v>
      </c>
    </row>
    <row r="2115" spans="1:9">
      <c r="A2115" t="s">
        <v>5357</v>
      </c>
      <c r="B2115">
        <v>136.04430674715522</v>
      </c>
      <c r="C2115">
        <v>136.1490373570017</v>
      </c>
      <c r="D2115">
        <v>134.85419278424436</v>
      </c>
      <c r="E2115">
        <v>135.70155334472656</v>
      </c>
      <c r="F2115">
        <v>3014800</v>
      </c>
      <c r="G2115">
        <v>0</v>
      </c>
      <c r="H2115">
        <v>0</v>
      </c>
      <c r="I2115" t="s">
        <v>2284</v>
      </c>
    </row>
    <row r="2116" spans="1:9">
      <c r="A2116" t="s">
        <v>5358</v>
      </c>
      <c r="B2116">
        <v>135.89196662116441</v>
      </c>
      <c r="C2116">
        <v>136.12998941015223</v>
      </c>
      <c r="D2116">
        <v>129.81763492507028</v>
      </c>
      <c r="E2116">
        <v>134.73994445800781</v>
      </c>
      <c r="F2116">
        <v>4879000</v>
      </c>
      <c r="G2116">
        <v>0</v>
      </c>
      <c r="H2116">
        <v>0</v>
      </c>
      <c r="I2116" t="s">
        <v>5359</v>
      </c>
    </row>
    <row r="2117" spans="1:9">
      <c r="A2117" t="s">
        <v>5360</v>
      </c>
      <c r="B2117">
        <v>133.88307272692217</v>
      </c>
      <c r="C2117">
        <v>134.43528741917936</v>
      </c>
      <c r="D2117">
        <v>131.23626009946344</v>
      </c>
      <c r="E2117">
        <v>133.78787231445313</v>
      </c>
      <c r="F2117">
        <v>2879500</v>
      </c>
      <c r="G2117">
        <v>0</v>
      </c>
      <c r="H2117">
        <v>0</v>
      </c>
      <c r="I2117" t="s">
        <v>2286</v>
      </c>
    </row>
    <row r="2118" spans="1:9">
      <c r="A2118" t="s">
        <v>5361</v>
      </c>
      <c r="B2118">
        <v>133.79736886900457</v>
      </c>
      <c r="C2118">
        <v>134.67329098839849</v>
      </c>
      <c r="D2118">
        <v>132.30259330987568</v>
      </c>
      <c r="E2118">
        <v>132.41683959960938</v>
      </c>
      <c r="F2118">
        <v>5804400</v>
      </c>
      <c r="G2118">
        <v>0</v>
      </c>
      <c r="H2118">
        <v>0</v>
      </c>
      <c r="I2118" t="s">
        <v>2287</v>
      </c>
    </row>
    <row r="2119" spans="1:9">
      <c r="A2119" t="s">
        <v>5362</v>
      </c>
      <c r="B2119">
        <v>134.1877338268045</v>
      </c>
      <c r="C2119">
        <v>137.54861454484026</v>
      </c>
      <c r="D2119">
        <v>131.86462901289411</v>
      </c>
      <c r="E2119">
        <v>137.50100708007813</v>
      </c>
      <c r="F2119">
        <v>3613900</v>
      </c>
      <c r="G2119">
        <v>0</v>
      </c>
      <c r="H2119">
        <v>0</v>
      </c>
      <c r="I2119" t="s">
        <v>9</v>
      </c>
    </row>
    <row r="2120" spans="1:9">
      <c r="A2120" t="s">
        <v>5363</v>
      </c>
      <c r="B2120">
        <v>136.61557764641643</v>
      </c>
      <c r="C2120">
        <v>139.99548993582852</v>
      </c>
      <c r="D2120">
        <v>135.73965544645458</v>
      </c>
      <c r="E2120">
        <v>138.51976013183594</v>
      </c>
      <c r="F2120">
        <v>3775800</v>
      </c>
      <c r="G2120">
        <v>0</v>
      </c>
      <c r="H2120">
        <v>0</v>
      </c>
      <c r="I2120" t="s">
        <v>2288</v>
      </c>
    </row>
    <row r="2121" spans="1:9">
      <c r="A2121" t="s">
        <v>5364</v>
      </c>
      <c r="B2121">
        <v>137.31060612018544</v>
      </c>
      <c r="C2121">
        <v>137.94850553703893</v>
      </c>
      <c r="D2121">
        <v>134.72091666587156</v>
      </c>
      <c r="E2121">
        <v>135.51115417480469</v>
      </c>
      <c r="F2121">
        <v>4697400</v>
      </c>
      <c r="G2121">
        <v>0</v>
      </c>
      <c r="H2121">
        <v>0</v>
      </c>
      <c r="I2121" t="s">
        <v>5365</v>
      </c>
    </row>
    <row r="2122" spans="1:9">
      <c r="A2122" t="s">
        <v>5366</v>
      </c>
      <c r="B2122">
        <v>135.82533755728008</v>
      </c>
      <c r="C2122">
        <v>137.5486203489736</v>
      </c>
      <c r="D2122">
        <v>134.68283099357114</v>
      </c>
      <c r="E2122">
        <v>137.51052856445313</v>
      </c>
      <c r="F2122">
        <v>2873200</v>
      </c>
      <c r="G2122">
        <v>0</v>
      </c>
      <c r="H2122">
        <v>0</v>
      </c>
      <c r="I2122" t="s">
        <v>2290</v>
      </c>
    </row>
    <row r="2123" spans="1:9">
      <c r="A2123" t="s">
        <v>5367</v>
      </c>
      <c r="B2123">
        <v>141.86156816013815</v>
      </c>
      <c r="C2123">
        <v>141.86156816013815</v>
      </c>
      <c r="D2123">
        <v>138.30074236022014</v>
      </c>
      <c r="E2123">
        <v>139.7003173828125</v>
      </c>
      <c r="F2123">
        <v>3979600</v>
      </c>
      <c r="G2123">
        <v>0</v>
      </c>
      <c r="H2123">
        <v>0</v>
      </c>
      <c r="I2123" t="s">
        <v>2291</v>
      </c>
    </row>
    <row r="2124" spans="1:9">
      <c r="A2124" t="s">
        <v>5368</v>
      </c>
      <c r="B2124">
        <v>139.96689614149764</v>
      </c>
      <c r="C2124">
        <v>141.94724721380393</v>
      </c>
      <c r="D2124">
        <v>139.81457261882491</v>
      </c>
      <c r="E2124">
        <v>140.33821105957031</v>
      </c>
      <c r="F2124">
        <v>2946900</v>
      </c>
      <c r="G2124">
        <v>0</v>
      </c>
      <c r="H2124">
        <v>0</v>
      </c>
      <c r="I2124" t="s">
        <v>2292</v>
      </c>
    </row>
    <row r="2125" spans="1:9">
      <c r="A2125" t="s">
        <v>5369</v>
      </c>
      <c r="B2125">
        <v>140.03357126282441</v>
      </c>
      <c r="C2125">
        <v>140.50010116690331</v>
      </c>
      <c r="D2125">
        <v>139.29094131119408</v>
      </c>
      <c r="E2125">
        <v>139.50991821289063</v>
      </c>
      <c r="F2125">
        <v>2792400</v>
      </c>
      <c r="G2125">
        <v>0</v>
      </c>
      <c r="H2125">
        <v>0</v>
      </c>
      <c r="I2125" t="s">
        <v>2293</v>
      </c>
    </row>
    <row r="2126" spans="1:9">
      <c r="A2126" t="s">
        <v>5370</v>
      </c>
      <c r="B2126">
        <v>140.45250991033683</v>
      </c>
      <c r="C2126">
        <v>143.19452292209576</v>
      </c>
      <c r="D2126">
        <v>140.43346401693461</v>
      </c>
      <c r="E2126">
        <v>142.242431640625</v>
      </c>
      <c r="F2126">
        <v>3492600</v>
      </c>
      <c r="G2126">
        <v>0</v>
      </c>
      <c r="H2126">
        <v>0</v>
      </c>
      <c r="I2126" t="s">
        <v>5371</v>
      </c>
    </row>
    <row r="2127" spans="1:9">
      <c r="A2127" t="s">
        <v>5372</v>
      </c>
      <c r="B2127">
        <v>140.1668835788972</v>
      </c>
      <c r="C2127">
        <v>140.78573711822665</v>
      </c>
      <c r="D2127">
        <v>137.66287878902853</v>
      </c>
      <c r="E2127">
        <v>139.11006164550781</v>
      </c>
      <c r="F2127">
        <v>3061800</v>
      </c>
      <c r="G2127">
        <v>0</v>
      </c>
      <c r="H2127">
        <v>0</v>
      </c>
      <c r="I2127" t="s">
        <v>2295</v>
      </c>
    </row>
    <row r="2128" spans="1:9">
      <c r="A2128" t="s">
        <v>5373</v>
      </c>
      <c r="B2128">
        <v>137.75807958443718</v>
      </c>
      <c r="C2128">
        <v>139.09100146815695</v>
      </c>
      <c r="D2128">
        <v>136.85359583993025</v>
      </c>
      <c r="E2128">
        <v>138.081787109375</v>
      </c>
      <c r="F2128">
        <v>2986400</v>
      </c>
      <c r="G2128">
        <v>0</v>
      </c>
      <c r="H2128">
        <v>0</v>
      </c>
      <c r="I2128" t="s">
        <v>2296</v>
      </c>
    </row>
    <row r="2129" spans="1:9">
      <c r="A2129" t="s">
        <v>5374</v>
      </c>
      <c r="B2129">
        <v>138.8053664126474</v>
      </c>
      <c r="C2129">
        <v>141.15703278392226</v>
      </c>
      <c r="D2129">
        <v>138.46261300754537</v>
      </c>
      <c r="E2129">
        <v>139.31950378417969</v>
      </c>
      <c r="F2129">
        <v>2807600</v>
      </c>
      <c r="G2129">
        <v>0</v>
      </c>
      <c r="H2129">
        <v>0</v>
      </c>
      <c r="I2129" t="s">
        <v>2297</v>
      </c>
    </row>
    <row r="2130" spans="1:9">
      <c r="A2130" t="s">
        <v>5375</v>
      </c>
      <c r="B2130">
        <v>138.74826384600556</v>
      </c>
      <c r="C2130">
        <v>143.08979793607585</v>
      </c>
      <c r="D2130">
        <v>138.17701777127877</v>
      </c>
      <c r="E2130">
        <v>142.4423828125</v>
      </c>
      <c r="F2130">
        <v>4318400</v>
      </c>
      <c r="G2130">
        <v>0</v>
      </c>
      <c r="H2130">
        <v>0</v>
      </c>
      <c r="I2130" t="s">
        <v>2298</v>
      </c>
    </row>
    <row r="2131" spans="1:9">
      <c r="A2131" t="s">
        <v>5376</v>
      </c>
      <c r="B2131">
        <v>143.20968084488638</v>
      </c>
      <c r="C2131">
        <v>143.72762641207069</v>
      </c>
      <c r="D2131">
        <v>141.81892601547628</v>
      </c>
      <c r="E2131">
        <v>142.71092224121094</v>
      </c>
      <c r="F2131">
        <v>2307600</v>
      </c>
      <c r="G2131">
        <v>0</v>
      </c>
      <c r="H2131">
        <v>0</v>
      </c>
      <c r="I2131" t="s">
        <v>2300</v>
      </c>
    </row>
    <row r="2132" spans="1:9">
      <c r="A2132" t="s">
        <v>5377</v>
      </c>
      <c r="B2132">
        <v>142.71091116338297</v>
      </c>
      <c r="C2132">
        <v>144.81143712591921</v>
      </c>
      <c r="D2132">
        <v>141.94360830696971</v>
      </c>
      <c r="E2132">
        <v>144.19758605957031</v>
      </c>
      <c r="F2132">
        <v>2503800</v>
      </c>
      <c r="G2132">
        <v>0</v>
      </c>
      <c r="H2132">
        <v>0</v>
      </c>
      <c r="I2132" t="s">
        <v>2301</v>
      </c>
    </row>
    <row r="2133" spans="1:9">
      <c r="A2133" t="s">
        <v>5378</v>
      </c>
      <c r="B2133">
        <v>144.81144399929727</v>
      </c>
      <c r="C2133">
        <v>146.53790477890004</v>
      </c>
      <c r="D2133">
        <v>144.26473995638571</v>
      </c>
      <c r="E2133">
        <v>145.291015625</v>
      </c>
      <c r="F2133">
        <v>3503600</v>
      </c>
      <c r="G2133">
        <v>0</v>
      </c>
      <c r="H2133">
        <v>0</v>
      </c>
      <c r="I2133" t="s">
        <v>2302</v>
      </c>
    </row>
    <row r="2134" spans="1:9">
      <c r="A2134" t="s">
        <v>5379</v>
      </c>
      <c r="B2134">
        <v>144.45657797334152</v>
      </c>
      <c r="C2134">
        <v>144.78268319408457</v>
      </c>
      <c r="D2134">
        <v>143.00827680919514</v>
      </c>
      <c r="E2134">
        <v>144.01536560058594</v>
      </c>
      <c r="F2134">
        <v>3856900</v>
      </c>
      <c r="G2134">
        <v>0</v>
      </c>
      <c r="H2134">
        <v>0</v>
      </c>
      <c r="I2134" t="s">
        <v>5380</v>
      </c>
    </row>
    <row r="2135" spans="1:9">
      <c r="A2135" t="s">
        <v>5381</v>
      </c>
      <c r="B2135">
        <v>144.62919832346282</v>
      </c>
      <c r="C2135">
        <v>146.08710010184615</v>
      </c>
      <c r="D2135">
        <v>144.30309314426353</v>
      </c>
      <c r="E2135">
        <v>145.78018188476563</v>
      </c>
      <c r="F2135">
        <v>2851700</v>
      </c>
      <c r="G2135">
        <v>0</v>
      </c>
      <c r="H2135">
        <v>0</v>
      </c>
      <c r="I2135" t="s">
        <v>2304</v>
      </c>
    </row>
    <row r="2136" spans="1:9">
      <c r="A2136" t="s">
        <v>5382</v>
      </c>
      <c r="B2136">
        <v>145.14714868717576</v>
      </c>
      <c r="C2136">
        <v>146.02955871429592</v>
      </c>
      <c r="D2136">
        <v>144.4949236716912</v>
      </c>
      <c r="E2136">
        <v>145.25265502929688</v>
      </c>
      <c r="F2136">
        <v>2298300</v>
      </c>
      <c r="G2136">
        <v>0</v>
      </c>
      <c r="H2136">
        <v>0</v>
      </c>
      <c r="I2136" t="s">
        <v>2305</v>
      </c>
    </row>
    <row r="2137" spans="1:9">
      <c r="A2137" t="s">
        <v>5383</v>
      </c>
      <c r="B2137">
        <v>146.16383543748159</v>
      </c>
      <c r="C2137">
        <v>147.37235063196232</v>
      </c>
      <c r="D2137">
        <v>145.78977016523538</v>
      </c>
      <c r="E2137">
        <v>146.67218017578125</v>
      </c>
      <c r="F2137">
        <v>4447800</v>
      </c>
      <c r="G2137">
        <v>0</v>
      </c>
      <c r="H2137">
        <v>0</v>
      </c>
      <c r="I2137" t="s">
        <v>2306</v>
      </c>
    </row>
    <row r="2138" spans="1:9">
      <c r="A2138" t="s">
        <v>5384</v>
      </c>
      <c r="B2138">
        <v>146.97912619775988</v>
      </c>
      <c r="C2138">
        <v>149.18514410403787</v>
      </c>
      <c r="D2138">
        <v>145.78978322378168</v>
      </c>
      <c r="E2138">
        <v>148.94535827636719</v>
      </c>
      <c r="F2138">
        <v>4284000</v>
      </c>
      <c r="G2138">
        <v>0</v>
      </c>
      <c r="H2138">
        <v>0</v>
      </c>
      <c r="I2138" t="s">
        <v>2307</v>
      </c>
    </row>
    <row r="2139" spans="1:9">
      <c r="A2139" t="s">
        <v>5385</v>
      </c>
      <c r="B2139">
        <v>146.93117588333104</v>
      </c>
      <c r="C2139">
        <v>148.44662417130581</v>
      </c>
      <c r="D2139">
        <v>143.95782556819361</v>
      </c>
      <c r="E2139">
        <v>144.34149169921875</v>
      </c>
      <c r="F2139">
        <v>9096100</v>
      </c>
      <c r="G2139">
        <v>0</v>
      </c>
      <c r="H2139">
        <v>0</v>
      </c>
      <c r="I2139" t="s">
        <v>5386</v>
      </c>
    </row>
    <row r="2140" spans="1:9">
      <c r="A2140" t="s">
        <v>5387</v>
      </c>
      <c r="B2140">
        <v>159.27532251495228</v>
      </c>
      <c r="C2140">
        <v>163.50514767393886</v>
      </c>
      <c r="D2140">
        <v>158.46005955024694</v>
      </c>
      <c r="E2140">
        <v>161.69236755371094</v>
      </c>
      <c r="F2140">
        <v>22986800</v>
      </c>
      <c r="G2140">
        <v>0</v>
      </c>
      <c r="H2140">
        <v>0</v>
      </c>
      <c r="I2140" t="s">
        <v>2309</v>
      </c>
    </row>
    <row r="2141" spans="1:9">
      <c r="A2141" t="s">
        <v>5388</v>
      </c>
      <c r="B2141">
        <v>165.18364559829786</v>
      </c>
      <c r="C2141">
        <v>168.35840729713971</v>
      </c>
      <c r="D2141">
        <v>164.58898148852973</v>
      </c>
      <c r="E2141">
        <v>166.44970703125</v>
      </c>
      <c r="F2141">
        <v>8955200</v>
      </c>
      <c r="G2141">
        <v>0</v>
      </c>
      <c r="H2141">
        <v>0</v>
      </c>
      <c r="I2141" t="s">
        <v>2310</v>
      </c>
    </row>
    <row r="2142" spans="1:9">
      <c r="A2142" t="s">
        <v>5389</v>
      </c>
      <c r="B2142">
        <v>167.85007531992622</v>
      </c>
      <c r="C2142">
        <v>168.10904810546492</v>
      </c>
      <c r="D2142">
        <v>164.32043504674533</v>
      </c>
      <c r="E2142">
        <v>164.53143310546875</v>
      </c>
      <c r="F2142">
        <v>3644700</v>
      </c>
      <c r="G2142">
        <v>0</v>
      </c>
      <c r="H2142">
        <v>0</v>
      </c>
      <c r="I2142" t="s">
        <v>2311</v>
      </c>
    </row>
    <row r="2143" spans="1:9">
      <c r="A2143" t="s">
        <v>5390</v>
      </c>
      <c r="B2143">
        <v>164.33960453478841</v>
      </c>
      <c r="C2143">
        <v>165.25078771513293</v>
      </c>
      <c r="D2143">
        <v>162.52682433807769</v>
      </c>
      <c r="E2143">
        <v>162.78579711914063</v>
      </c>
      <c r="F2143">
        <v>3361800</v>
      </c>
      <c r="G2143">
        <v>0</v>
      </c>
      <c r="H2143">
        <v>0</v>
      </c>
      <c r="I2143" t="s">
        <v>2312</v>
      </c>
    </row>
    <row r="2144" spans="1:9">
      <c r="A2144" t="s">
        <v>5391</v>
      </c>
      <c r="B2144">
        <v>163.23659560356916</v>
      </c>
      <c r="C2144">
        <v>163.61066089377678</v>
      </c>
      <c r="D2144">
        <v>159.8699933563357</v>
      </c>
      <c r="E2144">
        <v>161.20321655273438</v>
      </c>
      <c r="F2144">
        <v>3142400</v>
      </c>
      <c r="G2144">
        <v>0</v>
      </c>
      <c r="H2144">
        <v>0</v>
      </c>
      <c r="I2144" t="s">
        <v>5392</v>
      </c>
    </row>
    <row r="2145" spans="1:9">
      <c r="A2145" t="s">
        <v>5393</v>
      </c>
      <c r="B2145">
        <v>161.74990842460087</v>
      </c>
      <c r="C2145">
        <v>162.15274681176453</v>
      </c>
      <c r="D2145">
        <v>160.68525888875277</v>
      </c>
      <c r="E2145">
        <v>160.7236328125</v>
      </c>
      <c r="F2145">
        <v>2292100</v>
      </c>
      <c r="G2145">
        <v>0</v>
      </c>
      <c r="H2145">
        <v>0</v>
      </c>
      <c r="I2145" t="s">
        <v>2314</v>
      </c>
    </row>
    <row r="2146" spans="1:9">
      <c r="A2146" t="s">
        <v>5394</v>
      </c>
      <c r="B2146">
        <v>160.40713130548829</v>
      </c>
      <c r="C2146">
        <v>160.69486258817324</v>
      </c>
      <c r="D2146">
        <v>157.48174130348036</v>
      </c>
      <c r="E2146">
        <v>159.86041259765625</v>
      </c>
      <c r="F2146">
        <v>5546300</v>
      </c>
      <c r="G2146">
        <v>0</v>
      </c>
      <c r="H2146">
        <v>0</v>
      </c>
      <c r="I2146" t="s">
        <v>2315</v>
      </c>
    </row>
    <row r="2147" spans="1:9">
      <c r="A2147" t="s">
        <v>5395</v>
      </c>
      <c r="B2147">
        <v>159.946730418318</v>
      </c>
      <c r="C2147">
        <v>160.33998268129551</v>
      </c>
      <c r="D2147">
        <v>156.37871619426366</v>
      </c>
      <c r="E2147">
        <v>157.59683227539063</v>
      </c>
      <c r="F2147">
        <v>3365900</v>
      </c>
      <c r="G2147">
        <v>0</v>
      </c>
      <c r="H2147">
        <v>0</v>
      </c>
      <c r="I2147" t="s">
        <v>2316</v>
      </c>
    </row>
    <row r="2148" spans="1:9">
      <c r="A2148" t="s">
        <v>5396</v>
      </c>
      <c r="B2148">
        <v>156.21566400137775</v>
      </c>
      <c r="C2148">
        <v>158.49842973012699</v>
      </c>
      <c r="D2148">
        <v>156.0622121968313</v>
      </c>
      <c r="E2148">
        <v>157.51051330566406</v>
      </c>
      <c r="F2148">
        <v>5074900</v>
      </c>
      <c r="G2148">
        <v>0</v>
      </c>
      <c r="H2148">
        <v>0</v>
      </c>
      <c r="I2148" t="s">
        <v>2317</v>
      </c>
    </row>
    <row r="2149" spans="1:9">
      <c r="A2149" t="s">
        <v>5397</v>
      </c>
      <c r="B2149">
        <v>157.28030540632341</v>
      </c>
      <c r="C2149">
        <v>161.31830491218935</v>
      </c>
      <c r="D2149">
        <v>156.76237449296096</v>
      </c>
      <c r="E2149">
        <v>160.74281311035156</v>
      </c>
      <c r="F2149">
        <v>3189600</v>
      </c>
      <c r="G2149">
        <v>0</v>
      </c>
      <c r="H2149">
        <v>0</v>
      </c>
      <c r="I2149" t="s">
        <v>5398</v>
      </c>
    </row>
    <row r="2150" spans="1:9">
      <c r="A2150" t="s">
        <v>5399</v>
      </c>
      <c r="B2150">
        <v>160.24408632296078</v>
      </c>
      <c r="C2150">
        <v>161.72116064068047</v>
      </c>
      <c r="D2150">
        <v>159.50554184641788</v>
      </c>
      <c r="E2150">
        <v>161.33750915527344</v>
      </c>
      <c r="F2150">
        <v>2290500</v>
      </c>
      <c r="G2150">
        <v>0</v>
      </c>
      <c r="H2150">
        <v>0</v>
      </c>
      <c r="I2150" t="s">
        <v>2319</v>
      </c>
    </row>
    <row r="2151" spans="1:9">
      <c r="A2151" t="s">
        <v>5400</v>
      </c>
      <c r="B2151">
        <v>161.05934274962107</v>
      </c>
      <c r="C2151">
        <v>163.60108130061485</v>
      </c>
      <c r="D2151">
        <v>160.54141180213344</v>
      </c>
      <c r="E2151">
        <v>163.49557495117188</v>
      </c>
      <c r="F2151">
        <v>2969700</v>
      </c>
      <c r="G2151">
        <v>0</v>
      </c>
      <c r="H2151">
        <v>0</v>
      </c>
      <c r="I2151" t="s">
        <v>2320</v>
      </c>
    </row>
    <row r="2152" spans="1:9">
      <c r="A2152" t="s">
        <v>5401</v>
      </c>
      <c r="B2152">
        <v>163.69699416144488</v>
      </c>
      <c r="C2152">
        <v>163.89842070496513</v>
      </c>
      <c r="D2152">
        <v>162.06645338980084</v>
      </c>
      <c r="E2152">
        <v>163.21742248535156</v>
      </c>
      <c r="F2152">
        <v>2624300</v>
      </c>
      <c r="G2152">
        <v>0</v>
      </c>
      <c r="H2152">
        <v>0</v>
      </c>
      <c r="I2152" t="s">
        <v>2321</v>
      </c>
    </row>
    <row r="2153" spans="1:9">
      <c r="A2153" t="s">
        <v>5402</v>
      </c>
      <c r="B2153">
        <v>163.05434745627136</v>
      </c>
      <c r="C2153">
        <v>163.21740004748395</v>
      </c>
      <c r="D2153">
        <v>161.6060464623026</v>
      </c>
      <c r="E2153">
        <v>161.74032592773438</v>
      </c>
      <c r="F2153">
        <v>2443600</v>
      </c>
      <c r="G2153">
        <v>0</v>
      </c>
      <c r="H2153">
        <v>0</v>
      </c>
      <c r="I2153" t="s">
        <v>2322</v>
      </c>
    </row>
    <row r="2154" spans="1:9">
      <c r="A2154" t="s">
        <v>5403</v>
      </c>
      <c r="B2154">
        <v>163.05435773366776</v>
      </c>
      <c r="C2154">
        <v>166.48809243512645</v>
      </c>
      <c r="D2154">
        <v>162.79538494995327</v>
      </c>
      <c r="E2154">
        <v>165.60568237304688</v>
      </c>
      <c r="F2154">
        <v>4262600</v>
      </c>
      <c r="G2154">
        <v>0</v>
      </c>
      <c r="H2154">
        <v>0</v>
      </c>
      <c r="I2154" t="s">
        <v>5404</v>
      </c>
    </row>
    <row r="2155" spans="1:9">
      <c r="A2155" t="s">
        <v>5405</v>
      </c>
      <c r="B2155">
        <v>165.57693116863865</v>
      </c>
      <c r="C2155">
        <v>167.08277870846482</v>
      </c>
      <c r="D2155">
        <v>165.12613259615199</v>
      </c>
      <c r="E2155">
        <v>165.58651733398438</v>
      </c>
      <c r="F2155">
        <v>3512900</v>
      </c>
      <c r="G2155">
        <v>0</v>
      </c>
      <c r="H2155">
        <v>0</v>
      </c>
      <c r="I2155" t="s">
        <v>2324</v>
      </c>
    </row>
    <row r="2156" spans="1:9">
      <c r="A2156" t="s">
        <v>5406</v>
      </c>
      <c r="B2156">
        <v>166.98685002082362</v>
      </c>
      <c r="C2156">
        <v>168.31045778818969</v>
      </c>
      <c r="D2156">
        <v>166.44971749315189</v>
      </c>
      <c r="E2156">
        <v>167.53355407714844</v>
      </c>
      <c r="F2156">
        <v>4747100</v>
      </c>
      <c r="G2156">
        <v>0</v>
      </c>
      <c r="H2156">
        <v>0</v>
      </c>
      <c r="I2156" t="s">
        <v>2325</v>
      </c>
    </row>
    <row r="2157" spans="1:9">
      <c r="A2157" t="s">
        <v>5407</v>
      </c>
      <c r="B2157">
        <v>167.85005943444924</v>
      </c>
      <c r="C2157">
        <v>170.15199725254763</v>
      </c>
      <c r="D2157">
        <v>167.55272738510928</v>
      </c>
      <c r="E2157">
        <v>169.96977233886719</v>
      </c>
      <c r="F2157">
        <v>3716200</v>
      </c>
      <c r="G2157">
        <v>0</v>
      </c>
      <c r="H2157">
        <v>0</v>
      </c>
      <c r="I2157" t="s">
        <v>2326</v>
      </c>
    </row>
    <row r="2158" spans="1:9">
      <c r="A2158" t="s">
        <v>5408</v>
      </c>
      <c r="B2158">
        <v>171.46603848363574</v>
      </c>
      <c r="C2158">
        <v>174.42978753730551</v>
      </c>
      <c r="D2158">
        <v>170.4013889181453</v>
      </c>
      <c r="E2158">
        <v>170.55485534667969</v>
      </c>
      <c r="F2158">
        <v>3917400</v>
      </c>
      <c r="G2158">
        <v>0</v>
      </c>
      <c r="H2158">
        <v>0</v>
      </c>
      <c r="I2158" t="s">
        <v>5409</v>
      </c>
    </row>
    <row r="2159" spans="1:9">
      <c r="A2159" t="s">
        <v>5410</v>
      </c>
      <c r="B2159">
        <v>170.39179432619943</v>
      </c>
      <c r="C2159">
        <v>170.62199397738658</v>
      </c>
      <c r="D2159">
        <v>167.936389921662</v>
      </c>
      <c r="E2159">
        <v>169.03941345214844</v>
      </c>
      <c r="F2159">
        <v>3022100</v>
      </c>
      <c r="G2159">
        <v>0</v>
      </c>
      <c r="H2159">
        <v>0</v>
      </c>
      <c r="I2159" t="s">
        <v>2328</v>
      </c>
    </row>
    <row r="2160" spans="1:9">
      <c r="A2160" t="s">
        <v>5411</v>
      </c>
      <c r="B2160">
        <v>169.31755563444361</v>
      </c>
      <c r="C2160">
        <v>169.95059368775404</v>
      </c>
      <c r="D2160">
        <v>167.94598782096875</v>
      </c>
      <c r="E2160">
        <v>168.32005310058594</v>
      </c>
      <c r="F2160">
        <v>3033900</v>
      </c>
      <c r="G2160">
        <v>0</v>
      </c>
      <c r="H2160">
        <v>0</v>
      </c>
      <c r="I2160" t="s">
        <v>2329</v>
      </c>
    </row>
    <row r="2161" spans="1:9">
      <c r="A2161" t="s">
        <v>5412</v>
      </c>
      <c r="B2161">
        <v>169.61489199998255</v>
      </c>
      <c r="C2161">
        <v>169.9889572890865</v>
      </c>
      <c r="D2161">
        <v>164.9534551321058</v>
      </c>
      <c r="E2161">
        <v>165.18365478515625</v>
      </c>
      <c r="F2161">
        <v>3614400</v>
      </c>
      <c r="G2161">
        <v>0</v>
      </c>
      <c r="H2161">
        <v>0</v>
      </c>
      <c r="I2161" t="s">
        <v>2330</v>
      </c>
    </row>
    <row r="2162" spans="1:9">
      <c r="A2162" t="s">
        <v>5413</v>
      </c>
      <c r="B2162">
        <v>164.60816440506187</v>
      </c>
      <c r="C2162">
        <v>165.49057446306645</v>
      </c>
      <c r="D2162">
        <v>163.08313010814192</v>
      </c>
      <c r="E2162">
        <v>164.75204467773438</v>
      </c>
      <c r="F2162">
        <v>2333200</v>
      </c>
      <c r="G2162">
        <v>0</v>
      </c>
      <c r="H2162">
        <v>0</v>
      </c>
      <c r="I2162" t="s">
        <v>2331</v>
      </c>
    </row>
    <row r="2163" spans="1:9">
      <c r="A2163" t="s">
        <v>5414</v>
      </c>
      <c r="B2163">
        <v>163.91758586650846</v>
      </c>
      <c r="C2163">
        <v>165.09734267557138</v>
      </c>
      <c r="D2163">
        <v>162.6898836002257</v>
      </c>
      <c r="E2163">
        <v>162.76661682128906</v>
      </c>
      <c r="F2163">
        <v>2122900</v>
      </c>
      <c r="G2163">
        <v>0</v>
      </c>
      <c r="H2163">
        <v>0</v>
      </c>
      <c r="I2163" t="s">
        <v>5415</v>
      </c>
    </row>
    <row r="2164" spans="1:9">
      <c r="A2164" t="s">
        <v>5416</v>
      </c>
      <c r="B2164">
        <v>163.05435908998123</v>
      </c>
      <c r="C2164">
        <v>164.72327368116308</v>
      </c>
      <c r="D2164">
        <v>162.344587787564</v>
      </c>
      <c r="E2164">
        <v>164.61776733398438</v>
      </c>
      <c r="F2164">
        <v>1847100</v>
      </c>
      <c r="G2164">
        <v>0</v>
      </c>
      <c r="H2164">
        <v>0</v>
      </c>
      <c r="I2164" t="s">
        <v>2333</v>
      </c>
    </row>
    <row r="2165" spans="1:9">
      <c r="A2165" t="s">
        <v>5417</v>
      </c>
      <c r="B2165">
        <v>162.95844189788082</v>
      </c>
      <c r="C2165">
        <v>164.83836921792405</v>
      </c>
      <c r="D2165">
        <v>161.85543294970307</v>
      </c>
      <c r="E2165">
        <v>164.60816955566406</v>
      </c>
      <c r="F2165">
        <v>2148700</v>
      </c>
      <c r="G2165">
        <v>0</v>
      </c>
      <c r="H2165">
        <v>0</v>
      </c>
      <c r="I2165" t="s">
        <v>2334</v>
      </c>
    </row>
    <row r="2166" spans="1:9">
      <c r="A2166" t="s">
        <v>5418</v>
      </c>
      <c r="B2166">
        <v>165.73037344755079</v>
      </c>
      <c r="C2166">
        <v>165.97976008584808</v>
      </c>
      <c r="D2166">
        <v>163.42843525557726</v>
      </c>
      <c r="E2166">
        <v>164.33003234863281</v>
      </c>
      <c r="F2166">
        <v>2247900</v>
      </c>
      <c r="G2166">
        <v>0</v>
      </c>
      <c r="H2166">
        <v>0</v>
      </c>
      <c r="I2166" t="s">
        <v>2335</v>
      </c>
    </row>
    <row r="2167" spans="1:9">
      <c r="A2167" t="s">
        <v>5419</v>
      </c>
      <c r="B2167">
        <v>163.84085542359196</v>
      </c>
      <c r="C2167">
        <v>164.071040434758</v>
      </c>
      <c r="D2167">
        <v>159.00676529400363</v>
      </c>
      <c r="E2167">
        <v>159.33287048339844</v>
      </c>
      <c r="F2167">
        <v>3550800</v>
      </c>
      <c r="G2167">
        <v>0</v>
      </c>
      <c r="H2167">
        <v>0</v>
      </c>
      <c r="I2167" t="s">
        <v>2336</v>
      </c>
    </row>
    <row r="2168" spans="1:9">
      <c r="A2168" t="s">
        <v>5420</v>
      </c>
      <c r="B2168">
        <v>162.26784450397884</v>
      </c>
      <c r="C2168">
        <v>162.86252325817776</v>
      </c>
      <c r="D2168">
        <v>158.22027354096821</v>
      </c>
      <c r="E2168">
        <v>158.26821899414063</v>
      </c>
      <c r="F2168">
        <v>5075400</v>
      </c>
      <c r="G2168">
        <v>0</v>
      </c>
      <c r="H2168">
        <v>0</v>
      </c>
      <c r="I2168" t="s">
        <v>5421</v>
      </c>
    </row>
    <row r="2169" spans="1:9">
      <c r="A2169" t="s">
        <v>5422</v>
      </c>
      <c r="B2169">
        <v>158.31620851214953</v>
      </c>
      <c r="C2169">
        <v>159.21780565692578</v>
      </c>
      <c r="D2169">
        <v>155.58265858178996</v>
      </c>
      <c r="E2169">
        <v>156.64730834960938</v>
      </c>
      <c r="F2169">
        <v>3450600</v>
      </c>
      <c r="G2169">
        <v>0</v>
      </c>
      <c r="H2169">
        <v>0</v>
      </c>
      <c r="I2169" t="s">
        <v>2338</v>
      </c>
    </row>
    <row r="2170" spans="1:9">
      <c r="A2170" t="s">
        <v>5423</v>
      </c>
      <c r="B2170">
        <v>159.9467214979141</v>
      </c>
      <c r="C2170">
        <v>161.07851813195816</v>
      </c>
      <c r="D2170">
        <v>157.17479811861529</v>
      </c>
      <c r="E2170">
        <v>157.75028991699219</v>
      </c>
      <c r="F2170">
        <v>3700200</v>
      </c>
      <c r="G2170">
        <v>0</v>
      </c>
      <c r="H2170">
        <v>0</v>
      </c>
      <c r="I2170" t="s">
        <v>2339</v>
      </c>
    </row>
    <row r="2171" spans="1:9">
      <c r="A2171" t="s">
        <v>5424</v>
      </c>
      <c r="B2171">
        <v>158.94922979957084</v>
      </c>
      <c r="C2171">
        <v>160.68527684131826</v>
      </c>
      <c r="D2171">
        <v>158.34496483363199</v>
      </c>
      <c r="E2171">
        <v>159.77409362792969</v>
      </c>
      <c r="F2171">
        <v>3169500</v>
      </c>
      <c r="G2171">
        <v>0</v>
      </c>
      <c r="H2171">
        <v>0</v>
      </c>
      <c r="I2171" t="s">
        <v>2340</v>
      </c>
    </row>
    <row r="2172" spans="1:9">
      <c r="A2172" t="s">
        <v>5425</v>
      </c>
      <c r="B2172">
        <v>160.4934579081696</v>
      </c>
      <c r="C2172">
        <v>161.58688073764287</v>
      </c>
      <c r="D2172">
        <v>159.95633997584812</v>
      </c>
      <c r="E2172">
        <v>161.423828125</v>
      </c>
      <c r="F2172">
        <v>3376600</v>
      </c>
      <c r="G2172">
        <v>0</v>
      </c>
      <c r="H2172">
        <v>0</v>
      </c>
      <c r="I2172" t="s">
        <v>2341</v>
      </c>
    </row>
    <row r="2173" spans="1:9">
      <c r="A2173" t="s">
        <v>5426</v>
      </c>
      <c r="B2173">
        <v>161.86500539397662</v>
      </c>
      <c r="C2173">
        <v>162.18152441449325</v>
      </c>
      <c r="D2173">
        <v>159.24654848743918</v>
      </c>
      <c r="E2173">
        <v>160.28242492675781</v>
      </c>
      <c r="F2173">
        <v>2155500</v>
      </c>
      <c r="G2173">
        <v>0</v>
      </c>
      <c r="H2173">
        <v>0</v>
      </c>
      <c r="I2173" t="s">
        <v>5427</v>
      </c>
    </row>
    <row r="2174" spans="1:9">
      <c r="A2174" t="s">
        <v>5428</v>
      </c>
      <c r="B2174">
        <v>160.79079163176877</v>
      </c>
      <c r="C2174">
        <v>161.14566999020988</v>
      </c>
      <c r="D2174">
        <v>159.31371730293054</v>
      </c>
      <c r="E2174">
        <v>159.70695495605469</v>
      </c>
      <c r="F2174">
        <v>1890300</v>
      </c>
      <c r="G2174">
        <v>0</v>
      </c>
      <c r="H2174">
        <v>0</v>
      </c>
      <c r="I2174" t="s">
        <v>2343</v>
      </c>
    </row>
    <row r="2175" spans="1:9">
      <c r="A2175" t="s">
        <v>5429</v>
      </c>
      <c r="B2175">
        <v>158.28741523760209</v>
      </c>
      <c r="C2175">
        <v>159.7357163299973</v>
      </c>
      <c r="D2175">
        <v>158.05721558034722</v>
      </c>
      <c r="E2175">
        <v>158.58474731445313</v>
      </c>
      <c r="F2175">
        <v>2631400</v>
      </c>
      <c r="G2175">
        <v>0</v>
      </c>
      <c r="H2175">
        <v>0</v>
      </c>
      <c r="I2175" t="s">
        <v>2344</v>
      </c>
    </row>
    <row r="2176" spans="1:9">
      <c r="A2176" t="s">
        <v>5430</v>
      </c>
      <c r="B2176">
        <v>157.19399535584407</v>
      </c>
      <c r="C2176">
        <v>158.40251064898931</v>
      </c>
      <c r="D2176">
        <v>156.51299717109876</v>
      </c>
      <c r="E2176">
        <v>157.72152709960938</v>
      </c>
      <c r="F2176">
        <v>3141700</v>
      </c>
      <c r="G2176">
        <v>0</v>
      </c>
      <c r="H2176">
        <v>0</v>
      </c>
      <c r="I2176" t="s">
        <v>2345</v>
      </c>
    </row>
    <row r="2177" spans="1:9">
      <c r="A2177" t="s">
        <v>5431</v>
      </c>
      <c r="B2177">
        <v>158.4025149859003</v>
      </c>
      <c r="C2177">
        <v>159.48635163136842</v>
      </c>
      <c r="D2177">
        <v>157.43378549200133</v>
      </c>
      <c r="E2177">
        <v>158.00927734375</v>
      </c>
      <c r="F2177">
        <v>2085500</v>
      </c>
      <c r="G2177">
        <v>0</v>
      </c>
      <c r="H2177">
        <v>0</v>
      </c>
      <c r="I2177" t="s">
        <v>2346</v>
      </c>
    </row>
    <row r="2178" spans="1:9">
      <c r="A2178" t="s">
        <v>5432</v>
      </c>
      <c r="B2178">
        <v>157.97089750925585</v>
      </c>
      <c r="C2178">
        <v>158.94922776650876</v>
      </c>
      <c r="D2178">
        <v>155.43875979988047</v>
      </c>
      <c r="E2178">
        <v>157.04052734375</v>
      </c>
      <c r="F2178">
        <v>2698500</v>
      </c>
      <c r="G2178">
        <v>0</v>
      </c>
      <c r="H2178">
        <v>0</v>
      </c>
      <c r="I2178" t="s">
        <v>5433</v>
      </c>
    </row>
    <row r="2179" spans="1:9">
      <c r="A2179" t="s">
        <v>5434</v>
      </c>
      <c r="B2179">
        <v>155.81281956983108</v>
      </c>
      <c r="C2179">
        <v>155.9854729669209</v>
      </c>
      <c r="D2179">
        <v>153.8657599239861</v>
      </c>
      <c r="E2179">
        <v>154.40287780761719</v>
      </c>
      <c r="F2179">
        <v>3534400</v>
      </c>
      <c r="G2179">
        <v>0</v>
      </c>
      <c r="H2179">
        <v>0</v>
      </c>
      <c r="I2179" t="s">
        <v>2348</v>
      </c>
    </row>
    <row r="2180" spans="1:9">
      <c r="A2180" t="s">
        <v>5435</v>
      </c>
      <c r="B2180">
        <v>154.25902738063209</v>
      </c>
      <c r="C2180">
        <v>155.02634499090814</v>
      </c>
      <c r="D2180">
        <v>149.94288228761619</v>
      </c>
      <c r="E2180">
        <v>150.03878784179688</v>
      </c>
      <c r="F2180">
        <v>4378000</v>
      </c>
      <c r="G2180">
        <v>0</v>
      </c>
      <c r="H2180">
        <v>0</v>
      </c>
      <c r="I2180" t="s">
        <v>2349</v>
      </c>
    </row>
    <row r="2181" spans="1:9">
      <c r="A2181" t="s">
        <v>5436</v>
      </c>
      <c r="B2181">
        <v>150.86363833442951</v>
      </c>
      <c r="C2181">
        <v>152.1584876016652</v>
      </c>
      <c r="D2181">
        <v>149.43452423031951</v>
      </c>
      <c r="E2181">
        <v>151.65972900390625</v>
      </c>
      <c r="F2181">
        <v>3880000</v>
      </c>
      <c r="G2181">
        <v>0</v>
      </c>
      <c r="H2181">
        <v>0</v>
      </c>
      <c r="I2181" t="s">
        <v>2350</v>
      </c>
    </row>
    <row r="2182" spans="1:9">
      <c r="A2182" t="s">
        <v>5437</v>
      </c>
      <c r="B2182">
        <v>152.50379186331122</v>
      </c>
      <c r="C2182">
        <v>153.76026730367113</v>
      </c>
      <c r="D2182">
        <v>151.36240894104046</v>
      </c>
      <c r="E2182">
        <v>151.5830078125</v>
      </c>
      <c r="F2182">
        <v>3802200</v>
      </c>
      <c r="G2182">
        <v>0</v>
      </c>
      <c r="H2182">
        <v>0</v>
      </c>
      <c r="I2182" t="s">
        <v>2351</v>
      </c>
    </row>
    <row r="2183" spans="1:9">
      <c r="A2183" t="s">
        <v>5438</v>
      </c>
      <c r="B2183">
        <v>151.58300910175828</v>
      </c>
      <c r="C2183">
        <v>151.92830129432855</v>
      </c>
      <c r="D2183">
        <v>150.10593477737586</v>
      </c>
      <c r="E2183">
        <v>151.88035583496094</v>
      </c>
      <c r="F2183">
        <v>3314500</v>
      </c>
      <c r="G2183">
        <v>0</v>
      </c>
      <c r="H2183">
        <v>0</v>
      </c>
      <c r="I2183" t="s">
        <v>5439</v>
      </c>
    </row>
    <row r="2184" spans="1:9">
      <c r="A2184" t="s">
        <v>5440</v>
      </c>
      <c r="B2184">
        <v>154.48922402681052</v>
      </c>
      <c r="C2184">
        <v>155.72651248966693</v>
      </c>
      <c r="D2184">
        <v>153.30946718704217</v>
      </c>
      <c r="E2184">
        <v>153.85618591308594</v>
      </c>
      <c r="F2184">
        <v>3492500</v>
      </c>
      <c r="G2184">
        <v>0</v>
      </c>
      <c r="H2184">
        <v>0</v>
      </c>
      <c r="I2184" t="s">
        <v>2353</v>
      </c>
    </row>
    <row r="2185" spans="1:9">
      <c r="A2185" t="s">
        <v>5441</v>
      </c>
      <c r="B2185">
        <v>152.50379581389612</v>
      </c>
      <c r="C2185">
        <v>154.66186839616824</v>
      </c>
      <c r="D2185">
        <v>152.49420964892903</v>
      </c>
      <c r="E2185">
        <v>153.06968688964844</v>
      </c>
      <c r="F2185">
        <v>2678300</v>
      </c>
      <c r="G2185">
        <v>0</v>
      </c>
      <c r="H2185">
        <v>0</v>
      </c>
      <c r="I2185" t="s">
        <v>2354</v>
      </c>
    </row>
    <row r="2186" spans="1:9">
      <c r="A2186" t="s">
        <v>5442</v>
      </c>
      <c r="B2186">
        <v>152.92580618599646</v>
      </c>
      <c r="C2186">
        <v>157.68314863662911</v>
      </c>
      <c r="D2186">
        <v>152.54214009458096</v>
      </c>
      <c r="E2186">
        <v>157.60643005371094</v>
      </c>
      <c r="F2186">
        <v>2538000</v>
      </c>
      <c r="G2186">
        <v>0</v>
      </c>
      <c r="H2186">
        <v>0</v>
      </c>
      <c r="I2186" t="s">
        <v>2355</v>
      </c>
    </row>
    <row r="2187" spans="1:9">
      <c r="A2187" t="s">
        <v>5443</v>
      </c>
      <c r="B2187">
        <v>157.88457001781345</v>
      </c>
      <c r="C2187">
        <v>158.88207255225041</v>
      </c>
      <c r="D2187">
        <v>155.09345966462203</v>
      </c>
      <c r="E2187">
        <v>156.46504211425781</v>
      </c>
      <c r="F2187">
        <v>2414100</v>
      </c>
      <c r="G2187">
        <v>0</v>
      </c>
      <c r="H2187">
        <v>0</v>
      </c>
      <c r="I2187" t="s">
        <v>2356</v>
      </c>
    </row>
    <row r="2188" spans="1:9">
      <c r="A2188" t="s">
        <v>5444</v>
      </c>
      <c r="B2188">
        <v>157.50093334607038</v>
      </c>
      <c r="C2188">
        <v>157.68315828585824</v>
      </c>
      <c r="D2188">
        <v>154.02882452427212</v>
      </c>
      <c r="E2188">
        <v>154.32615661621094</v>
      </c>
      <c r="F2188">
        <v>2629000</v>
      </c>
      <c r="G2188">
        <v>0</v>
      </c>
      <c r="H2188">
        <v>0</v>
      </c>
      <c r="I2188" t="s">
        <v>5445</v>
      </c>
    </row>
    <row r="2189" spans="1:9">
      <c r="A2189" t="s">
        <v>5446</v>
      </c>
      <c r="B2189">
        <v>155.10839538531647</v>
      </c>
      <c r="C2189">
        <v>155.56229697858814</v>
      </c>
      <c r="D2189">
        <v>151.66067665379865</v>
      </c>
      <c r="E2189">
        <v>152.11457824707031</v>
      </c>
      <c r="F2189">
        <v>2563700</v>
      </c>
      <c r="G2189">
        <v>0</v>
      </c>
      <c r="H2189">
        <v>0</v>
      </c>
      <c r="I2189" t="s">
        <v>2359</v>
      </c>
    </row>
    <row r="2190" spans="1:9">
      <c r="A2190" t="s">
        <v>5447</v>
      </c>
      <c r="B2190">
        <v>154.76074132357579</v>
      </c>
      <c r="C2190">
        <v>158.04427065846227</v>
      </c>
      <c r="D2190">
        <v>154.24889730495133</v>
      </c>
      <c r="E2190">
        <v>155.14703369140625</v>
      </c>
      <c r="F2190">
        <v>5232900</v>
      </c>
      <c r="G2190">
        <v>0</v>
      </c>
      <c r="H2190">
        <v>0</v>
      </c>
      <c r="I2190" t="s">
        <v>2360</v>
      </c>
    </row>
    <row r="2191" spans="1:9">
      <c r="A2191" t="s">
        <v>5448</v>
      </c>
      <c r="B2191">
        <v>154.69312717694507</v>
      </c>
      <c r="C2191">
        <v>154.97320166048439</v>
      </c>
      <c r="D2191">
        <v>153.65013486946609</v>
      </c>
      <c r="E2191">
        <v>154.64485168457031</v>
      </c>
      <c r="F2191">
        <v>4005500</v>
      </c>
      <c r="G2191">
        <v>0</v>
      </c>
      <c r="H2191">
        <v>0</v>
      </c>
      <c r="I2191" t="s">
        <v>2361</v>
      </c>
    </row>
    <row r="2192" spans="1:9">
      <c r="A2192" t="s">
        <v>5449</v>
      </c>
      <c r="B2192">
        <v>154.42272680840847</v>
      </c>
      <c r="C2192">
        <v>155.29190675346732</v>
      </c>
      <c r="D2192">
        <v>150.61770124521925</v>
      </c>
      <c r="E2192">
        <v>151.34201049804688</v>
      </c>
      <c r="F2192">
        <v>4429200</v>
      </c>
      <c r="G2192">
        <v>0</v>
      </c>
      <c r="H2192">
        <v>0</v>
      </c>
      <c r="I2192" t="s">
        <v>5450</v>
      </c>
    </row>
    <row r="2193" spans="1:9">
      <c r="A2193" t="s">
        <v>5451</v>
      </c>
      <c r="B2193">
        <v>151.34201407253531</v>
      </c>
      <c r="C2193">
        <v>151.4675509921027</v>
      </c>
      <c r="D2193">
        <v>149.35256556611546</v>
      </c>
      <c r="E2193">
        <v>150.44386291503906</v>
      </c>
      <c r="F2193">
        <v>6291000</v>
      </c>
      <c r="G2193">
        <v>0</v>
      </c>
      <c r="H2193">
        <v>0</v>
      </c>
      <c r="I2193" t="s">
        <v>2363</v>
      </c>
    </row>
    <row r="2194" spans="1:9">
      <c r="A2194" t="s">
        <v>5452</v>
      </c>
      <c r="B2194">
        <v>135.72589976109572</v>
      </c>
      <c r="C2194">
        <v>140.6801801208575</v>
      </c>
      <c r="D2194">
        <v>135.18508450469102</v>
      </c>
      <c r="E2194">
        <v>138.36239624023438</v>
      </c>
      <c r="F2194">
        <v>18724000</v>
      </c>
      <c r="G2194">
        <v>0</v>
      </c>
      <c r="H2194">
        <v>0</v>
      </c>
      <c r="I2194" t="s">
        <v>2364</v>
      </c>
    </row>
    <row r="2195" spans="1:9">
      <c r="A2195" t="s">
        <v>5453</v>
      </c>
      <c r="B2195">
        <v>137.61875539805669</v>
      </c>
      <c r="C2195">
        <v>140.59325377429167</v>
      </c>
      <c r="D2195">
        <v>136.9040983106394</v>
      </c>
      <c r="E2195">
        <v>139.46333312988281</v>
      </c>
      <c r="F2195">
        <v>6661100</v>
      </c>
      <c r="G2195">
        <v>0</v>
      </c>
      <c r="H2195">
        <v>0</v>
      </c>
      <c r="I2195" t="s">
        <v>2365</v>
      </c>
    </row>
    <row r="2196" spans="1:9">
      <c r="A2196" t="s">
        <v>5454</v>
      </c>
      <c r="B2196">
        <v>139.93653593831118</v>
      </c>
      <c r="C2196">
        <v>140.73810657980633</v>
      </c>
      <c r="D2196">
        <v>138.64244033035416</v>
      </c>
      <c r="E2196">
        <v>140.25523376464844</v>
      </c>
      <c r="F2196">
        <v>3549300</v>
      </c>
      <c r="G2196">
        <v>0</v>
      </c>
      <c r="H2196">
        <v>0</v>
      </c>
      <c r="I2196" t="s">
        <v>2366</v>
      </c>
    </row>
    <row r="2197" spans="1:9">
      <c r="A2197" t="s">
        <v>5455</v>
      </c>
      <c r="B2197">
        <v>140.03313107226649</v>
      </c>
      <c r="C2197">
        <v>142.38955301498436</v>
      </c>
      <c r="D2197">
        <v>139.57922939955722</v>
      </c>
      <c r="E2197">
        <v>142.06120300292969</v>
      </c>
      <c r="F2197">
        <v>4344300</v>
      </c>
      <c r="G2197">
        <v>0</v>
      </c>
      <c r="H2197">
        <v>0</v>
      </c>
      <c r="I2197" t="s">
        <v>5456</v>
      </c>
    </row>
    <row r="2198" spans="1:9">
      <c r="A2198" t="s">
        <v>5457</v>
      </c>
      <c r="B2198">
        <v>141.04716291631607</v>
      </c>
      <c r="C2198">
        <v>143.05591574754359</v>
      </c>
      <c r="D2198">
        <v>140.51599983227106</v>
      </c>
      <c r="E2198">
        <v>142.67927551269531</v>
      </c>
      <c r="F2198">
        <v>3038500</v>
      </c>
      <c r="G2198">
        <v>0</v>
      </c>
      <c r="H2198">
        <v>0</v>
      </c>
      <c r="I2198" t="s">
        <v>2368</v>
      </c>
    </row>
    <row r="2199" spans="1:9">
      <c r="A2199" t="s">
        <v>5458</v>
      </c>
      <c r="B2199">
        <v>143.43254980575645</v>
      </c>
      <c r="C2199">
        <v>145.2095182866673</v>
      </c>
      <c r="D2199">
        <v>142.85309651427673</v>
      </c>
      <c r="E2199">
        <v>144.73629760742188</v>
      </c>
      <c r="F2199">
        <v>4239400</v>
      </c>
      <c r="G2199">
        <v>0</v>
      </c>
      <c r="H2199">
        <v>0</v>
      </c>
      <c r="I2199" t="s">
        <v>2369</v>
      </c>
    </row>
    <row r="2200" spans="1:9">
      <c r="A2200" t="s">
        <v>5459</v>
      </c>
      <c r="B2200">
        <v>143.78022453357144</v>
      </c>
      <c r="C2200">
        <v>151.55446562979253</v>
      </c>
      <c r="D2200">
        <v>143.66432502901509</v>
      </c>
      <c r="E2200">
        <v>150.81085205078125</v>
      </c>
      <c r="F2200">
        <v>7501000</v>
      </c>
      <c r="G2200">
        <v>0</v>
      </c>
      <c r="H2200">
        <v>0</v>
      </c>
      <c r="I2200" t="s">
        <v>2370</v>
      </c>
    </row>
    <row r="2201" spans="1:9">
      <c r="A2201" t="s">
        <v>5460</v>
      </c>
      <c r="B2201">
        <v>146.88025215250002</v>
      </c>
      <c r="C2201">
        <v>149.19805055070438</v>
      </c>
      <c r="D2201">
        <v>146.19458099424506</v>
      </c>
      <c r="E2201">
        <v>147.78805541992188</v>
      </c>
      <c r="F2201">
        <v>4162500</v>
      </c>
      <c r="G2201">
        <v>0</v>
      </c>
      <c r="H2201">
        <v>0</v>
      </c>
      <c r="I2201" t="s">
        <v>5461</v>
      </c>
    </row>
    <row r="2202" spans="1:9">
      <c r="A2202" t="s">
        <v>5462</v>
      </c>
      <c r="B2202">
        <v>147.15065472865234</v>
      </c>
      <c r="C2202">
        <v>148.90831882231959</v>
      </c>
      <c r="D2202">
        <v>144.96807494246613</v>
      </c>
      <c r="E2202">
        <v>145.39300537109375</v>
      </c>
      <c r="F2202">
        <v>4683700</v>
      </c>
      <c r="G2202">
        <v>0</v>
      </c>
      <c r="H2202">
        <v>0</v>
      </c>
      <c r="I2202" t="s">
        <v>2372</v>
      </c>
    </row>
    <row r="2203" spans="1:9">
      <c r="A2203" t="s">
        <v>5463</v>
      </c>
      <c r="B2203">
        <v>145.34472046955852</v>
      </c>
      <c r="C2203">
        <v>145.808274255909</v>
      </c>
      <c r="D2203">
        <v>141.72317427845658</v>
      </c>
      <c r="E2203">
        <v>142.30262756347656</v>
      </c>
      <c r="F2203">
        <v>5746100</v>
      </c>
      <c r="G2203">
        <v>0</v>
      </c>
      <c r="H2203">
        <v>0</v>
      </c>
      <c r="I2203" t="s">
        <v>2373</v>
      </c>
    </row>
    <row r="2204" spans="1:9">
      <c r="A2204" t="s">
        <v>5464</v>
      </c>
      <c r="B2204">
        <v>141.67487378809366</v>
      </c>
      <c r="C2204">
        <v>142.14809442779131</v>
      </c>
      <c r="D2204">
        <v>140.08139947385749</v>
      </c>
      <c r="E2204">
        <v>140.15866088867188</v>
      </c>
      <c r="F2204">
        <v>4682900</v>
      </c>
      <c r="G2204">
        <v>0</v>
      </c>
      <c r="H2204">
        <v>0</v>
      </c>
      <c r="I2204" t="s">
        <v>2374</v>
      </c>
    </row>
    <row r="2205" spans="1:9">
      <c r="A2205" t="s">
        <v>5465</v>
      </c>
      <c r="B2205">
        <v>139.6757888532282</v>
      </c>
      <c r="C2205">
        <v>141.57830883700669</v>
      </c>
      <c r="D2205">
        <v>139.21222036183582</v>
      </c>
      <c r="E2205">
        <v>140.99885559082031</v>
      </c>
      <c r="F2205">
        <v>3110800</v>
      </c>
      <c r="G2205">
        <v>0</v>
      </c>
      <c r="H2205">
        <v>0</v>
      </c>
      <c r="I2205" t="s">
        <v>2375</v>
      </c>
    </row>
    <row r="2206" spans="1:9">
      <c r="A2206" t="s">
        <v>5466</v>
      </c>
      <c r="B2206">
        <v>141.04716308344152</v>
      </c>
      <c r="C2206">
        <v>143.80919638763831</v>
      </c>
      <c r="D2206">
        <v>140.58360927141206</v>
      </c>
      <c r="E2206">
        <v>143.43255615234375</v>
      </c>
      <c r="F2206">
        <v>3052900</v>
      </c>
      <c r="G2206">
        <v>0</v>
      </c>
      <c r="H2206">
        <v>0</v>
      </c>
      <c r="I2206" t="s">
        <v>5467</v>
      </c>
    </row>
    <row r="2207" spans="1:9">
      <c r="A2207" t="s">
        <v>5468</v>
      </c>
      <c r="B2207">
        <v>143.17179145319949</v>
      </c>
      <c r="C2207">
        <v>143.28767621470621</v>
      </c>
      <c r="D2207">
        <v>140.92160233858678</v>
      </c>
      <c r="E2207">
        <v>141.18235778808594</v>
      </c>
      <c r="F2207">
        <v>3592400</v>
      </c>
      <c r="G2207">
        <v>0</v>
      </c>
      <c r="H2207">
        <v>0</v>
      </c>
      <c r="I2207" t="s">
        <v>2377</v>
      </c>
    </row>
    <row r="2208" spans="1:9">
      <c r="A2208" t="s">
        <v>5469</v>
      </c>
      <c r="B2208">
        <v>141.32722102701106</v>
      </c>
      <c r="C2208">
        <v>142.95933360422703</v>
      </c>
      <c r="D2208">
        <v>140.12970580007189</v>
      </c>
      <c r="E2208">
        <v>141.75215148925781</v>
      </c>
      <c r="F2208">
        <v>3064300</v>
      </c>
      <c r="G2208">
        <v>0</v>
      </c>
      <c r="H2208">
        <v>0</v>
      </c>
      <c r="I2208" t="s">
        <v>2378</v>
      </c>
    </row>
    <row r="2209" spans="1:9">
      <c r="A2209" t="s">
        <v>5470</v>
      </c>
      <c r="B2209">
        <v>142.05151038671622</v>
      </c>
      <c r="C2209">
        <v>142.05151038671622</v>
      </c>
      <c r="D2209">
        <v>139.59852315678629</v>
      </c>
      <c r="E2209">
        <v>139.72406005859375</v>
      </c>
      <c r="F2209">
        <v>3470600</v>
      </c>
      <c r="G2209">
        <v>0</v>
      </c>
      <c r="H2209">
        <v>0</v>
      </c>
      <c r="I2209" t="s">
        <v>2379</v>
      </c>
    </row>
    <row r="2210" spans="1:9">
      <c r="A2210" t="s">
        <v>5471</v>
      </c>
      <c r="B2210">
        <v>138.84525802344697</v>
      </c>
      <c r="C2210">
        <v>138.87422921443314</v>
      </c>
      <c r="D2210">
        <v>134.60563515452512</v>
      </c>
      <c r="E2210">
        <v>136.32466125488281</v>
      </c>
      <c r="F2210">
        <v>5019700</v>
      </c>
      <c r="G2210">
        <v>0</v>
      </c>
      <c r="H2210">
        <v>0</v>
      </c>
      <c r="I2210" t="s">
        <v>2380</v>
      </c>
    </row>
    <row r="2211" spans="1:9">
      <c r="A2211" t="s">
        <v>5472</v>
      </c>
      <c r="B2211">
        <v>136.50815579496745</v>
      </c>
      <c r="C2211">
        <v>140.09106396390601</v>
      </c>
      <c r="D2211">
        <v>135.97699273140111</v>
      </c>
      <c r="E2211">
        <v>140.004150390625</v>
      </c>
      <c r="F2211">
        <v>5006300</v>
      </c>
      <c r="G2211">
        <v>0</v>
      </c>
      <c r="H2211">
        <v>0</v>
      </c>
      <c r="I2211" t="s">
        <v>5473</v>
      </c>
    </row>
    <row r="2212" spans="1:9">
      <c r="A2212" t="s">
        <v>5474</v>
      </c>
      <c r="B2212">
        <v>139.4053911638988</v>
      </c>
      <c r="C2212">
        <v>139.88826399129559</v>
      </c>
      <c r="D2212">
        <v>137.54149438737036</v>
      </c>
      <c r="E2212">
        <v>137.65737915039063</v>
      </c>
      <c r="F2212">
        <v>2969500</v>
      </c>
      <c r="G2212">
        <v>0</v>
      </c>
      <c r="H2212">
        <v>0</v>
      </c>
      <c r="I2212" t="s">
        <v>2382</v>
      </c>
    </row>
    <row r="2213" spans="1:9">
      <c r="A2213" t="s">
        <v>5475</v>
      </c>
      <c r="B2213">
        <v>137.28073494006682</v>
      </c>
      <c r="C2213">
        <v>138.84525287586462</v>
      </c>
      <c r="D2213">
        <v>136.87512354518853</v>
      </c>
      <c r="E2213">
        <v>138.46861267089844</v>
      </c>
      <c r="F2213">
        <v>2628700</v>
      </c>
      <c r="G2213">
        <v>0</v>
      </c>
      <c r="H2213">
        <v>0</v>
      </c>
      <c r="I2213" t="s">
        <v>5476</v>
      </c>
    </row>
    <row r="2214" spans="1:9">
      <c r="A2214" t="s">
        <v>5477</v>
      </c>
      <c r="B2214">
        <v>139.05774004683798</v>
      </c>
      <c r="C2214">
        <v>141.25963924444321</v>
      </c>
      <c r="D2214">
        <v>139.05774004683798</v>
      </c>
      <c r="E2214">
        <v>141.12443542480469</v>
      </c>
      <c r="F2214">
        <v>5652000</v>
      </c>
      <c r="G2214">
        <v>0</v>
      </c>
      <c r="H2214">
        <v>0</v>
      </c>
      <c r="I2214" t="s">
        <v>2384</v>
      </c>
    </row>
    <row r="2215" spans="1:9">
      <c r="A2215" t="s">
        <v>5478</v>
      </c>
      <c r="B2215">
        <v>141.96461131219672</v>
      </c>
      <c r="C2215">
        <v>145.62478086145984</v>
      </c>
      <c r="D2215">
        <v>141.69420370763365</v>
      </c>
      <c r="E2215">
        <v>144.56246948242188</v>
      </c>
      <c r="F2215">
        <v>3933000</v>
      </c>
      <c r="G2215">
        <v>0</v>
      </c>
      <c r="H2215">
        <v>0</v>
      </c>
      <c r="I2215" t="s">
        <v>5479</v>
      </c>
    </row>
    <row r="2216" spans="1:9">
      <c r="A2216" t="s">
        <v>5480</v>
      </c>
      <c r="B2216">
        <v>143.39390947922504</v>
      </c>
      <c r="C2216">
        <v>144.0119861035968</v>
      </c>
      <c r="D2216">
        <v>141.32721438497182</v>
      </c>
      <c r="E2216">
        <v>141.74249267578125</v>
      </c>
      <c r="F2216">
        <v>3367600</v>
      </c>
      <c r="G2216">
        <v>0</v>
      </c>
      <c r="H2216">
        <v>0</v>
      </c>
      <c r="I2216" t="s">
        <v>2386</v>
      </c>
    </row>
    <row r="2217" spans="1:9">
      <c r="A2217" t="s">
        <v>5481</v>
      </c>
      <c r="B2217">
        <v>141.00853083827872</v>
      </c>
      <c r="C2217">
        <v>142.26400325325142</v>
      </c>
      <c r="D2217">
        <v>139.95587151352365</v>
      </c>
      <c r="E2217">
        <v>142.12879943847656</v>
      </c>
      <c r="F2217">
        <v>2447000</v>
      </c>
      <c r="G2217">
        <v>0</v>
      </c>
      <c r="H2217">
        <v>0</v>
      </c>
      <c r="I2217" t="s">
        <v>2387</v>
      </c>
    </row>
    <row r="2218" spans="1:9">
      <c r="A2218" t="s">
        <v>5482</v>
      </c>
      <c r="B2218">
        <v>140.75743933560204</v>
      </c>
      <c r="C2218">
        <v>141.96462149113893</v>
      </c>
      <c r="D2218">
        <v>140.32285670683081</v>
      </c>
      <c r="E2218">
        <v>141.6942138671875</v>
      </c>
      <c r="F2218">
        <v>2273600</v>
      </c>
      <c r="G2218">
        <v>0</v>
      </c>
      <c r="H2218">
        <v>0</v>
      </c>
      <c r="I2218" t="s">
        <v>2388</v>
      </c>
    </row>
    <row r="2219" spans="1:9">
      <c r="A2219" t="s">
        <v>5483</v>
      </c>
      <c r="B2219">
        <v>142.486106059066</v>
      </c>
      <c r="C2219">
        <v>143.61604143212367</v>
      </c>
      <c r="D2219">
        <v>141.11474901073245</v>
      </c>
      <c r="E2219">
        <v>142.96897888183594</v>
      </c>
      <c r="F2219">
        <v>12772300</v>
      </c>
      <c r="G2219">
        <v>0</v>
      </c>
      <c r="H2219">
        <v>0</v>
      </c>
      <c r="I2219" t="s">
        <v>2389</v>
      </c>
    </row>
    <row r="2220" spans="1:9">
      <c r="A2220" t="s">
        <v>5484</v>
      </c>
      <c r="B2220">
        <v>143.2587019916451</v>
      </c>
      <c r="C2220">
        <v>143.83815525913016</v>
      </c>
      <c r="D2220">
        <v>140.10072441856684</v>
      </c>
      <c r="E2220">
        <v>140.74777221679688</v>
      </c>
      <c r="F2220">
        <v>2638900</v>
      </c>
      <c r="G2220">
        <v>0</v>
      </c>
      <c r="H2220">
        <v>0</v>
      </c>
      <c r="I2220" t="s">
        <v>5485</v>
      </c>
    </row>
    <row r="2221" spans="1:9">
      <c r="A2221" t="s">
        <v>5486</v>
      </c>
      <c r="B2221">
        <v>140.51599213247221</v>
      </c>
      <c r="C2221">
        <v>141.95495845656004</v>
      </c>
      <c r="D2221">
        <v>139.51162313994942</v>
      </c>
      <c r="E2221">
        <v>140.40975952148438</v>
      </c>
      <c r="F2221">
        <v>3296400</v>
      </c>
      <c r="G2221">
        <v>0</v>
      </c>
      <c r="H2221">
        <v>0</v>
      </c>
      <c r="I2221" t="s">
        <v>2391</v>
      </c>
    </row>
    <row r="2222" spans="1:9">
      <c r="A2222" t="s">
        <v>5487</v>
      </c>
      <c r="B2222">
        <v>140.34215765839804</v>
      </c>
      <c r="C2222">
        <v>141.22097495491224</v>
      </c>
      <c r="D2222">
        <v>139.42468754955669</v>
      </c>
      <c r="E2222">
        <v>139.8399658203125</v>
      </c>
      <c r="F2222">
        <v>1633300</v>
      </c>
      <c r="G2222">
        <v>0</v>
      </c>
      <c r="H2222">
        <v>0</v>
      </c>
      <c r="I2222" t="s">
        <v>2392</v>
      </c>
    </row>
    <row r="2223" spans="1:9">
      <c r="A2223" t="s">
        <v>5488</v>
      </c>
      <c r="B2223">
        <v>139.58886467367867</v>
      </c>
      <c r="C2223">
        <v>141.41412329613274</v>
      </c>
      <c r="D2223">
        <v>139.55024133297599</v>
      </c>
      <c r="E2223">
        <v>140.66084289550781</v>
      </c>
      <c r="F2223">
        <v>3562200</v>
      </c>
      <c r="G2223">
        <v>0</v>
      </c>
      <c r="H2223">
        <v>0</v>
      </c>
      <c r="I2223" t="s">
        <v>5489</v>
      </c>
    </row>
    <row r="2224" spans="1:9">
      <c r="A2224" t="s">
        <v>5490</v>
      </c>
      <c r="B2224">
        <v>146.65814281752716</v>
      </c>
      <c r="C2224">
        <v>146.76437543413533</v>
      </c>
      <c r="D2224">
        <v>142.72755073913515</v>
      </c>
      <c r="E2224">
        <v>143.62570190429688</v>
      </c>
      <c r="F2224">
        <v>5183800</v>
      </c>
      <c r="G2224">
        <v>0</v>
      </c>
      <c r="H2224">
        <v>0</v>
      </c>
      <c r="I2224" t="s">
        <v>5491</v>
      </c>
    </row>
    <row r="2225" spans="1:9">
      <c r="A2225" t="s">
        <v>5492</v>
      </c>
      <c r="B2225">
        <v>142.93034445784471</v>
      </c>
      <c r="C2225">
        <v>144.49484756676117</v>
      </c>
      <c r="D2225">
        <v>142.18671624232542</v>
      </c>
      <c r="E2225">
        <v>142.54405212402344</v>
      </c>
      <c r="F2225">
        <v>2848400</v>
      </c>
      <c r="G2225">
        <v>0</v>
      </c>
      <c r="H2225">
        <v>0</v>
      </c>
      <c r="I2225" t="s">
        <v>2395</v>
      </c>
    </row>
    <row r="2226" spans="1:9">
      <c r="A2226" t="s">
        <v>5493</v>
      </c>
      <c r="B2226">
        <v>142.39919821950991</v>
      </c>
      <c r="C2226">
        <v>142.39919821950991</v>
      </c>
      <c r="D2226">
        <v>138.4975921383687</v>
      </c>
      <c r="E2226">
        <v>141.1051025390625</v>
      </c>
      <c r="F2226">
        <v>4105700</v>
      </c>
      <c r="G2226">
        <v>0</v>
      </c>
      <c r="H2226">
        <v>0</v>
      </c>
      <c r="I2226" t="s">
        <v>2396</v>
      </c>
    </row>
    <row r="2227" spans="1:9">
      <c r="A2227" t="s">
        <v>5494</v>
      </c>
      <c r="B2227">
        <v>141.96460756993193</v>
      </c>
      <c r="C2227">
        <v>146.68710310985469</v>
      </c>
      <c r="D2227">
        <v>141.4817347550682</v>
      </c>
      <c r="E2227">
        <v>146.21388244628906</v>
      </c>
      <c r="F2227">
        <v>4727800</v>
      </c>
      <c r="G2227">
        <v>0</v>
      </c>
      <c r="H2227">
        <v>0</v>
      </c>
      <c r="I2227" t="s">
        <v>2397</v>
      </c>
    </row>
    <row r="2228" spans="1:9">
      <c r="A2228" t="s">
        <v>5495</v>
      </c>
      <c r="B2228">
        <v>147.24723923535532</v>
      </c>
      <c r="C2228">
        <v>148.37715986832129</v>
      </c>
      <c r="D2228">
        <v>145.64409793274348</v>
      </c>
      <c r="E2228">
        <v>147.61422729492188</v>
      </c>
      <c r="F2228">
        <v>2675700</v>
      </c>
      <c r="G2228">
        <v>0</v>
      </c>
      <c r="H2228">
        <v>0</v>
      </c>
      <c r="I2228" t="s">
        <v>2398</v>
      </c>
    </row>
    <row r="2229" spans="1:9">
      <c r="A2229" t="s">
        <v>5496</v>
      </c>
      <c r="B2229">
        <v>147.61423358542405</v>
      </c>
      <c r="C2229">
        <v>148.19367215373265</v>
      </c>
      <c r="D2229">
        <v>145.7406846020626</v>
      </c>
      <c r="E2229">
        <v>146.11732482910156</v>
      </c>
      <c r="F2229">
        <v>3645900</v>
      </c>
      <c r="G2229">
        <v>0</v>
      </c>
      <c r="H2229">
        <v>0</v>
      </c>
      <c r="I2229" t="s">
        <v>5497</v>
      </c>
    </row>
    <row r="2230" spans="1:9">
      <c r="A2230" t="s">
        <v>5498</v>
      </c>
      <c r="B2230">
        <v>146.26217372142841</v>
      </c>
      <c r="C2230">
        <v>149.70022583007813</v>
      </c>
      <c r="D2230">
        <v>146.20423134100761</v>
      </c>
      <c r="E2230">
        <v>149.70022583007813</v>
      </c>
      <c r="F2230">
        <v>3391800</v>
      </c>
      <c r="G2230">
        <v>0</v>
      </c>
      <c r="H2230">
        <v>0</v>
      </c>
      <c r="I2230" t="s">
        <v>2400</v>
      </c>
    </row>
    <row r="2231" spans="1:9">
      <c r="A2231" t="s">
        <v>5499</v>
      </c>
      <c r="B2231">
        <v>148.76345588063421</v>
      </c>
      <c r="C2231">
        <v>151.37098096726393</v>
      </c>
      <c r="D2231">
        <v>148.76345588063421</v>
      </c>
      <c r="E2231">
        <v>150.58871459960938</v>
      </c>
      <c r="F2231">
        <v>3353700</v>
      </c>
      <c r="G2231">
        <v>0</v>
      </c>
      <c r="H2231">
        <v>0</v>
      </c>
      <c r="I2231" t="s">
        <v>2401</v>
      </c>
    </row>
    <row r="2232" spans="1:9">
      <c r="A2232" t="s">
        <v>5500</v>
      </c>
      <c r="B2232">
        <v>149.51674519783248</v>
      </c>
      <c r="C2232">
        <v>149.93200874453342</v>
      </c>
      <c r="D2232">
        <v>146.63881261644147</v>
      </c>
      <c r="E2232">
        <v>146.8802490234375</v>
      </c>
      <c r="F2232">
        <v>2927400</v>
      </c>
      <c r="G2232">
        <v>0</v>
      </c>
      <c r="H2232">
        <v>0</v>
      </c>
      <c r="I2232" t="s">
        <v>2402</v>
      </c>
    </row>
    <row r="2233" spans="1:9">
      <c r="A2233" t="s">
        <v>5501</v>
      </c>
      <c r="B2233">
        <v>146.27184003233353</v>
      </c>
      <c r="C2233">
        <v>146.27184003233353</v>
      </c>
      <c r="D2233">
        <v>144.24376830894678</v>
      </c>
      <c r="E2233">
        <v>144.60108947753906</v>
      </c>
      <c r="F2233">
        <v>3187000</v>
      </c>
      <c r="G2233">
        <v>0</v>
      </c>
      <c r="H2233">
        <v>0</v>
      </c>
      <c r="I2233" t="s">
        <v>2403</v>
      </c>
    </row>
    <row r="2234" spans="1:9">
      <c r="A2234" t="s">
        <v>5502</v>
      </c>
      <c r="B2234">
        <v>144.25343453679437</v>
      </c>
      <c r="C2234">
        <v>146.54226193050377</v>
      </c>
      <c r="D2234">
        <v>143.62570570864341</v>
      </c>
      <c r="E2234">
        <v>145.846923828125</v>
      </c>
      <c r="F2234">
        <v>3692800</v>
      </c>
      <c r="G2234">
        <v>0</v>
      </c>
      <c r="H2234">
        <v>0</v>
      </c>
      <c r="I2234" t="s">
        <v>5503</v>
      </c>
    </row>
    <row r="2235" spans="1:9">
      <c r="A2235" t="s">
        <v>5504</v>
      </c>
      <c r="B2235">
        <v>145.05499510062393</v>
      </c>
      <c r="C2235">
        <v>145.78897123290807</v>
      </c>
      <c r="D2235">
        <v>144.51417988911518</v>
      </c>
      <c r="E2235">
        <v>145.12260437011719</v>
      </c>
      <c r="F2235">
        <v>1622400</v>
      </c>
      <c r="G2235">
        <v>0</v>
      </c>
      <c r="H2235">
        <v>0</v>
      </c>
      <c r="I2235" t="s">
        <v>2405</v>
      </c>
    </row>
    <row r="2236" spans="1:9">
      <c r="A2236" t="s">
        <v>5505</v>
      </c>
      <c r="B2236">
        <v>145.14190075538414</v>
      </c>
      <c r="C2236">
        <v>145.75032520319479</v>
      </c>
      <c r="D2236">
        <v>140.32283960878405</v>
      </c>
      <c r="E2236">
        <v>141.43344116210938</v>
      </c>
      <c r="F2236">
        <v>3029500</v>
      </c>
      <c r="G2236">
        <v>0</v>
      </c>
      <c r="H2236">
        <v>0</v>
      </c>
      <c r="I2236" t="s">
        <v>2406</v>
      </c>
    </row>
    <row r="2237" spans="1:9">
      <c r="A2237" t="s">
        <v>5506</v>
      </c>
      <c r="B2237">
        <v>141.55898987765846</v>
      </c>
      <c r="C2237">
        <v>144.30170380743053</v>
      </c>
      <c r="D2237">
        <v>140.98920351812779</v>
      </c>
      <c r="E2237">
        <v>141.27891540527344</v>
      </c>
      <c r="F2237">
        <v>3019700</v>
      </c>
      <c r="G2237">
        <v>0</v>
      </c>
      <c r="H2237">
        <v>0</v>
      </c>
      <c r="I2237" t="s">
        <v>2407</v>
      </c>
    </row>
    <row r="2238" spans="1:9">
      <c r="A2238" t="s">
        <v>5507</v>
      </c>
      <c r="B2238">
        <v>142.20604800537927</v>
      </c>
      <c r="C2238">
        <v>144.85219641078433</v>
      </c>
      <c r="D2238">
        <v>142.20604800537927</v>
      </c>
      <c r="E2238">
        <v>143.89610290527344</v>
      </c>
      <c r="F2238">
        <v>2427000</v>
      </c>
      <c r="G2238">
        <v>0</v>
      </c>
      <c r="H2238">
        <v>0</v>
      </c>
      <c r="I2238" t="s">
        <v>2408</v>
      </c>
    </row>
    <row r="2239" spans="1:9">
      <c r="A2239" t="s">
        <v>5508</v>
      </c>
      <c r="B2239">
        <v>142.33160196211389</v>
      </c>
      <c r="C2239">
        <v>142.83377910193326</v>
      </c>
      <c r="D2239">
        <v>140.16832635020515</v>
      </c>
      <c r="E2239">
        <v>141.79078674316406</v>
      </c>
      <c r="F2239">
        <v>2487000</v>
      </c>
      <c r="G2239">
        <v>0</v>
      </c>
      <c r="H2239">
        <v>0</v>
      </c>
      <c r="I2239" t="s">
        <v>5509</v>
      </c>
    </row>
    <row r="2240" spans="1:9">
      <c r="A2240" t="s">
        <v>5510</v>
      </c>
      <c r="B2240">
        <v>142.32193057851481</v>
      </c>
      <c r="C2240">
        <v>143.21041480102485</v>
      </c>
      <c r="D2240">
        <v>141.73282514731582</v>
      </c>
      <c r="E2240">
        <v>142.88206481933594</v>
      </c>
      <c r="F2240">
        <v>2379200</v>
      </c>
      <c r="G2240">
        <v>0</v>
      </c>
      <c r="H2240">
        <v>0</v>
      </c>
      <c r="I2240" t="s">
        <v>2410</v>
      </c>
    </row>
    <row r="2241" spans="1:9">
      <c r="A2241" t="s">
        <v>5511</v>
      </c>
      <c r="B2241">
        <v>143.6160477772687</v>
      </c>
      <c r="C2241">
        <v>147.17963698842328</v>
      </c>
      <c r="D2241">
        <v>142.86275258324568</v>
      </c>
      <c r="E2241">
        <v>145.2578125</v>
      </c>
      <c r="F2241">
        <v>5743700</v>
      </c>
      <c r="G2241">
        <v>0</v>
      </c>
      <c r="H2241">
        <v>0</v>
      </c>
      <c r="I2241" t="s">
        <v>2411</v>
      </c>
    </row>
    <row r="2242" spans="1:9">
      <c r="A2242" t="s">
        <v>5512</v>
      </c>
      <c r="B2242">
        <v>146.0304092092145</v>
      </c>
      <c r="C2242">
        <v>146.16561301353738</v>
      </c>
      <c r="D2242">
        <v>141.07612920775958</v>
      </c>
      <c r="E2242">
        <v>141.98393249511719</v>
      </c>
      <c r="F2242">
        <v>3782400</v>
      </c>
      <c r="G2242">
        <v>0</v>
      </c>
      <c r="H2242">
        <v>0</v>
      </c>
      <c r="I2242" t="s">
        <v>2412</v>
      </c>
    </row>
    <row r="2243" spans="1:9">
      <c r="A2243" t="s">
        <v>5513</v>
      </c>
      <c r="B2243">
        <v>140.3421612038789</v>
      </c>
      <c r="C2243">
        <v>140.43872692464865</v>
      </c>
      <c r="D2243">
        <v>133.31151950139059</v>
      </c>
      <c r="E2243">
        <v>134.40281677246094</v>
      </c>
      <c r="F2243">
        <v>6476500</v>
      </c>
      <c r="G2243">
        <v>0</v>
      </c>
      <c r="H2243">
        <v>0</v>
      </c>
      <c r="I2243" t="s">
        <v>2413</v>
      </c>
    </row>
    <row r="2244" spans="1:9">
      <c r="A2244" t="s">
        <v>5514</v>
      </c>
      <c r="B2244">
        <v>131.34140570074854</v>
      </c>
      <c r="C2244">
        <v>131.67942256574548</v>
      </c>
      <c r="D2244">
        <v>127.88403457646932</v>
      </c>
      <c r="E2244">
        <v>129.28436279296875</v>
      </c>
      <c r="F2244">
        <v>6887700</v>
      </c>
      <c r="G2244">
        <v>0</v>
      </c>
      <c r="H2244">
        <v>0</v>
      </c>
      <c r="I2244" t="s">
        <v>5515</v>
      </c>
    </row>
    <row r="2245" spans="1:9">
      <c r="A2245" t="s">
        <v>5516</v>
      </c>
      <c r="B2245">
        <v>129.90244135080101</v>
      </c>
      <c r="C2245">
        <v>131.25449409491327</v>
      </c>
      <c r="D2245">
        <v>128.68560714359813</v>
      </c>
      <c r="E2245">
        <v>129.26506042480469</v>
      </c>
      <c r="F2245">
        <v>5005500</v>
      </c>
      <c r="G2245">
        <v>0</v>
      </c>
      <c r="H2245">
        <v>0</v>
      </c>
      <c r="I2245" t="s">
        <v>2415</v>
      </c>
    </row>
    <row r="2246" spans="1:9">
      <c r="A2246" t="s">
        <v>5517</v>
      </c>
      <c r="B2246">
        <v>131.51524928049423</v>
      </c>
      <c r="C2246">
        <v>133.03147718269733</v>
      </c>
      <c r="D2246">
        <v>128.7725348846827</v>
      </c>
      <c r="E2246">
        <v>128.89808654785156</v>
      </c>
      <c r="F2246">
        <v>3209700</v>
      </c>
      <c r="G2246">
        <v>0</v>
      </c>
      <c r="H2246">
        <v>0</v>
      </c>
      <c r="I2246" t="s">
        <v>2416</v>
      </c>
    </row>
    <row r="2247" spans="1:9">
      <c r="A2247" t="s">
        <v>5518</v>
      </c>
      <c r="B2247">
        <v>130.17285472867349</v>
      </c>
      <c r="C2247">
        <v>131.33176134251173</v>
      </c>
      <c r="D2247">
        <v>128.51178570346542</v>
      </c>
      <c r="E2247">
        <v>129.38095092773438</v>
      </c>
      <c r="F2247">
        <v>3894000</v>
      </c>
      <c r="G2247">
        <v>0</v>
      </c>
      <c r="H2247">
        <v>0</v>
      </c>
      <c r="I2247" t="s">
        <v>2417</v>
      </c>
    </row>
    <row r="2248" spans="1:9">
      <c r="A2248" t="s">
        <v>5519</v>
      </c>
      <c r="B2248">
        <v>129.03327707487341</v>
      </c>
      <c r="C2248">
        <v>130.95511622618665</v>
      </c>
      <c r="D2248">
        <v>128.20273522521296</v>
      </c>
      <c r="E2248">
        <v>130.85853576660156</v>
      </c>
      <c r="F2248">
        <v>3778100</v>
      </c>
      <c r="G2248">
        <v>0</v>
      </c>
      <c r="H2248">
        <v>0</v>
      </c>
      <c r="I2248" t="s">
        <v>2418</v>
      </c>
    </row>
    <row r="2249" spans="1:9">
      <c r="A2249" t="s">
        <v>5520</v>
      </c>
      <c r="B2249">
        <v>129.97969548819324</v>
      </c>
      <c r="C2249">
        <v>131.86289644243882</v>
      </c>
      <c r="D2249">
        <v>129.52579388177145</v>
      </c>
      <c r="E2249">
        <v>130.39497375488281</v>
      </c>
      <c r="F2249">
        <v>3695600</v>
      </c>
      <c r="G2249">
        <v>0</v>
      </c>
      <c r="H2249">
        <v>0</v>
      </c>
      <c r="I2249" t="s">
        <v>5521</v>
      </c>
    </row>
    <row r="2250" spans="1:9">
      <c r="A2250" t="s">
        <v>5522</v>
      </c>
      <c r="B2250">
        <v>131.03236418440662</v>
      </c>
      <c r="C2250">
        <v>132.22024195719291</v>
      </c>
      <c r="D2250">
        <v>129.09122071119214</v>
      </c>
      <c r="E2250">
        <v>131.97880554199219</v>
      </c>
      <c r="F2250">
        <v>3319800</v>
      </c>
      <c r="G2250">
        <v>0</v>
      </c>
      <c r="H2250">
        <v>0</v>
      </c>
      <c r="I2250" t="s">
        <v>2420</v>
      </c>
    </row>
    <row r="2251" spans="1:9">
      <c r="A2251" t="s">
        <v>5523</v>
      </c>
      <c r="B2251">
        <v>132.01743773923465</v>
      </c>
      <c r="C2251">
        <v>132.22025082549447</v>
      </c>
      <c r="D2251">
        <v>130.86819796801967</v>
      </c>
      <c r="E2251">
        <v>131.10963439941406</v>
      </c>
      <c r="F2251">
        <v>4838000</v>
      </c>
      <c r="G2251">
        <v>0</v>
      </c>
      <c r="H2251">
        <v>0</v>
      </c>
      <c r="I2251" t="s">
        <v>2421</v>
      </c>
    </row>
    <row r="2252" spans="1:9">
      <c r="A2252" t="s">
        <v>5524</v>
      </c>
      <c r="B2252">
        <v>138.3816809468386</v>
      </c>
      <c r="C2252">
        <v>138.95148205195574</v>
      </c>
      <c r="D2252">
        <v>135.74519957719991</v>
      </c>
      <c r="E2252">
        <v>136.80752563476563</v>
      </c>
      <c r="F2252">
        <v>4640600</v>
      </c>
      <c r="G2252">
        <v>0</v>
      </c>
      <c r="H2252">
        <v>0</v>
      </c>
      <c r="I2252" t="s">
        <v>2422</v>
      </c>
    </row>
    <row r="2253" spans="1:9">
      <c r="A2253" t="s">
        <v>5525</v>
      </c>
      <c r="B2253">
        <v>136.28602715904398</v>
      </c>
      <c r="C2253">
        <v>139.29916373464928</v>
      </c>
      <c r="D2253">
        <v>136.0639097762888</v>
      </c>
      <c r="E2253">
        <v>139.10600280761719</v>
      </c>
      <c r="F2253">
        <v>3473900</v>
      </c>
      <c r="G2253">
        <v>0</v>
      </c>
      <c r="H2253">
        <v>0</v>
      </c>
      <c r="I2253" t="s">
        <v>2423</v>
      </c>
    </row>
    <row r="2254" spans="1:9">
      <c r="A2254" t="s">
        <v>5526</v>
      </c>
      <c r="B2254">
        <v>139.55024486014202</v>
      </c>
      <c r="C2254">
        <v>143.54843121686366</v>
      </c>
      <c r="D2254">
        <v>139.47298344067531</v>
      </c>
      <c r="E2254">
        <v>139.67579650878906</v>
      </c>
      <c r="F2254">
        <v>4427000</v>
      </c>
      <c r="G2254">
        <v>0</v>
      </c>
      <c r="H2254">
        <v>0</v>
      </c>
      <c r="I2254" t="s">
        <v>5527</v>
      </c>
    </row>
    <row r="2255" spans="1:9">
      <c r="A2255" t="s">
        <v>5528</v>
      </c>
      <c r="B2255">
        <v>139.55022232709797</v>
      </c>
      <c r="C2255">
        <v>140.70911395975568</v>
      </c>
      <c r="D2255">
        <v>137.98571935981542</v>
      </c>
      <c r="E2255">
        <v>139.38604736328125</v>
      </c>
      <c r="F2255">
        <v>6815100</v>
      </c>
      <c r="G2255">
        <v>0</v>
      </c>
      <c r="H2255">
        <v>0</v>
      </c>
      <c r="I2255" t="s">
        <v>2425</v>
      </c>
    </row>
    <row r="2256" spans="1:9">
      <c r="A2256" t="s">
        <v>5529</v>
      </c>
      <c r="B2256">
        <v>155.63042142813092</v>
      </c>
      <c r="C2256">
        <v>155.84454828241272</v>
      </c>
      <c r="D2256">
        <v>152.24334686704236</v>
      </c>
      <c r="E2256">
        <v>152.63267517089844</v>
      </c>
      <c r="F2256">
        <v>7452400</v>
      </c>
      <c r="G2256">
        <v>0</v>
      </c>
      <c r="H2256">
        <v>0</v>
      </c>
      <c r="I2256" t="s">
        <v>2427</v>
      </c>
    </row>
    <row r="2257" spans="1:9">
      <c r="A2257" t="s">
        <v>5530</v>
      </c>
      <c r="B2257">
        <v>153.37237419943216</v>
      </c>
      <c r="C2257">
        <v>155.35789653735253</v>
      </c>
      <c r="D2257">
        <v>152.55480705154471</v>
      </c>
      <c r="E2257">
        <v>154.26780700683594</v>
      </c>
      <c r="F2257">
        <v>3188300</v>
      </c>
      <c r="G2257">
        <v>0</v>
      </c>
      <c r="H2257">
        <v>0</v>
      </c>
      <c r="I2257" t="s">
        <v>2428</v>
      </c>
    </row>
    <row r="2258" spans="1:9">
      <c r="A2258" t="s">
        <v>5531</v>
      </c>
      <c r="B2258">
        <v>155.05616038676695</v>
      </c>
      <c r="C2258">
        <v>157.51860406583799</v>
      </c>
      <c r="D2258">
        <v>153.75194414001678</v>
      </c>
      <c r="E2258">
        <v>154.6571044921875</v>
      </c>
      <c r="F2258">
        <v>3655200</v>
      </c>
      <c r="G2258">
        <v>0</v>
      </c>
      <c r="H2258">
        <v>0</v>
      </c>
      <c r="I2258" t="s">
        <v>5532</v>
      </c>
    </row>
    <row r="2259" spans="1:9">
      <c r="A2259" t="s">
        <v>5533</v>
      </c>
      <c r="B2259">
        <v>154.65712001428591</v>
      </c>
      <c r="C2259">
        <v>155.50389977702608</v>
      </c>
      <c r="D2259">
        <v>153.54756035919914</v>
      </c>
      <c r="E2259">
        <v>154.4429931640625</v>
      </c>
      <c r="F2259">
        <v>3252300</v>
      </c>
      <c r="G2259">
        <v>0</v>
      </c>
      <c r="H2259">
        <v>0</v>
      </c>
      <c r="I2259" t="s">
        <v>2430</v>
      </c>
    </row>
    <row r="2260" spans="1:9">
      <c r="A2260" t="s">
        <v>5534</v>
      </c>
      <c r="B2260">
        <v>153.53783539593522</v>
      </c>
      <c r="C2260">
        <v>154.09262265882191</v>
      </c>
      <c r="D2260">
        <v>151.53284290105475</v>
      </c>
      <c r="E2260">
        <v>152.67160034179688</v>
      </c>
      <c r="F2260">
        <v>2666500</v>
      </c>
      <c r="G2260">
        <v>0</v>
      </c>
      <c r="H2260">
        <v>0</v>
      </c>
      <c r="I2260" t="s">
        <v>2431</v>
      </c>
    </row>
    <row r="2261" spans="1:9">
      <c r="A2261" t="s">
        <v>5535</v>
      </c>
      <c r="B2261">
        <v>152.08760447686245</v>
      </c>
      <c r="C2261">
        <v>152.08760447686245</v>
      </c>
      <c r="D2261">
        <v>148.39881003084631</v>
      </c>
      <c r="E2261">
        <v>149.32344055175781</v>
      </c>
      <c r="F2261">
        <v>3879500</v>
      </c>
      <c r="G2261">
        <v>0</v>
      </c>
      <c r="H2261">
        <v>0</v>
      </c>
      <c r="I2261" t="s">
        <v>2432</v>
      </c>
    </row>
    <row r="2262" spans="1:9">
      <c r="A2262" t="s">
        <v>5536</v>
      </c>
      <c r="B2262">
        <v>149.58623494114764</v>
      </c>
      <c r="C2262">
        <v>150.03394389278532</v>
      </c>
      <c r="D2262">
        <v>148.126287326811</v>
      </c>
      <c r="E2262">
        <v>149.51809692382813</v>
      </c>
      <c r="F2262">
        <v>3933200</v>
      </c>
      <c r="G2262">
        <v>0</v>
      </c>
      <c r="H2262">
        <v>0</v>
      </c>
      <c r="I2262" t="s">
        <v>2433</v>
      </c>
    </row>
    <row r="2263" spans="1:9">
      <c r="A2263" t="s">
        <v>5537</v>
      </c>
      <c r="B2263">
        <v>148.90493160522493</v>
      </c>
      <c r="C2263">
        <v>150.82233069339028</v>
      </c>
      <c r="D2263">
        <v>147.3087227799424</v>
      </c>
      <c r="E2263">
        <v>147.7467041015625</v>
      </c>
      <c r="F2263">
        <v>4071000</v>
      </c>
      <c r="G2263">
        <v>0</v>
      </c>
      <c r="H2263">
        <v>0</v>
      </c>
      <c r="I2263" t="s">
        <v>5538</v>
      </c>
    </row>
    <row r="2264" spans="1:9">
      <c r="A2264" t="s">
        <v>5539</v>
      </c>
      <c r="B2264">
        <v>148.57401304328076</v>
      </c>
      <c r="C2264">
        <v>149.63491971643944</v>
      </c>
      <c r="D2264">
        <v>144.89494582812134</v>
      </c>
      <c r="E2264">
        <v>148.40855407714844</v>
      </c>
      <c r="F2264">
        <v>3841000</v>
      </c>
      <c r="G2264">
        <v>0</v>
      </c>
      <c r="H2264">
        <v>0</v>
      </c>
      <c r="I2264" t="s">
        <v>2435</v>
      </c>
    </row>
    <row r="2265" spans="1:9">
      <c r="A2265" t="s">
        <v>5540</v>
      </c>
      <c r="B2265">
        <v>148.97305439431605</v>
      </c>
      <c r="C2265">
        <v>149.44997596854188</v>
      </c>
      <c r="D2265">
        <v>146.64687175511813</v>
      </c>
      <c r="E2265">
        <v>147.84402465820313</v>
      </c>
      <c r="F2265">
        <v>3358900</v>
      </c>
      <c r="G2265">
        <v>0</v>
      </c>
      <c r="H2265">
        <v>0</v>
      </c>
      <c r="I2265" t="s">
        <v>2436</v>
      </c>
    </row>
    <row r="2266" spans="1:9">
      <c r="A2266" t="s">
        <v>5541</v>
      </c>
      <c r="B2266">
        <v>147.5617755912653</v>
      </c>
      <c r="C2266">
        <v>149.23585007925635</v>
      </c>
      <c r="D2266">
        <v>146.69554058247328</v>
      </c>
      <c r="E2266">
        <v>147.24058532714844</v>
      </c>
      <c r="F2266">
        <v>4045100</v>
      </c>
      <c r="G2266">
        <v>0</v>
      </c>
      <c r="H2266">
        <v>0</v>
      </c>
      <c r="I2266" t="s">
        <v>2437</v>
      </c>
    </row>
    <row r="2267" spans="1:9">
      <c r="A2267" t="s">
        <v>5542</v>
      </c>
      <c r="B2267">
        <v>147.32817179639085</v>
      </c>
      <c r="C2267">
        <v>148.83678726352829</v>
      </c>
      <c r="D2267">
        <v>145.94608987174672</v>
      </c>
      <c r="E2267">
        <v>146.56900024414063</v>
      </c>
      <c r="F2267">
        <v>3735200</v>
      </c>
      <c r="G2267">
        <v>0</v>
      </c>
      <c r="H2267">
        <v>0</v>
      </c>
      <c r="I2267" t="s">
        <v>5543</v>
      </c>
    </row>
    <row r="2268" spans="1:9">
      <c r="A2268" t="s">
        <v>5544</v>
      </c>
      <c r="B2268">
        <v>146.56900351743977</v>
      </c>
      <c r="C2268">
        <v>146.7539325909508</v>
      </c>
      <c r="D2268">
        <v>143.41552618423731</v>
      </c>
      <c r="E2268">
        <v>144.05789184570313</v>
      </c>
      <c r="F2268">
        <v>4103200</v>
      </c>
      <c r="G2268">
        <v>0</v>
      </c>
      <c r="H2268">
        <v>0</v>
      </c>
      <c r="I2268" t="s">
        <v>2439</v>
      </c>
    </row>
    <row r="2269" spans="1:9">
      <c r="A2269" t="s">
        <v>5545</v>
      </c>
      <c r="B2269">
        <v>143.31819129729965</v>
      </c>
      <c r="C2269">
        <v>144.01896734268516</v>
      </c>
      <c r="D2269">
        <v>140.807079609894</v>
      </c>
      <c r="E2269">
        <v>143.35711669921875</v>
      </c>
      <c r="F2269">
        <v>4089500</v>
      </c>
      <c r="G2269">
        <v>0</v>
      </c>
      <c r="H2269">
        <v>0</v>
      </c>
      <c r="I2269" t="s">
        <v>2440</v>
      </c>
    </row>
    <row r="2270" spans="1:9">
      <c r="A2270" t="s">
        <v>5546</v>
      </c>
      <c r="B2270">
        <v>143.41553341828634</v>
      </c>
      <c r="C2270">
        <v>145.0019998024911</v>
      </c>
      <c r="D2270">
        <v>142.69528721442782</v>
      </c>
      <c r="E2270">
        <v>144.47642517089844</v>
      </c>
      <c r="F2270">
        <v>3454600</v>
      </c>
      <c r="G2270">
        <v>0</v>
      </c>
      <c r="H2270">
        <v>0</v>
      </c>
      <c r="I2270" t="s">
        <v>2441</v>
      </c>
    </row>
    <row r="2271" spans="1:9">
      <c r="A2271" t="s">
        <v>5547</v>
      </c>
      <c r="B2271">
        <v>145.72224209692578</v>
      </c>
      <c r="C2271">
        <v>148.54480160278737</v>
      </c>
      <c r="D2271">
        <v>145.48864512728716</v>
      </c>
      <c r="E2271">
        <v>147.31845092773438</v>
      </c>
      <c r="F2271">
        <v>3592300</v>
      </c>
      <c r="G2271">
        <v>0</v>
      </c>
      <c r="H2271">
        <v>0</v>
      </c>
      <c r="I2271" t="s">
        <v>2442</v>
      </c>
    </row>
    <row r="2272" spans="1:9">
      <c r="A2272" t="s">
        <v>5548</v>
      </c>
      <c r="B2272">
        <v>147.89267622516255</v>
      </c>
      <c r="C2272">
        <v>149.63488852849403</v>
      </c>
      <c r="D2272">
        <v>146.68579581754236</v>
      </c>
      <c r="E2272">
        <v>148.7589111328125</v>
      </c>
      <c r="F2272">
        <v>3429200</v>
      </c>
      <c r="G2272">
        <v>0</v>
      </c>
      <c r="H2272">
        <v>0</v>
      </c>
      <c r="I2272" t="s">
        <v>5549</v>
      </c>
    </row>
    <row r="2273" spans="1:9">
      <c r="A2273" t="s">
        <v>5550</v>
      </c>
      <c r="B2273">
        <v>148.8562636015329</v>
      </c>
      <c r="C2273">
        <v>149.58623742080184</v>
      </c>
      <c r="D2273">
        <v>147.03620029792282</v>
      </c>
      <c r="E2273">
        <v>147.90243530273438</v>
      </c>
      <c r="F2273">
        <v>3162300</v>
      </c>
      <c r="G2273">
        <v>0</v>
      </c>
      <c r="H2273">
        <v>0</v>
      </c>
      <c r="I2273" t="s">
        <v>2444</v>
      </c>
    </row>
    <row r="2274" spans="1:9">
      <c r="A2274" t="s">
        <v>5551</v>
      </c>
      <c r="B2274">
        <v>148.4182801368037</v>
      </c>
      <c r="C2274">
        <v>151.87347761702603</v>
      </c>
      <c r="D2274">
        <v>148.33067199272656</v>
      </c>
      <c r="E2274">
        <v>149.49864196777344</v>
      </c>
      <c r="F2274">
        <v>3269500</v>
      </c>
      <c r="G2274">
        <v>0</v>
      </c>
      <c r="H2274">
        <v>0</v>
      </c>
      <c r="I2274" t="s">
        <v>2445</v>
      </c>
    </row>
    <row r="2275" spans="1:9">
      <c r="A2275" t="s">
        <v>5552</v>
      </c>
      <c r="B2275">
        <v>152.39907095608487</v>
      </c>
      <c r="C2275">
        <v>153.18744031336445</v>
      </c>
      <c r="D2275">
        <v>150.86125764438589</v>
      </c>
      <c r="E2275">
        <v>152.31147766113281</v>
      </c>
      <c r="F2275">
        <v>5098800</v>
      </c>
      <c r="G2275">
        <v>0</v>
      </c>
      <c r="H2275">
        <v>0</v>
      </c>
      <c r="I2275" t="s">
        <v>2446</v>
      </c>
    </row>
    <row r="2276" spans="1:9">
      <c r="A2276" t="s">
        <v>5553</v>
      </c>
      <c r="B2276">
        <v>152.71050543743689</v>
      </c>
      <c r="C2276">
        <v>153.18742697624572</v>
      </c>
      <c r="D2276">
        <v>149.82955063323405</v>
      </c>
      <c r="E2276">
        <v>150.617919921875</v>
      </c>
      <c r="F2276">
        <v>7389800</v>
      </c>
      <c r="G2276">
        <v>0</v>
      </c>
      <c r="H2276">
        <v>0</v>
      </c>
      <c r="I2276" t="s">
        <v>2447</v>
      </c>
    </row>
    <row r="2277" spans="1:9">
      <c r="A2277" t="s">
        <v>5554</v>
      </c>
      <c r="B2277">
        <v>150.63740441297116</v>
      </c>
      <c r="C2277">
        <v>151.58150509224038</v>
      </c>
      <c r="D2277">
        <v>148.82706871215501</v>
      </c>
      <c r="E2277">
        <v>151.14350891113281</v>
      </c>
      <c r="F2277">
        <v>2927700</v>
      </c>
      <c r="G2277">
        <v>0</v>
      </c>
      <c r="H2277">
        <v>0</v>
      </c>
      <c r="I2277" t="s">
        <v>5555</v>
      </c>
    </row>
    <row r="2278" spans="1:9">
      <c r="A2278" t="s">
        <v>5556</v>
      </c>
      <c r="B2278">
        <v>151.73721274689342</v>
      </c>
      <c r="C2278">
        <v>153.61568635841607</v>
      </c>
      <c r="D2278">
        <v>151.34789933223988</v>
      </c>
      <c r="E2278">
        <v>152.00973510742188</v>
      </c>
      <c r="F2278">
        <v>3114000</v>
      </c>
      <c r="G2278">
        <v>0</v>
      </c>
      <c r="H2278">
        <v>0</v>
      </c>
      <c r="I2278" t="s">
        <v>2449</v>
      </c>
    </row>
    <row r="2279" spans="1:9">
      <c r="A2279" t="s">
        <v>5557</v>
      </c>
      <c r="B2279">
        <v>152.11680802728822</v>
      </c>
      <c r="C2279">
        <v>152.72999080246174</v>
      </c>
      <c r="D2279">
        <v>150.04369243028066</v>
      </c>
      <c r="E2279">
        <v>150.92939758300781</v>
      </c>
      <c r="F2279">
        <v>2319900</v>
      </c>
      <c r="G2279">
        <v>0</v>
      </c>
      <c r="H2279">
        <v>0</v>
      </c>
      <c r="I2279" t="s">
        <v>2450</v>
      </c>
    </row>
    <row r="2280" spans="1:9">
      <c r="A2280" t="s">
        <v>5558</v>
      </c>
      <c r="B2280">
        <v>152.35039582019846</v>
      </c>
      <c r="C2280">
        <v>153.52809340686159</v>
      </c>
      <c r="D2280">
        <v>150.97804152577868</v>
      </c>
      <c r="E2280">
        <v>151.81507873535156</v>
      </c>
      <c r="F2280">
        <v>2757900</v>
      </c>
      <c r="G2280">
        <v>0</v>
      </c>
      <c r="H2280">
        <v>0</v>
      </c>
      <c r="I2280" t="s">
        <v>2451</v>
      </c>
    </row>
    <row r="2281" spans="1:9">
      <c r="A2281" t="s">
        <v>5559</v>
      </c>
      <c r="B2281">
        <v>152.32121438845468</v>
      </c>
      <c r="C2281">
        <v>153.30424052140623</v>
      </c>
      <c r="D2281">
        <v>150.6471397898149</v>
      </c>
      <c r="E2281">
        <v>151.03645324707031</v>
      </c>
      <c r="F2281">
        <v>3067200</v>
      </c>
      <c r="G2281">
        <v>0</v>
      </c>
      <c r="H2281">
        <v>0</v>
      </c>
      <c r="I2281" t="s">
        <v>2452</v>
      </c>
    </row>
    <row r="2282" spans="1:9">
      <c r="A2282" t="s">
        <v>5560</v>
      </c>
      <c r="B2282">
        <v>151.03643733463454</v>
      </c>
      <c r="C2282">
        <v>152.17520952241196</v>
      </c>
      <c r="D2282">
        <v>150.10207919511828</v>
      </c>
      <c r="E2282">
        <v>151.69828796386719</v>
      </c>
      <c r="F2282">
        <v>2934400</v>
      </c>
      <c r="G2282">
        <v>0</v>
      </c>
      <c r="H2282">
        <v>0</v>
      </c>
      <c r="I2282" t="s">
        <v>5561</v>
      </c>
    </row>
    <row r="2283" spans="1:9">
      <c r="A2283" t="s">
        <v>5562</v>
      </c>
      <c r="B2283">
        <v>151.10458000282517</v>
      </c>
      <c r="C2283">
        <v>151.25056882557081</v>
      </c>
      <c r="D2283">
        <v>147.32817737334827</v>
      </c>
      <c r="E2283">
        <v>148.13601684570313</v>
      </c>
      <c r="F2283">
        <v>3994400</v>
      </c>
      <c r="G2283">
        <v>0</v>
      </c>
      <c r="H2283">
        <v>0</v>
      </c>
      <c r="I2283" t="s">
        <v>2454</v>
      </c>
    </row>
    <row r="2284" spans="1:9">
      <c r="A2284" t="s">
        <v>5563</v>
      </c>
      <c r="B2284">
        <v>147.61044451493979</v>
      </c>
      <c r="C2284">
        <v>148.37934374554834</v>
      </c>
      <c r="D2284">
        <v>145.95584014236479</v>
      </c>
      <c r="E2284">
        <v>146.38407897949219</v>
      </c>
      <c r="F2284">
        <v>2795000</v>
      </c>
      <c r="G2284">
        <v>0</v>
      </c>
      <c r="H2284">
        <v>0</v>
      </c>
      <c r="I2284" t="s">
        <v>2455</v>
      </c>
    </row>
    <row r="2285" spans="1:9">
      <c r="A2285" t="s">
        <v>5564</v>
      </c>
      <c r="B2285">
        <v>145.88770350601078</v>
      </c>
      <c r="C2285">
        <v>145.99476692914638</v>
      </c>
      <c r="D2285">
        <v>143.60044621691188</v>
      </c>
      <c r="E2285">
        <v>145.60545349121094</v>
      </c>
      <c r="F2285">
        <v>4790100</v>
      </c>
      <c r="G2285">
        <v>0</v>
      </c>
      <c r="H2285">
        <v>0</v>
      </c>
      <c r="I2285" t="s">
        <v>2456</v>
      </c>
    </row>
    <row r="2286" spans="1:9">
      <c r="A2286" t="s">
        <v>5565</v>
      </c>
      <c r="B2286">
        <v>147.86349380588362</v>
      </c>
      <c r="C2286">
        <v>149.76142274975612</v>
      </c>
      <c r="D2286">
        <v>147.27952366619104</v>
      </c>
      <c r="E2286">
        <v>148.79786682128906</v>
      </c>
      <c r="F2286">
        <v>3557100</v>
      </c>
      <c r="G2286">
        <v>0</v>
      </c>
      <c r="H2286">
        <v>0</v>
      </c>
      <c r="I2286" t="s">
        <v>2457</v>
      </c>
    </row>
    <row r="2287" spans="1:9">
      <c r="A2287" t="s">
        <v>5566</v>
      </c>
      <c r="B2287">
        <v>148.55454724375784</v>
      </c>
      <c r="C2287">
        <v>148.55454724375784</v>
      </c>
      <c r="D2287">
        <v>143.96057736955194</v>
      </c>
      <c r="E2287">
        <v>145.02146911621094</v>
      </c>
      <c r="F2287">
        <v>3301400</v>
      </c>
      <c r="G2287">
        <v>0</v>
      </c>
      <c r="H2287">
        <v>0</v>
      </c>
      <c r="I2287" t="s">
        <v>5567</v>
      </c>
    </row>
    <row r="2288" spans="1:9">
      <c r="A2288" t="s">
        <v>5568</v>
      </c>
      <c r="B2288">
        <v>145.01175365352131</v>
      </c>
      <c r="C2288">
        <v>147.72725002366028</v>
      </c>
      <c r="D2288">
        <v>144.83655219502626</v>
      </c>
      <c r="E2288">
        <v>147.279541015625</v>
      </c>
      <c r="F2288">
        <v>3224100</v>
      </c>
      <c r="G2288">
        <v>0</v>
      </c>
      <c r="H2288">
        <v>0</v>
      </c>
      <c r="I2288" t="s">
        <v>2459</v>
      </c>
    </row>
    <row r="2289" spans="1:9">
      <c r="A2289" t="s">
        <v>5569</v>
      </c>
      <c r="B2289">
        <v>147.51311134511525</v>
      </c>
      <c r="C2289">
        <v>150.31621564569792</v>
      </c>
      <c r="D2289">
        <v>146.23809274630614</v>
      </c>
      <c r="E2289">
        <v>150.20915222167969</v>
      </c>
      <c r="F2289">
        <v>3514300</v>
      </c>
      <c r="G2289">
        <v>0</v>
      </c>
      <c r="H2289">
        <v>0</v>
      </c>
      <c r="I2289" t="s">
        <v>2460</v>
      </c>
    </row>
    <row r="2290" spans="1:9">
      <c r="A2290" t="s">
        <v>5570</v>
      </c>
      <c r="B2290">
        <v>150.20915003904878</v>
      </c>
      <c r="C2290">
        <v>152.08760889974425</v>
      </c>
      <c r="D2290">
        <v>148.2528255209846</v>
      </c>
      <c r="E2290">
        <v>151.80535888671875</v>
      </c>
      <c r="F2290">
        <v>3139100</v>
      </c>
      <c r="G2290">
        <v>0</v>
      </c>
      <c r="H2290">
        <v>0</v>
      </c>
      <c r="I2290" t="s">
        <v>2461</v>
      </c>
    </row>
    <row r="2291" spans="1:9">
      <c r="A2291" t="s">
        <v>5571</v>
      </c>
      <c r="B2291">
        <v>152.50613938850458</v>
      </c>
      <c r="C2291">
        <v>154.58899751680849</v>
      </c>
      <c r="D2291">
        <v>152.25307228185491</v>
      </c>
      <c r="E2291">
        <v>154.2288818359375</v>
      </c>
      <c r="F2291">
        <v>3594100</v>
      </c>
      <c r="G2291">
        <v>0</v>
      </c>
      <c r="H2291">
        <v>0</v>
      </c>
      <c r="I2291" t="s">
        <v>2462</v>
      </c>
    </row>
    <row r="2292" spans="1:9">
      <c r="A2292" t="s">
        <v>5572</v>
      </c>
      <c r="B2292">
        <v>153.97579232298639</v>
      </c>
      <c r="C2292">
        <v>155.29947864143267</v>
      </c>
      <c r="D2292">
        <v>152.36985602437576</v>
      </c>
      <c r="E2292">
        <v>153.75193786621094</v>
      </c>
      <c r="F2292">
        <v>2534300</v>
      </c>
      <c r="G2292">
        <v>0</v>
      </c>
      <c r="H2292">
        <v>0</v>
      </c>
      <c r="I2292" t="s">
        <v>5573</v>
      </c>
    </row>
    <row r="2293" spans="1:9">
      <c r="A2293" t="s">
        <v>5574</v>
      </c>
      <c r="B2293">
        <v>154.41380051906518</v>
      </c>
      <c r="C2293">
        <v>157.18770717445099</v>
      </c>
      <c r="D2293">
        <v>154.20941615157318</v>
      </c>
      <c r="E2293">
        <v>156.39933776855469</v>
      </c>
      <c r="F2293">
        <v>2987800</v>
      </c>
      <c r="G2293">
        <v>0</v>
      </c>
      <c r="H2293">
        <v>0</v>
      </c>
      <c r="I2293" t="s">
        <v>2464</v>
      </c>
    </row>
    <row r="2294" spans="1:9">
      <c r="A2294" t="s">
        <v>5575</v>
      </c>
      <c r="B2294">
        <v>156.40905231020946</v>
      </c>
      <c r="C2294">
        <v>156.49664560322859</v>
      </c>
      <c r="D2294">
        <v>154.21913087659971</v>
      </c>
      <c r="E2294">
        <v>154.62791442871094</v>
      </c>
      <c r="F2294">
        <v>3124500</v>
      </c>
      <c r="G2294">
        <v>0</v>
      </c>
      <c r="H2294">
        <v>0</v>
      </c>
      <c r="I2294" t="s">
        <v>2465</v>
      </c>
    </row>
    <row r="2295" spans="1:9">
      <c r="A2295" t="s">
        <v>5576</v>
      </c>
      <c r="B2295">
        <v>154.63766096953634</v>
      </c>
      <c r="C2295">
        <v>154.72525426485061</v>
      </c>
      <c r="D2295">
        <v>151.35763512633184</v>
      </c>
      <c r="E2295">
        <v>151.72749328613281</v>
      </c>
      <c r="F2295">
        <v>2879700</v>
      </c>
      <c r="G2295">
        <v>0</v>
      </c>
      <c r="H2295">
        <v>0</v>
      </c>
      <c r="I2295" t="s">
        <v>2466</v>
      </c>
    </row>
    <row r="2296" spans="1:9">
      <c r="A2296" t="s">
        <v>5577</v>
      </c>
      <c r="B2296">
        <v>152.31146934483144</v>
      </c>
      <c r="C2296">
        <v>152.87598418929218</v>
      </c>
      <c r="D2296">
        <v>150.57899941071443</v>
      </c>
      <c r="E2296">
        <v>152.65211486816406</v>
      </c>
      <c r="F2296">
        <v>2988700</v>
      </c>
      <c r="G2296">
        <v>0</v>
      </c>
      <c r="H2296">
        <v>0</v>
      </c>
      <c r="I2296" t="s">
        <v>2467</v>
      </c>
    </row>
    <row r="2297" spans="1:9">
      <c r="A2297" t="s">
        <v>5578</v>
      </c>
      <c r="B2297">
        <v>151.83456362857251</v>
      </c>
      <c r="C2297">
        <v>151.89295916144343</v>
      </c>
      <c r="D2297">
        <v>146.05316825265217</v>
      </c>
      <c r="E2297">
        <v>146.88047790527344</v>
      </c>
      <c r="F2297">
        <v>4455200</v>
      </c>
      <c r="G2297">
        <v>0</v>
      </c>
      <c r="H2297">
        <v>0</v>
      </c>
      <c r="I2297" t="s">
        <v>5579</v>
      </c>
    </row>
    <row r="2298" spans="1:9">
      <c r="A2298" t="s">
        <v>5580</v>
      </c>
      <c r="B2298">
        <v>146.03368510838641</v>
      </c>
      <c r="C2298">
        <v>146.26728207040549</v>
      </c>
      <c r="D2298">
        <v>144.6808009291552</v>
      </c>
      <c r="E2298">
        <v>145.20639038085938</v>
      </c>
      <c r="F2298">
        <v>2815000</v>
      </c>
      <c r="G2298">
        <v>0</v>
      </c>
      <c r="H2298">
        <v>0</v>
      </c>
      <c r="I2298" t="s">
        <v>2469</v>
      </c>
    </row>
    <row r="2299" spans="1:9">
      <c r="A2299" t="s">
        <v>5581</v>
      </c>
      <c r="B2299">
        <v>144.36935464152361</v>
      </c>
      <c r="C2299">
        <v>145.40104857779193</v>
      </c>
      <c r="D2299">
        <v>143.47392188832171</v>
      </c>
      <c r="E2299">
        <v>144.09683227539063</v>
      </c>
      <c r="F2299">
        <v>3962000</v>
      </c>
      <c r="G2299">
        <v>0</v>
      </c>
      <c r="H2299">
        <v>0</v>
      </c>
      <c r="I2299" t="s">
        <v>2470</v>
      </c>
    </row>
    <row r="2300" spans="1:9">
      <c r="A2300" t="s">
        <v>5582</v>
      </c>
      <c r="B2300">
        <v>145.22585141006869</v>
      </c>
      <c r="C2300">
        <v>146.48139973030408</v>
      </c>
      <c r="D2300">
        <v>144.65159410416334</v>
      </c>
      <c r="E2300">
        <v>146.16993713378906</v>
      </c>
      <c r="F2300">
        <v>3060300</v>
      </c>
      <c r="G2300">
        <v>0</v>
      </c>
      <c r="H2300">
        <v>0</v>
      </c>
      <c r="I2300" t="s">
        <v>2471</v>
      </c>
    </row>
    <row r="2301" spans="1:9">
      <c r="A2301" t="s">
        <v>5583</v>
      </c>
      <c r="B2301">
        <v>147.46442480195569</v>
      </c>
      <c r="C2301">
        <v>148.99251031046867</v>
      </c>
      <c r="D2301">
        <v>146.91938011274345</v>
      </c>
      <c r="E2301">
        <v>147.123779296875</v>
      </c>
      <c r="F2301">
        <v>4082200</v>
      </c>
      <c r="G2301">
        <v>0</v>
      </c>
      <c r="H2301">
        <v>0</v>
      </c>
      <c r="I2301" t="s">
        <v>2472</v>
      </c>
    </row>
    <row r="2302" spans="1:9">
      <c r="A2302" t="s">
        <v>5584</v>
      </c>
      <c r="B2302">
        <v>148.57398659358748</v>
      </c>
      <c r="C2302">
        <v>149.28450507922489</v>
      </c>
      <c r="D2302">
        <v>145.29397591962046</v>
      </c>
      <c r="E2302">
        <v>145.31344604492188</v>
      </c>
      <c r="F2302">
        <v>2523700</v>
      </c>
      <c r="G2302">
        <v>0</v>
      </c>
      <c r="H2302">
        <v>0</v>
      </c>
      <c r="I2302" t="s">
        <v>5585</v>
      </c>
    </row>
    <row r="2303" spans="1:9">
      <c r="A2303" t="s">
        <v>5586</v>
      </c>
      <c r="B2303">
        <v>144.92412688818777</v>
      </c>
      <c r="C2303">
        <v>146.20888791431253</v>
      </c>
      <c r="D2303">
        <v>143.77564189636877</v>
      </c>
      <c r="E2303">
        <v>143.98002624511719</v>
      </c>
      <c r="F2303">
        <v>2881500</v>
      </c>
      <c r="G2303">
        <v>0</v>
      </c>
      <c r="H2303">
        <v>0</v>
      </c>
      <c r="I2303" t="s">
        <v>2474</v>
      </c>
    </row>
    <row r="2304" spans="1:9">
      <c r="A2304" t="s">
        <v>5587</v>
      </c>
      <c r="B2304">
        <v>144.04815621087252</v>
      </c>
      <c r="C2304">
        <v>145.79035372774598</v>
      </c>
      <c r="D2304">
        <v>143.74643609772858</v>
      </c>
      <c r="E2304">
        <v>144.55427551269531</v>
      </c>
      <c r="F2304">
        <v>2520500</v>
      </c>
      <c r="G2304">
        <v>0</v>
      </c>
      <c r="H2304">
        <v>0</v>
      </c>
      <c r="I2304" t="s">
        <v>2475</v>
      </c>
    </row>
    <row r="2305" spans="1:9">
      <c r="A2305" t="s">
        <v>5588</v>
      </c>
      <c r="B2305">
        <v>145.06039296622836</v>
      </c>
      <c r="C2305">
        <v>146.69554206816963</v>
      </c>
      <c r="D2305">
        <v>144.13576241847892</v>
      </c>
      <c r="E2305">
        <v>146.03369140625</v>
      </c>
      <c r="F2305">
        <v>3229500</v>
      </c>
      <c r="G2305">
        <v>0</v>
      </c>
      <c r="H2305">
        <v>0</v>
      </c>
      <c r="I2305" t="s">
        <v>2476</v>
      </c>
    </row>
    <row r="2306" spans="1:9">
      <c r="A2306" t="s">
        <v>5589</v>
      </c>
      <c r="B2306">
        <v>147.33792162419985</v>
      </c>
      <c r="C2306">
        <v>147.76617531118154</v>
      </c>
      <c r="D2306">
        <v>146.1018284552037</v>
      </c>
      <c r="E2306">
        <v>146.81233215332031</v>
      </c>
      <c r="F2306">
        <v>2452800</v>
      </c>
      <c r="G2306">
        <v>0</v>
      </c>
      <c r="H2306">
        <v>0</v>
      </c>
      <c r="I2306" t="s">
        <v>2477</v>
      </c>
    </row>
    <row r="2307" spans="1:9">
      <c r="A2307" t="s">
        <v>5590</v>
      </c>
      <c r="B2307">
        <v>146.44249786677278</v>
      </c>
      <c r="C2307">
        <v>148.60320685909733</v>
      </c>
      <c r="D2307">
        <v>145.80011729673652</v>
      </c>
      <c r="E2307">
        <v>145.98504638671875</v>
      </c>
      <c r="F2307">
        <v>3289500</v>
      </c>
      <c r="G2307">
        <v>0</v>
      </c>
      <c r="H2307">
        <v>0</v>
      </c>
      <c r="I2307" t="s">
        <v>5591</v>
      </c>
    </row>
    <row r="2308" spans="1:9">
      <c r="A2308" t="s">
        <v>5592</v>
      </c>
      <c r="B2308">
        <v>146.00450029817205</v>
      </c>
      <c r="C2308">
        <v>147.77591066842885</v>
      </c>
      <c r="D2308">
        <v>145.53732118404039</v>
      </c>
      <c r="E2308">
        <v>146.95834350585938</v>
      </c>
      <c r="F2308">
        <v>2692300</v>
      </c>
      <c r="G2308">
        <v>0</v>
      </c>
      <c r="H2308">
        <v>0</v>
      </c>
      <c r="I2308" t="s">
        <v>2479</v>
      </c>
    </row>
    <row r="2309" spans="1:9">
      <c r="A2309" t="s">
        <v>5593</v>
      </c>
      <c r="B2309">
        <v>147.64936626436634</v>
      </c>
      <c r="C2309">
        <v>147.64936626436634</v>
      </c>
      <c r="D2309">
        <v>141.20613552350204</v>
      </c>
      <c r="E2309">
        <v>143.35711669921875</v>
      </c>
      <c r="F2309">
        <v>7506600</v>
      </c>
      <c r="G2309">
        <v>0</v>
      </c>
      <c r="H2309">
        <v>0</v>
      </c>
      <c r="I2309" t="s">
        <v>2480</v>
      </c>
    </row>
    <row r="2310" spans="1:9">
      <c r="A2310" t="s">
        <v>5594</v>
      </c>
      <c r="B2310">
        <v>143.85351902349572</v>
      </c>
      <c r="C2310">
        <v>148.18469431057798</v>
      </c>
      <c r="D2310">
        <v>143.65886229680729</v>
      </c>
      <c r="E2310">
        <v>146.88047790527344</v>
      </c>
      <c r="F2310">
        <v>4862000</v>
      </c>
      <c r="G2310">
        <v>0</v>
      </c>
      <c r="H2310">
        <v>0</v>
      </c>
      <c r="I2310" t="s">
        <v>2481</v>
      </c>
    </row>
    <row r="2311" spans="1:9">
      <c r="A2311" t="s">
        <v>5595</v>
      </c>
      <c r="B2311">
        <v>147.46444179695621</v>
      </c>
      <c r="C2311">
        <v>147.55204994388291</v>
      </c>
      <c r="D2311">
        <v>145.63465082248567</v>
      </c>
      <c r="E2311">
        <v>145.7806396484375</v>
      </c>
      <c r="F2311">
        <v>3323600</v>
      </c>
      <c r="G2311">
        <v>0</v>
      </c>
      <c r="H2311">
        <v>0</v>
      </c>
      <c r="I2311" t="s">
        <v>2482</v>
      </c>
    </row>
    <row r="2312" spans="1:9">
      <c r="A2312" t="s">
        <v>5596</v>
      </c>
      <c r="B2312">
        <v>145.9947619587077</v>
      </c>
      <c r="C2312">
        <v>150.56926152980949</v>
      </c>
      <c r="D2312">
        <v>145.89742617685982</v>
      </c>
      <c r="E2312">
        <v>149.18717956542969</v>
      </c>
      <c r="F2312">
        <v>3541700</v>
      </c>
      <c r="G2312">
        <v>0</v>
      </c>
      <c r="H2312">
        <v>0</v>
      </c>
      <c r="I2312" t="s">
        <v>5597</v>
      </c>
    </row>
    <row r="2313" spans="1:9">
      <c r="A2313" t="s">
        <v>5598</v>
      </c>
      <c r="B2313">
        <v>150.66658654442148</v>
      </c>
      <c r="C2313">
        <v>152.86623545424914</v>
      </c>
      <c r="D2313">
        <v>149.6251501882241</v>
      </c>
      <c r="E2313">
        <v>151.49388122558594</v>
      </c>
      <c r="F2313">
        <v>5082100</v>
      </c>
      <c r="G2313">
        <v>0</v>
      </c>
      <c r="H2313">
        <v>0</v>
      </c>
      <c r="I2313" t="s">
        <v>2484</v>
      </c>
    </row>
    <row r="2314" spans="1:9">
      <c r="A2314" t="s">
        <v>5599</v>
      </c>
      <c r="B2314">
        <v>151.34790884500748</v>
      </c>
      <c r="C2314">
        <v>152.77865875338705</v>
      </c>
      <c r="D2314">
        <v>150.61793500813445</v>
      </c>
      <c r="E2314">
        <v>150.85153198242188</v>
      </c>
      <c r="F2314">
        <v>3624500</v>
      </c>
      <c r="G2314">
        <v>0</v>
      </c>
      <c r="H2314">
        <v>0</v>
      </c>
      <c r="I2314" t="s">
        <v>2485</v>
      </c>
    </row>
    <row r="2315" spans="1:9">
      <c r="A2315" t="s">
        <v>5600</v>
      </c>
      <c r="B2315">
        <v>150.62766456972625</v>
      </c>
      <c r="C2315">
        <v>151.75669434950015</v>
      </c>
      <c r="D2315">
        <v>148.7686757951131</v>
      </c>
      <c r="E2315">
        <v>149.37211608886719</v>
      </c>
      <c r="F2315">
        <v>4075100</v>
      </c>
      <c r="G2315">
        <v>0</v>
      </c>
      <c r="H2315">
        <v>0</v>
      </c>
      <c r="I2315" t="s">
        <v>2486</v>
      </c>
    </row>
    <row r="2316" spans="1:9">
      <c r="A2316" t="s">
        <v>5601</v>
      </c>
      <c r="B2316">
        <v>149.72250604696055</v>
      </c>
      <c r="C2316">
        <v>150.09236421953767</v>
      </c>
      <c r="D2316">
        <v>147.86350239717865</v>
      </c>
      <c r="E2316">
        <v>148.06790161132813</v>
      </c>
      <c r="F2316">
        <v>3888700</v>
      </c>
      <c r="G2316">
        <v>0</v>
      </c>
      <c r="H2316">
        <v>0</v>
      </c>
      <c r="I2316" t="s">
        <v>2487</v>
      </c>
    </row>
    <row r="2317" spans="1:9">
      <c r="A2317" t="s">
        <v>5602</v>
      </c>
      <c r="B2317">
        <v>148.91466793030546</v>
      </c>
      <c r="C2317">
        <v>152.83705962951154</v>
      </c>
      <c r="D2317">
        <v>148.70054107589195</v>
      </c>
      <c r="E2317">
        <v>152.37960815429688</v>
      </c>
      <c r="F2317">
        <v>6508300</v>
      </c>
      <c r="G2317">
        <v>0</v>
      </c>
      <c r="H2317">
        <v>0</v>
      </c>
      <c r="I2317" t="s">
        <v>5603</v>
      </c>
    </row>
    <row r="2318" spans="1:9">
      <c r="A2318" t="s">
        <v>5604</v>
      </c>
      <c r="B2318">
        <v>152.02920565806562</v>
      </c>
      <c r="C2318">
        <v>154.18992927354219</v>
      </c>
      <c r="D2318">
        <v>149.89767980620189</v>
      </c>
      <c r="E2318">
        <v>151.83454895019531</v>
      </c>
      <c r="F2318">
        <v>9170500</v>
      </c>
      <c r="G2318">
        <v>0</v>
      </c>
      <c r="H2318">
        <v>0</v>
      </c>
      <c r="I2318" t="s">
        <v>2489</v>
      </c>
    </row>
    <row r="2319" spans="1:9">
      <c r="A2319" t="s">
        <v>5605</v>
      </c>
      <c r="B2319">
        <v>119.68931083357816</v>
      </c>
      <c r="C2319">
        <v>121.6597898054477</v>
      </c>
      <c r="D2319">
        <v>118.21880570100777</v>
      </c>
      <c r="E2319">
        <v>119.19914245605467</v>
      </c>
      <c r="F2319">
        <v>19616700</v>
      </c>
      <c r="G2319">
        <v>0</v>
      </c>
      <c r="H2319">
        <v>0</v>
      </c>
      <c r="I2319" t="s">
        <v>2491</v>
      </c>
    </row>
    <row r="2320" spans="1:9">
      <c r="A2320" t="s">
        <v>5606</v>
      </c>
      <c r="B2320">
        <v>119.30698294827842</v>
      </c>
      <c r="C2320">
        <v>123.27734989283999</v>
      </c>
      <c r="D2320">
        <v>118.8756398517265</v>
      </c>
      <c r="E2320">
        <v>122.55190277099609</v>
      </c>
      <c r="F2320">
        <v>13730100</v>
      </c>
      <c r="G2320">
        <v>0</v>
      </c>
      <c r="H2320">
        <v>0</v>
      </c>
      <c r="I2320" t="s">
        <v>2492</v>
      </c>
    </row>
    <row r="2321" spans="1:9">
      <c r="A2321" t="s">
        <v>5607</v>
      </c>
      <c r="B2321">
        <v>125.5517359666496</v>
      </c>
      <c r="C2321">
        <v>129.31622553294773</v>
      </c>
      <c r="D2321">
        <v>125.00274229536586</v>
      </c>
      <c r="E2321">
        <v>127.96335601806641</v>
      </c>
      <c r="F2321">
        <v>15456500</v>
      </c>
      <c r="G2321">
        <v>0</v>
      </c>
      <c r="H2321">
        <v>0</v>
      </c>
      <c r="I2321" t="s">
        <v>5608</v>
      </c>
    </row>
    <row r="2322" spans="1:9">
      <c r="A2322" t="s">
        <v>5609</v>
      </c>
      <c r="B2322">
        <v>126.7575409720268</v>
      </c>
      <c r="C2322">
        <v>127.07124094408472</v>
      </c>
      <c r="D2322">
        <v>124.01259516245152</v>
      </c>
      <c r="E2322">
        <v>124.06161499023438</v>
      </c>
      <c r="F2322">
        <v>9888200</v>
      </c>
      <c r="G2322">
        <v>0</v>
      </c>
      <c r="H2322">
        <v>0</v>
      </c>
      <c r="I2322" t="s">
        <v>2494</v>
      </c>
    </row>
    <row r="2323" spans="1:9">
      <c r="A2323" t="s">
        <v>5610</v>
      </c>
      <c r="B2323">
        <v>125.47329961329534</v>
      </c>
      <c r="C2323">
        <v>128.17903116070255</v>
      </c>
      <c r="D2323">
        <v>124.67922923239225</v>
      </c>
      <c r="E2323">
        <v>127.53200531005859</v>
      </c>
      <c r="F2323">
        <v>6745200</v>
      </c>
      <c r="G2323">
        <v>0</v>
      </c>
      <c r="H2323">
        <v>0</v>
      </c>
      <c r="I2323" t="s">
        <v>2495</v>
      </c>
    </row>
    <row r="2324" spans="1:9">
      <c r="A2324" t="s">
        <v>5611</v>
      </c>
      <c r="B2324">
        <v>127.93395156167614</v>
      </c>
      <c r="C2324">
        <v>130.23774901008082</v>
      </c>
      <c r="D2324">
        <v>127.61043862474575</v>
      </c>
      <c r="E2324">
        <v>129.70835876464844</v>
      </c>
      <c r="F2324">
        <v>5023500</v>
      </c>
      <c r="G2324">
        <v>0</v>
      </c>
      <c r="H2324">
        <v>0</v>
      </c>
      <c r="I2324" t="s">
        <v>5612</v>
      </c>
    </row>
    <row r="2325" spans="1:9">
      <c r="A2325" t="s">
        <v>5613</v>
      </c>
      <c r="B2325">
        <v>128.15942566839544</v>
      </c>
      <c r="C2325">
        <v>129.39465960992806</v>
      </c>
      <c r="D2325">
        <v>125.35566930157808</v>
      </c>
      <c r="E2325">
        <v>128.14962768554688</v>
      </c>
      <c r="F2325">
        <v>14195600</v>
      </c>
      <c r="G2325">
        <v>0</v>
      </c>
      <c r="H2325">
        <v>0</v>
      </c>
      <c r="I2325" t="s">
        <v>5614</v>
      </c>
    </row>
    <row r="2326" spans="1:9">
      <c r="A2326" t="s">
        <v>5615</v>
      </c>
      <c r="B2326">
        <v>127.93394795667456</v>
      </c>
      <c r="C2326">
        <v>129.17897983788353</v>
      </c>
      <c r="D2326">
        <v>126.38501407142093</v>
      </c>
      <c r="E2326">
        <v>128.86526489257813</v>
      </c>
      <c r="F2326">
        <v>8163900</v>
      </c>
      <c r="G2326">
        <v>0</v>
      </c>
      <c r="H2326">
        <v>0</v>
      </c>
      <c r="I2326" t="s">
        <v>2498</v>
      </c>
    </row>
    <row r="2327" spans="1:9">
      <c r="A2327" t="s">
        <v>5616</v>
      </c>
      <c r="B2327">
        <v>128.19864578383454</v>
      </c>
      <c r="C2327">
        <v>128.37509922523756</v>
      </c>
      <c r="D2327">
        <v>126.50265237256012</v>
      </c>
      <c r="E2327">
        <v>127.51241302490234</v>
      </c>
      <c r="F2327">
        <v>6051300</v>
      </c>
      <c r="G2327">
        <v>0</v>
      </c>
      <c r="H2327">
        <v>0</v>
      </c>
      <c r="I2327" t="s">
        <v>2499</v>
      </c>
    </row>
    <row r="2328" spans="1:9">
      <c r="A2328" t="s">
        <v>5617</v>
      </c>
      <c r="B2328">
        <v>127.59082995114262</v>
      </c>
      <c r="C2328">
        <v>127.93395381844792</v>
      </c>
      <c r="D2328">
        <v>125.97328019670928</v>
      </c>
      <c r="E2328">
        <v>126.63010406494141</v>
      </c>
      <c r="F2328">
        <v>6858600</v>
      </c>
      <c r="G2328">
        <v>0</v>
      </c>
      <c r="H2328">
        <v>0</v>
      </c>
      <c r="I2328" t="s">
        <v>2500</v>
      </c>
    </row>
    <row r="2329" spans="1:9">
      <c r="A2329" t="s">
        <v>5618</v>
      </c>
      <c r="B2329">
        <v>127.44376959286038</v>
      </c>
      <c r="C2329">
        <v>130.17890237381067</v>
      </c>
      <c r="D2329">
        <v>127.44376959286038</v>
      </c>
      <c r="E2329">
        <v>129.78677368164063</v>
      </c>
      <c r="F2329">
        <v>7284100</v>
      </c>
      <c r="G2329">
        <v>0</v>
      </c>
      <c r="H2329">
        <v>0</v>
      </c>
      <c r="I2329" t="s">
        <v>2501</v>
      </c>
    </row>
    <row r="2330" spans="1:9">
      <c r="A2330" t="s">
        <v>5619</v>
      </c>
      <c r="B2330">
        <v>130.72790485186411</v>
      </c>
      <c r="C2330">
        <v>135.39430215597821</v>
      </c>
      <c r="D2330">
        <v>130.3847810235649</v>
      </c>
      <c r="E2330">
        <v>132.62974548339844</v>
      </c>
      <c r="F2330">
        <v>9619300</v>
      </c>
      <c r="G2330">
        <v>0</v>
      </c>
      <c r="H2330">
        <v>0</v>
      </c>
      <c r="I2330" t="s">
        <v>5620</v>
      </c>
    </row>
    <row r="2331" spans="1:9">
      <c r="A2331" t="s">
        <v>5621</v>
      </c>
      <c r="B2331">
        <v>133.11992511911023</v>
      </c>
      <c r="C2331">
        <v>133.9238084609932</v>
      </c>
      <c r="D2331">
        <v>130.67889610418968</v>
      </c>
      <c r="E2331">
        <v>132.39448547363281</v>
      </c>
      <c r="F2331">
        <v>5575500</v>
      </c>
      <c r="G2331">
        <v>0</v>
      </c>
      <c r="H2331">
        <v>0</v>
      </c>
      <c r="I2331" t="s">
        <v>2503</v>
      </c>
    </row>
    <row r="2332" spans="1:9">
      <c r="A2332" t="s">
        <v>5622</v>
      </c>
      <c r="B2332">
        <v>132.2082256559577</v>
      </c>
      <c r="C2332">
        <v>135.04139849981792</v>
      </c>
      <c r="D2332">
        <v>131.86510178153142</v>
      </c>
      <c r="E2332">
        <v>133.30619812011719</v>
      </c>
      <c r="F2332">
        <v>4811900</v>
      </c>
      <c r="G2332">
        <v>0</v>
      </c>
      <c r="H2332">
        <v>0</v>
      </c>
      <c r="I2332" t="s">
        <v>2504</v>
      </c>
    </row>
    <row r="2333" spans="1:9">
      <c r="A2333" t="s">
        <v>5623</v>
      </c>
      <c r="B2333">
        <v>134.37475857042631</v>
      </c>
      <c r="C2333">
        <v>134.99236051911362</v>
      </c>
      <c r="D2333">
        <v>132.56112969298914</v>
      </c>
      <c r="E2333">
        <v>132.62974548339844</v>
      </c>
      <c r="F2333">
        <v>3860200</v>
      </c>
      <c r="G2333">
        <v>0</v>
      </c>
      <c r="H2333">
        <v>0</v>
      </c>
      <c r="I2333" t="s">
        <v>2505</v>
      </c>
    </row>
    <row r="2334" spans="1:9">
      <c r="A2334" t="s">
        <v>5624</v>
      </c>
      <c r="B2334">
        <v>133.05130959698545</v>
      </c>
      <c r="C2334">
        <v>133.35521160679824</v>
      </c>
      <c r="D2334">
        <v>130.71810326293539</v>
      </c>
      <c r="E2334">
        <v>131.87490844726563</v>
      </c>
      <c r="F2334">
        <v>4261200</v>
      </c>
      <c r="G2334">
        <v>0</v>
      </c>
      <c r="H2334">
        <v>0</v>
      </c>
      <c r="I2334" t="s">
        <v>2506</v>
      </c>
    </row>
    <row r="2335" spans="1:9">
      <c r="A2335" t="s">
        <v>5625</v>
      </c>
      <c r="B2335">
        <v>130.92397269513299</v>
      </c>
      <c r="C2335">
        <v>132.16900452509063</v>
      </c>
      <c r="D2335">
        <v>129.16916157941492</v>
      </c>
      <c r="E2335">
        <v>129.84559631347656</v>
      </c>
      <c r="F2335">
        <v>5503800</v>
      </c>
      <c r="G2335">
        <v>0</v>
      </c>
      <c r="H2335">
        <v>0</v>
      </c>
      <c r="I2335" t="s">
        <v>5626</v>
      </c>
    </row>
    <row r="2336" spans="1:9">
      <c r="A2336" t="s">
        <v>5627</v>
      </c>
      <c r="B2336">
        <v>128.95349632810189</v>
      </c>
      <c r="C2336">
        <v>129.41425582165232</v>
      </c>
      <c r="D2336">
        <v>127.34574457148528</v>
      </c>
      <c r="E2336">
        <v>129.0123291015625</v>
      </c>
      <c r="F2336">
        <v>5793000</v>
      </c>
      <c r="G2336">
        <v>0</v>
      </c>
      <c r="H2336">
        <v>0</v>
      </c>
      <c r="I2336" t="s">
        <v>2508</v>
      </c>
    </row>
    <row r="2337" spans="1:9">
      <c r="A2337" t="s">
        <v>5628</v>
      </c>
      <c r="B2337">
        <v>128.72802620369572</v>
      </c>
      <c r="C2337">
        <v>133.61009940777814</v>
      </c>
      <c r="D2337">
        <v>128.04179341737935</v>
      </c>
      <c r="E2337">
        <v>128.13002014160156</v>
      </c>
      <c r="F2337">
        <v>6602400</v>
      </c>
      <c r="G2337">
        <v>0</v>
      </c>
      <c r="H2337">
        <v>0</v>
      </c>
      <c r="I2337" t="s">
        <v>2509</v>
      </c>
    </row>
    <row r="2338" spans="1:9">
      <c r="A2338" t="s">
        <v>5629</v>
      </c>
      <c r="B2338">
        <v>128.42410977718399</v>
      </c>
      <c r="C2338">
        <v>129.40444649304035</v>
      </c>
      <c r="D2338">
        <v>127.84571470492902</v>
      </c>
      <c r="E2338">
        <v>127.86531066894533</v>
      </c>
      <c r="F2338">
        <v>5262100</v>
      </c>
      <c r="G2338">
        <v>0</v>
      </c>
      <c r="H2338">
        <v>0</v>
      </c>
      <c r="I2338" t="s">
        <v>2510</v>
      </c>
    </row>
    <row r="2339" spans="1:9">
      <c r="A2339" t="s">
        <v>5630</v>
      </c>
      <c r="B2339">
        <v>127.17907930816136</v>
      </c>
      <c r="C2339">
        <v>129.70834985694049</v>
      </c>
      <c r="D2339">
        <v>126.80656152413668</v>
      </c>
      <c r="E2339">
        <v>128.89466857910156</v>
      </c>
      <c r="F2339">
        <v>7189100</v>
      </c>
      <c r="G2339">
        <v>0</v>
      </c>
      <c r="H2339">
        <v>0</v>
      </c>
      <c r="I2339" t="s">
        <v>2511</v>
      </c>
    </row>
    <row r="2340" spans="1:9">
      <c r="A2340" t="s">
        <v>5631</v>
      </c>
      <c r="B2340">
        <v>128.22806206843424</v>
      </c>
      <c r="C2340">
        <v>129.51230093948678</v>
      </c>
      <c r="D2340">
        <v>126.65951713598275</v>
      </c>
      <c r="E2340">
        <v>129.32603454589844</v>
      </c>
      <c r="F2340">
        <v>4097800</v>
      </c>
      <c r="G2340">
        <v>0</v>
      </c>
      <c r="H2340">
        <v>0</v>
      </c>
      <c r="I2340" t="s">
        <v>5632</v>
      </c>
    </row>
    <row r="2341" spans="1:9">
      <c r="A2341" t="s">
        <v>5633</v>
      </c>
      <c r="B2341">
        <v>129.27700778072574</v>
      </c>
      <c r="C2341">
        <v>130.06128020490223</v>
      </c>
      <c r="D2341">
        <v>128.60057300185792</v>
      </c>
      <c r="E2341">
        <v>129.79658508300781</v>
      </c>
      <c r="F2341">
        <v>1647700</v>
      </c>
      <c r="G2341">
        <v>0</v>
      </c>
      <c r="H2341">
        <v>0</v>
      </c>
      <c r="I2341" t="s">
        <v>2513</v>
      </c>
    </row>
    <row r="2342" spans="1:9">
      <c r="A2342" t="s">
        <v>5634</v>
      </c>
      <c r="B2342">
        <v>129.85539878329874</v>
      </c>
      <c r="C2342">
        <v>134.24730277137365</v>
      </c>
      <c r="D2342">
        <v>129.83578786191779</v>
      </c>
      <c r="E2342">
        <v>133.70811462402344</v>
      </c>
      <c r="F2342">
        <v>5042000</v>
      </c>
      <c r="G2342">
        <v>0</v>
      </c>
      <c r="H2342">
        <v>0</v>
      </c>
      <c r="I2342" t="s">
        <v>5635</v>
      </c>
    </row>
    <row r="2343" spans="1:9">
      <c r="A2343" t="s">
        <v>5636</v>
      </c>
      <c r="B2343">
        <v>132.47291250614882</v>
      </c>
      <c r="C2343">
        <v>134.39436419829178</v>
      </c>
      <c r="D2343">
        <v>132.34546393925854</v>
      </c>
      <c r="E2343">
        <v>132.83563232421875</v>
      </c>
      <c r="F2343">
        <v>3089000</v>
      </c>
      <c r="G2343">
        <v>0</v>
      </c>
      <c r="H2343">
        <v>0</v>
      </c>
      <c r="I2343" t="s">
        <v>2515</v>
      </c>
    </row>
    <row r="2344" spans="1:9">
      <c r="A2344" t="s">
        <v>5637</v>
      </c>
      <c r="B2344">
        <v>131.75725758973121</v>
      </c>
      <c r="C2344">
        <v>133.75715300301184</v>
      </c>
      <c r="D2344">
        <v>131.19847340223515</v>
      </c>
      <c r="E2344">
        <v>132.39448547363281</v>
      </c>
      <c r="F2344">
        <v>3945600</v>
      </c>
      <c r="G2344">
        <v>0</v>
      </c>
      <c r="H2344">
        <v>0</v>
      </c>
      <c r="I2344" t="s">
        <v>5638</v>
      </c>
    </row>
    <row r="2345" spans="1:9">
      <c r="A2345" t="s">
        <v>5639</v>
      </c>
      <c r="B2345">
        <v>132.83562655404194</v>
      </c>
      <c r="C2345">
        <v>133.90418999673798</v>
      </c>
      <c r="D2345">
        <v>131.64941253211467</v>
      </c>
      <c r="E2345">
        <v>132.52191162109375</v>
      </c>
      <c r="F2345">
        <v>2830200</v>
      </c>
      <c r="G2345">
        <v>0</v>
      </c>
      <c r="H2345">
        <v>0</v>
      </c>
      <c r="I2345" t="s">
        <v>2517</v>
      </c>
    </row>
    <row r="2346" spans="1:9">
      <c r="A2346" t="s">
        <v>5640</v>
      </c>
      <c r="B2346">
        <v>133.08071380967655</v>
      </c>
      <c r="C2346">
        <v>136.14917262391199</v>
      </c>
      <c r="D2346">
        <v>132.79642273403334</v>
      </c>
      <c r="E2346">
        <v>134.49240112304688</v>
      </c>
      <c r="F2346">
        <v>4358300</v>
      </c>
      <c r="G2346">
        <v>0</v>
      </c>
      <c r="H2346">
        <v>0</v>
      </c>
      <c r="I2346" t="s">
        <v>5641</v>
      </c>
    </row>
    <row r="2347" spans="1:9">
      <c r="A2347" t="s">
        <v>5642</v>
      </c>
      <c r="B2347">
        <v>134.982567597224</v>
      </c>
      <c r="C2347">
        <v>135.31587849742289</v>
      </c>
      <c r="D2347">
        <v>132.49250391044075</v>
      </c>
      <c r="E2347">
        <v>133.11991882324219</v>
      </c>
      <c r="F2347">
        <v>4025200</v>
      </c>
      <c r="G2347">
        <v>0</v>
      </c>
      <c r="H2347">
        <v>0</v>
      </c>
      <c r="I2347" t="s">
        <v>2519</v>
      </c>
    </row>
    <row r="2348" spans="1:9">
      <c r="A2348" t="s">
        <v>5643</v>
      </c>
      <c r="B2348">
        <v>134.32574799392853</v>
      </c>
      <c r="C2348">
        <v>137.10010283940571</v>
      </c>
      <c r="D2348">
        <v>134.32574799392853</v>
      </c>
      <c r="E2348">
        <v>136.55110168457031</v>
      </c>
      <c r="F2348">
        <v>4937900</v>
      </c>
      <c r="G2348">
        <v>0</v>
      </c>
      <c r="H2348">
        <v>0</v>
      </c>
      <c r="I2348" t="s">
        <v>5644</v>
      </c>
    </row>
    <row r="2349" spans="1:9">
      <c r="A2349" t="s">
        <v>5645</v>
      </c>
      <c r="B2349">
        <v>137.17852371125826</v>
      </c>
      <c r="C2349">
        <v>139.40389247573711</v>
      </c>
      <c r="D2349">
        <v>135.62960470309966</v>
      </c>
      <c r="E2349">
        <v>136.51190185546875</v>
      </c>
      <c r="F2349">
        <v>4166100</v>
      </c>
      <c r="G2349">
        <v>0</v>
      </c>
      <c r="H2349">
        <v>0</v>
      </c>
      <c r="I2349" t="s">
        <v>2521</v>
      </c>
    </row>
    <row r="2350" spans="1:9">
      <c r="A2350" t="s">
        <v>5646</v>
      </c>
      <c r="B2350">
        <v>136.26679763922624</v>
      </c>
      <c r="C2350">
        <v>136.55108869273843</v>
      </c>
      <c r="D2350">
        <v>133.58066976823807</v>
      </c>
      <c r="E2350">
        <v>135.50213623046875</v>
      </c>
      <c r="F2350">
        <v>4663400</v>
      </c>
      <c r="G2350">
        <v>0</v>
      </c>
      <c r="H2350">
        <v>0</v>
      </c>
      <c r="I2350" t="s">
        <v>2522</v>
      </c>
    </row>
    <row r="2351" spans="1:9">
      <c r="A2351" t="s">
        <v>5647</v>
      </c>
      <c r="B2351">
        <v>136.01192179301458</v>
      </c>
      <c r="C2351">
        <v>140.188150831228</v>
      </c>
      <c r="D2351">
        <v>135.72761576757506</v>
      </c>
      <c r="E2351">
        <v>138.83528137207031</v>
      </c>
      <c r="F2351">
        <v>5882800</v>
      </c>
      <c r="G2351">
        <v>0</v>
      </c>
      <c r="H2351">
        <v>0</v>
      </c>
      <c r="I2351" t="s">
        <v>5648</v>
      </c>
    </row>
    <row r="2352" spans="1:9">
      <c r="A2352" t="s">
        <v>5649</v>
      </c>
      <c r="B2352">
        <v>137.76672336803622</v>
      </c>
      <c r="C2352">
        <v>137.83535412127867</v>
      </c>
      <c r="D2352">
        <v>135.15902400235623</v>
      </c>
      <c r="E2352">
        <v>136.04133605957031</v>
      </c>
      <c r="F2352">
        <v>4061900</v>
      </c>
      <c r="G2352">
        <v>0</v>
      </c>
      <c r="H2352">
        <v>0</v>
      </c>
      <c r="I2352" t="s">
        <v>5650</v>
      </c>
    </row>
    <row r="2353" spans="1:9">
      <c r="A2353" t="s">
        <v>5651</v>
      </c>
      <c r="B2353">
        <v>137.46282294224656</v>
      </c>
      <c r="C2353">
        <v>137.98240023310268</v>
      </c>
      <c r="D2353">
        <v>132.99248966912504</v>
      </c>
      <c r="E2353">
        <v>133.78656005859375</v>
      </c>
      <c r="F2353">
        <v>4635500</v>
      </c>
      <c r="G2353">
        <v>0</v>
      </c>
      <c r="H2353">
        <v>0</v>
      </c>
      <c r="I2353" t="s">
        <v>2525</v>
      </c>
    </row>
    <row r="2354" spans="1:9">
      <c r="A2354" t="s">
        <v>5652</v>
      </c>
      <c r="B2354">
        <v>137.14910826267101</v>
      </c>
      <c r="C2354">
        <v>137.60986774168498</v>
      </c>
      <c r="D2354">
        <v>131.83568475954934</v>
      </c>
      <c r="E2354">
        <v>131.88470458984375</v>
      </c>
      <c r="F2354">
        <v>5132600</v>
      </c>
      <c r="G2354">
        <v>0</v>
      </c>
      <c r="H2354">
        <v>0</v>
      </c>
      <c r="I2354" t="s">
        <v>2526</v>
      </c>
    </row>
    <row r="2355" spans="1:9">
      <c r="A2355" t="s">
        <v>5653</v>
      </c>
      <c r="B2355">
        <v>125.99289378741894</v>
      </c>
      <c r="C2355">
        <v>131.13966215338985</v>
      </c>
      <c r="D2355">
        <v>125.40468570494966</v>
      </c>
      <c r="E2355">
        <v>130.6298828125</v>
      </c>
      <c r="F2355">
        <v>9900600</v>
      </c>
      <c r="G2355">
        <v>0</v>
      </c>
      <c r="H2355">
        <v>0</v>
      </c>
      <c r="I2355" t="s">
        <v>2527</v>
      </c>
    </row>
    <row r="2356" spans="1:9">
      <c r="A2356" t="s">
        <v>5654</v>
      </c>
      <c r="B2356">
        <v>130.27694445984545</v>
      </c>
      <c r="C2356">
        <v>131.1494435311605</v>
      </c>
      <c r="D2356">
        <v>128.3162710448677</v>
      </c>
      <c r="E2356">
        <v>130.9827880859375</v>
      </c>
      <c r="F2356">
        <v>6892500</v>
      </c>
      <c r="G2356">
        <v>0</v>
      </c>
      <c r="H2356">
        <v>0</v>
      </c>
      <c r="I2356" t="s">
        <v>2528</v>
      </c>
    </row>
    <row r="2357" spans="1:9">
      <c r="A2357" t="s">
        <v>5655</v>
      </c>
      <c r="B2357">
        <v>131.85529720197752</v>
      </c>
      <c r="C2357">
        <v>135.00218485459686</v>
      </c>
      <c r="D2357">
        <v>131.48276443795191</v>
      </c>
      <c r="E2357">
        <v>134.63945007324219</v>
      </c>
      <c r="F2357">
        <v>4848900</v>
      </c>
      <c r="G2357">
        <v>0</v>
      </c>
      <c r="H2357">
        <v>0</v>
      </c>
      <c r="I2357" t="s">
        <v>5656</v>
      </c>
    </row>
    <row r="2358" spans="1:9">
      <c r="A2358" t="s">
        <v>5657</v>
      </c>
      <c r="B2358">
        <v>134.492402946884</v>
      </c>
      <c r="C2358">
        <v>134.5708316829961</v>
      </c>
      <c r="D2358">
        <v>132.74740470495743</v>
      </c>
      <c r="E2358">
        <v>133.10032653808594</v>
      </c>
      <c r="F2358">
        <v>4012400</v>
      </c>
      <c r="G2358">
        <v>0</v>
      </c>
      <c r="H2358">
        <v>0</v>
      </c>
      <c r="I2358" t="s">
        <v>2530</v>
      </c>
    </row>
    <row r="2359" spans="1:9">
      <c r="A2359" t="s">
        <v>5658</v>
      </c>
      <c r="B2359">
        <v>132.82583639825879</v>
      </c>
      <c r="C2359">
        <v>134.80610593385785</v>
      </c>
      <c r="D2359">
        <v>132.38467287796232</v>
      </c>
      <c r="E2359">
        <v>134.55122375488281</v>
      </c>
      <c r="F2359">
        <v>6788900</v>
      </c>
      <c r="G2359">
        <v>0</v>
      </c>
      <c r="H2359">
        <v>0</v>
      </c>
      <c r="I2359" t="s">
        <v>2531</v>
      </c>
    </row>
    <row r="2360" spans="1:9">
      <c r="A2360" t="s">
        <v>5659</v>
      </c>
      <c r="B2360">
        <v>134.60023954779882</v>
      </c>
      <c r="C2360">
        <v>136.16876938164955</v>
      </c>
      <c r="D2360">
        <v>133.97282462250817</v>
      </c>
      <c r="E2360">
        <v>135.17863464355469</v>
      </c>
      <c r="F2360">
        <v>5868200</v>
      </c>
      <c r="G2360">
        <v>0</v>
      </c>
      <c r="H2360">
        <v>0</v>
      </c>
      <c r="I2360" t="s">
        <v>2532</v>
      </c>
    </row>
    <row r="2361" spans="1:9">
      <c r="A2361" t="s">
        <v>5660</v>
      </c>
      <c r="B2361">
        <v>135.23746248590842</v>
      </c>
      <c r="C2361">
        <v>139.70779603000796</v>
      </c>
      <c r="D2361">
        <v>134.7767029798606</v>
      </c>
      <c r="E2361">
        <v>139.697998046875</v>
      </c>
      <c r="F2361">
        <v>5331600</v>
      </c>
      <c r="G2361">
        <v>0</v>
      </c>
      <c r="H2361">
        <v>0</v>
      </c>
      <c r="I2361" t="s">
        <v>5661</v>
      </c>
    </row>
    <row r="2362" spans="1:9">
      <c r="A2362" t="s">
        <v>5662</v>
      </c>
      <c r="B2362">
        <v>140.18815636267502</v>
      </c>
      <c r="C2362">
        <v>142.22725861390958</v>
      </c>
      <c r="D2362">
        <v>137.84515210992862</v>
      </c>
      <c r="E2362">
        <v>138.28630065917969</v>
      </c>
      <c r="F2362">
        <v>4141500</v>
      </c>
      <c r="G2362">
        <v>0</v>
      </c>
      <c r="H2362">
        <v>0</v>
      </c>
      <c r="I2362" t="s">
        <v>2534</v>
      </c>
    </row>
    <row r="2363" spans="1:9">
      <c r="A2363" t="s">
        <v>5663</v>
      </c>
      <c r="B2363">
        <v>138.42354732522162</v>
      </c>
      <c r="C2363">
        <v>139.44310593108617</v>
      </c>
      <c r="D2363">
        <v>137.19812637694812</v>
      </c>
      <c r="E2363">
        <v>137.33537292480469</v>
      </c>
      <c r="F2363">
        <v>3279200</v>
      </c>
      <c r="G2363">
        <v>0</v>
      </c>
      <c r="H2363">
        <v>0</v>
      </c>
      <c r="I2363" t="s">
        <v>2535</v>
      </c>
    </row>
    <row r="2364" spans="1:9">
      <c r="A2364" t="s">
        <v>5664</v>
      </c>
      <c r="B2364">
        <v>138.09023695963961</v>
      </c>
      <c r="C2364">
        <v>139.30585993025102</v>
      </c>
      <c r="D2364">
        <v>136.68834761075891</v>
      </c>
      <c r="E2364">
        <v>137.67849731445313</v>
      </c>
      <c r="F2364">
        <v>2792000</v>
      </c>
      <c r="G2364">
        <v>0</v>
      </c>
      <c r="H2364">
        <v>0</v>
      </c>
      <c r="I2364" t="s">
        <v>2536</v>
      </c>
    </row>
    <row r="2365" spans="1:9">
      <c r="A2365" t="s">
        <v>5665</v>
      </c>
      <c r="B2365">
        <v>137.35498000435155</v>
      </c>
      <c r="C2365">
        <v>137.6294730923826</v>
      </c>
      <c r="D2365">
        <v>134.73748272714406</v>
      </c>
      <c r="E2365">
        <v>135.1982421875</v>
      </c>
      <c r="F2365">
        <v>4057200</v>
      </c>
      <c r="G2365">
        <v>0</v>
      </c>
      <c r="H2365">
        <v>0</v>
      </c>
      <c r="I2365" t="s">
        <v>2537</v>
      </c>
    </row>
    <row r="2366" spans="1:9">
      <c r="A2366" t="s">
        <v>5666</v>
      </c>
      <c r="B2366">
        <v>131.93371226704207</v>
      </c>
      <c r="C2366">
        <v>132.78660039234347</v>
      </c>
      <c r="D2366">
        <v>129.48287056560071</v>
      </c>
      <c r="E2366">
        <v>131.52197265625</v>
      </c>
      <c r="F2366">
        <v>6330500</v>
      </c>
      <c r="G2366">
        <v>0</v>
      </c>
      <c r="H2366">
        <v>0</v>
      </c>
      <c r="I2366" t="s">
        <v>5667</v>
      </c>
    </row>
    <row r="2367" spans="1:9">
      <c r="A2367" t="s">
        <v>5668</v>
      </c>
      <c r="B2367">
        <v>132.34546200707982</v>
      </c>
      <c r="C2367">
        <v>134.18849989442342</v>
      </c>
      <c r="D2367">
        <v>130.65928159073391</v>
      </c>
      <c r="E2367">
        <v>132.93367004394531</v>
      </c>
      <c r="F2367">
        <v>4376200</v>
      </c>
      <c r="G2367">
        <v>0</v>
      </c>
      <c r="H2367">
        <v>0</v>
      </c>
      <c r="I2367" t="s">
        <v>2538</v>
      </c>
    </row>
    <row r="2368" spans="1:9">
      <c r="A2368" t="s">
        <v>5669</v>
      </c>
      <c r="B2368">
        <v>132.53171964413687</v>
      </c>
      <c r="C2368">
        <v>133.61989396945128</v>
      </c>
      <c r="D2368">
        <v>131.16905224205399</v>
      </c>
      <c r="E2368">
        <v>132.55133056640625</v>
      </c>
      <c r="F2368">
        <v>4908700</v>
      </c>
      <c r="G2368">
        <v>0</v>
      </c>
      <c r="H2368">
        <v>0</v>
      </c>
      <c r="I2368" t="s">
        <v>2539</v>
      </c>
    </row>
    <row r="2369" spans="1:9">
      <c r="A2369" t="s">
        <v>5670</v>
      </c>
      <c r="B2369">
        <v>133.38460770078564</v>
      </c>
      <c r="C2369">
        <v>134.35514640941997</v>
      </c>
      <c r="D2369">
        <v>131.49256506853723</v>
      </c>
      <c r="E2369">
        <v>132.03173828125</v>
      </c>
      <c r="F2369">
        <v>4289200</v>
      </c>
      <c r="G2369">
        <v>0</v>
      </c>
      <c r="H2369">
        <v>0</v>
      </c>
      <c r="I2369" t="s">
        <v>2540</v>
      </c>
    </row>
    <row r="2370" spans="1:9">
      <c r="A2370" t="s">
        <v>5671</v>
      </c>
      <c r="B2370">
        <v>132.03175075535634</v>
      </c>
      <c r="C2370">
        <v>132.34546570612002</v>
      </c>
      <c r="D2370">
        <v>127.7280728763</v>
      </c>
      <c r="E2370">
        <v>128.76724243164063</v>
      </c>
      <c r="F2370">
        <v>5756700</v>
      </c>
      <c r="G2370">
        <v>0</v>
      </c>
      <c r="H2370">
        <v>0</v>
      </c>
      <c r="I2370" t="s">
        <v>2541</v>
      </c>
    </row>
    <row r="2371" spans="1:9">
      <c r="A2371" t="s">
        <v>5672</v>
      </c>
      <c r="B2371">
        <v>129.18877677745616</v>
      </c>
      <c r="C2371">
        <v>129.71816700369732</v>
      </c>
      <c r="D2371">
        <v>127.72806962282992</v>
      </c>
      <c r="E2371">
        <v>128.6986083984375</v>
      </c>
      <c r="F2371">
        <v>4003500</v>
      </c>
      <c r="G2371">
        <v>0</v>
      </c>
      <c r="H2371">
        <v>0</v>
      </c>
      <c r="I2371" t="s">
        <v>5673</v>
      </c>
    </row>
    <row r="2372" spans="1:9">
      <c r="A2372" t="s">
        <v>5674</v>
      </c>
      <c r="B2372">
        <v>128.34568232001436</v>
      </c>
      <c r="C2372">
        <v>129.86520723643886</v>
      </c>
      <c r="D2372">
        <v>127.64965162174174</v>
      </c>
      <c r="E2372">
        <v>129.84559631347656</v>
      </c>
      <c r="F2372">
        <v>4782600</v>
      </c>
      <c r="G2372">
        <v>0</v>
      </c>
      <c r="H2372">
        <v>0</v>
      </c>
      <c r="I2372" t="s">
        <v>2543</v>
      </c>
    </row>
    <row r="2373" spans="1:9">
      <c r="A2373" t="s">
        <v>5675</v>
      </c>
      <c r="B2373">
        <v>126.16764861803618</v>
      </c>
      <c r="C2373">
        <v>127.97696628033968</v>
      </c>
      <c r="D2373">
        <v>125.55465364664806</v>
      </c>
      <c r="E2373">
        <v>127.12668609619141</v>
      </c>
      <c r="F2373">
        <v>5325900</v>
      </c>
      <c r="G2373">
        <v>0</v>
      </c>
      <c r="H2373">
        <v>0</v>
      </c>
      <c r="I2373" t="s">
        <v>2545</v>
      </c>
    </row>
    <row r="2374" spans="1:9">
      <c r="A2374" t="s">
        <v>5676</v>
      </c>
      <c r="B2374">
        <v>127.47272071820302</v>
      </c>
      <c r="C2374">
        <v>127.97696593739386</v>
      </c>
      <c r="D2374">
        <v>125.92047398388743</v>
      </c>
      <c r="E2374">
        <v>126.43459320068359</v>
      </c>
      <c r="F2374">
        <v>4549000</v>
      </c>
      <c r="G2374">
        <v>0</v>
      </c>
      <c r="H2374">
        <v>0</v>
      </c>
      <c r="I2374" t="s">
        <v>2546</v>
      </c>
    </row>
    <row r="2375" spans="1:9">
      <c r="A2375" t="s">
        <v>5677</v>
      </c>
      <c r="B2375">
        <v>126.553237411675</v>
      </c>
      <c r="C2375">
        <v>129.17327887043498</v>
      </c>
      <c r="D2375">
        <v>126.30606311985532</v>
      </c>
      <c r="E2375">
        <v>128.63938903808594</v>
      </c>
      <c r="F2375">
        <v>4901600</v>
      </c>
      <c r="G2375">
        <v>0</v>
      </c>
      <c r="H2375">
        <v>0</v>
      </c>
      <c r="I2375" t="s">
        <v>5678</v>
      </c>
    </row>
    <row r="2376" spans="1:9">
      <c r="A2376" t="s">
        <v>5679</v>
      </c>
      <c r="B2376">
        <v>128.53063287972034</v>
      </c>
      <c r="C2376">
        <v>130.21141506165236</v>
      </c>
      <c r="D2376">
        <v>128.00662458334722</v>
      </c>
      <c r="E2376">
        <v>129.27215576171875</v>
      </c>
      <c r="F2376">
        <v>3893500</v>
      </c>
      <c r="G2376">
        <v>0</v>
      </c>
      <c r="H2376">
        <v>0</v>
      </c>
      <c r="I2376" t="s">
        <v>2548</v>
      </c>
    </row>
    <row r="2377" spans="1:9">
      <c r="A2377" t="s">
        <v>5680</v>
      </c>
      <c r="B2377">
        <v>127.3244174359922</v>
      </c>
      <c r="C2377">
        <v>128.67892770031514</v>
      </c>
      <c r="D2377">
        <v>126.35549845570462</v>
      </c>
      <c r="E2377">
        <v>126.68177032470705</v>
      </c>
      <c r="F2377">
        <v>6195900</v>
      </c>
      <c r="G2377">
        <v>0</v>
      </c>
      <c r="H2377">
        <v>0</v>
      </c>
      <c r="I2377" t="s">
        <v>2549</v>
      </c>
    </row>
    <row r="2378" spans="1:9">
      <c r="A2378" t="s">
        <v>5681</v>
      </c>
      <c r="B2378">
        <v>124.48686489865034</v>
      </c>
      <c r="C2378">
        <v>125.56454119845532</v>
      </c>
      <c r="D2378">
        <v>122.52924117357342</v>
      </c>
      <c r="E2378">
        <v>122.86539459228516</v>
      </c>
      <c r="F2378">
        <v>9052900</v>
      </c>
      <c r="G2378">
        <v>0</v>
      </c>
      <c r="H2378">
        <v>0</v>
      </c>
      <c r="I2378" t="s">
        <v>2550</v>
      </c>
    </row>
    <row r="2379" spans="1:9">
      <c r="A2379" t="s">
        <v>5682</v>
      </c>
      <c r="B2379">
        <v>122.90494508761785</v>
      </c>
      <c r="C2379">
        <v>125.2778198486306</v>
      </c>
      <c r="D2379">
        <v>122.29195765837584</v>
      </c>
      <c r="E2379">
        <v>124.34844207763672</v>
      </c>
      <c r="F2379">
        <v>8772900</v>
      </c>
      <c r="G2379">
        <v>0</v>
      </c>
      <c r="H2379">
        <v>0</v>
      </c>
      <c r="I2379" t="s">
        <v>5683</v>
      </c>
    </row>
    <row r="2380" spans="1:9">
      <c r="A2380" t="s">
        <v>5684</v>
      </c>
      <c r="B2380">
        <v>124.85267979432666</v>
      </c>
      <c r="C2380">
        <v>126.26651707603222</v>
      </c>
      <c r="D2380">
        <v>124.4769775781219</v>
      </c>
      <c r="E2380">
        <v>125.95013427734376</v>
      </c>
      <c r="F2380">
        <v>6404300</v>
      </c>
      <c r="G2380">
        <v>0</v>
      </c>
      <c r="H2380">
        <v>0</v>
      </c>
      <c r="I2380" t="s">
        <v>2552</v>
      </c>
    </row>
    <row r="2381" spans="1:9">
      <c r="A2381" t="s">
        <v>5685</v>
      </c>
      <c r="B2381">
        <v>126.27640645322774</v>
      </c>
      <c r="C2381">
        <v>126.44448316535482</v>
      </c>
      <c r="D2381">
        <v>122.25240918720807</v>
      </c>
      <c r="E2381">
        <v>122.63800048828124</v>
      </c>
      <c r="F2381">
        <v>7714200</v>
      </c>
      <c r="G2381">
        <v>0</v>
      </c>
      <c r="H2381">
        <v>0</v>
      </c>
      <c r="I2381" t="s">
        <v>2553</v>
      </c>
    </row>
    <row r="2382" spans="1:9">
      <c r="A2382" t="s">
        <v>5686</v>
      </c>
      <c r="B2382">
        <v>122.34138458922639</v>
      </c>
      <c r="C2382">
        <v>123.6365829994769</v>
      </c>
      <c r="D2382">
        <v>120.98687430628844</v>
      </c>
      <c r="E2382">
        <v>121.11540222167967</v>
      </c>
      <c r="F2382">
        <v>6164500</v>
      </c>
      <c r="G2382">
        <v>0</v>
      </c>
      <c r="H2382">
        <v>0</v>
      </c>
      <c r="I2382" t="s">
        <v>2554</v>
      </c>
    </row>
    <row r="2383" spans="1:9">
      <c r="A2383" t="s">
        <v>5687</v>
      </c>
      <c r="B2383">
        <v>121.41201274314582</v>
      </c>
      <c r="C2383">
        <v>123.12245458433236</v>
      </c>
      <c r="D2383">
        <v>120.97698358438826</v>
      </c>
      <c r="E2383">
        <v>122.83573150634766</v>
      </c>
      <c r="F2383">
        <v>8893600</v>
      </c>
      <c r="G2383">
        <v>0</v>
      </c>
      <c r="H2383">
        <v>0</v>
      </c>
      <c r="I2383" t="s">
        <v>2555</v>
      </c>
    </row>
    <row r="2384" spans="1:9">
      <c r="A2384" t="s">
        <v>5688</v>
      </c>
      <c r="B2384">
        <v>123.85409176413748</v>
      </c>
      <c r="C2384">
        <v>125.62386061215064</v>
      </c>
      <c r="D2384">
        <v>118.56456338776336</v>
      </c>
      <c r="E2384">
        <v>119.39507293701172</v>
      </c>
      <c r="F2384">
        <v>12120900</v>
      </c>
      <c r="G2384">
        <v>0</v>
      </c>
      <c r="H2384">
        <v>0</v>
      </c>
      <c r="I2384" t="s">
        <v>5689</v>
      </c>
    </row>
    <row r="2385" spans="1:9">
      <c r="A2385" t="s">
        <v>5690</v>
      </c>
      <c r="B2385">
        <v>116.17191822023692</v>
      </c>
      <c r="C2385">
        <v>116.88378139410922</v>
      </c>
      <c r="D2385">
        <v>111.25809204690924</v>
      </c>
      <c r="E2385">
        <v>115.81598663330078</v>
      </c>
      <c r="F2385">
        <v>15623300</v>
      </c>
      <c r="G2385">
        <v>0</v>
      </c>
      <c r="H2385">
        <v>0</v>
      </c>
      <c r="I2385" t="s">
        <v>2557</v>
      </c>
    </row>
    <row r="2386" spans="1:9">
      <c r="A2386" t="s">
        <v>5691</v>
      </c>
      <c r="B2386">
        <v>115.05469112126666</v>
      </c>
      <c r="C2386">
        <v>115.46005303405852</v>
      </c>
      <c r="D2386">
        <v>112.81034434591504</v>
      </c>
      <c r="E2386">
        <v>115.24253845214844</v>
      </c>
      <c r="F2386">
        <v>7311000</v>
      </c>
      <c r="G2386">
        <v>0</v>
      </c>
      <c r="H2386">
        <v>0</v>
      </c>
      <c r="I2386" t="s">
        <v>2558</v>
      </c>
    </row>
    <row r="2387" spans="1:9">
      <c r="A2387" t="s">
        <v>5692</v>
      </c>
      <c r="B2387">
        <v>113.6804063530347</v>
      </c>
      <c r="C2387">
        <v>114.59000595849901</v>
      </c>
      <c r="D2387">
        <v>111.97984597741652</v>
      </c>
      <c r="E2387">
        <v>112.76091766357422</v>
      </c>
      <c r="F2387">
        <v>8020200</v>
      </c>
      <c r="G2387">
        <v>0</v>
      </c>
      <c r="H2387">
        <v>0</v>
      </c>
      <c r="I2387" t="s">
        <v>2559</v>
      </c>
    </row>
    <row r="2388" spans="1:9">
      <c r="A2388" t="s">
        <v>5693</v>
      </c>
      <c r="B2388">
        <v>112.23690124715004</v>
      </c>
      <c r="C2388">
        <v>114.0165591993955</v>
      </c>
      <c r="D2388">
        <v>110.8329530532458</v>
      </c>
      <c r="E2388">
        <v>113.77927398681641</v>
      </c>
      <c r="F2388">
        <v>8050900</v>
      </c>
      <c r="G2388">
        <v>0</v>
      </c>
      <c r="H2388">
        <v>0</v>
      </c>
      <c r="I2388" t="s">
        <v>2560</v>
      </c>
    </row>
    <row r="2389" spans="1:9">
      <c r="A2389" t="s">
        <v>5694</v>
      </c>
      <c r="B2389">
        <v>113.39368093263268</v>
      </c>
      <c r="C2389">
        <v>114.32305114383344</v>
      </c>
      <c r="D2389">
        <v>110.57588796132978</v>
      </c>
      <c r="E2389">
        <v>112.56317138671876</v>
      </c>
      <c r="F2389">
        <v>8146200</v>
      </c>
      <c r="G2389">
        <v>0</v>
      </c>
      <c r="H2389">
        <v>0</v>
      </c>
      <c r="I2389" t="s">
        <v>5695</v>
      </c>
    </row>
    <row r="2390" spans="1:9">
      <c r="A2390" t="s">
        <v>5696</v>
      </c>
      <c r="B2390">
        <v>112.6323813313862</v>
      </c>
      <c r="C2390">
        <v>113.71006518382023</v>
      </c>
      <c r="D2390">
        <v>110.94171005281918</v>
      </c>
      <c r="E2390">
        <v>111.48549652099609</v>
      </c>
      <c r="F2390">
        <v>8271800</v>
      </c>
      <c r="G2390">
        <v>0</v>
      </c>
      <c r="H2390">
        <v>0</v>
      </c>
      <c r="I2390" t="s">
        <v>2562</v>
      </c>
    </row>
    <row r="2391" spans="1:9">
      <c r="A2391" t="s">
        <v>5697</v>
      </c>
      <c r="B2391">
        <v>111.71288838590512</v>
      </c>
      <c r="C2391">
        <v>112.19735541839697</v>
      </c>
      <c r="D2391">
        <v>105.81036521888792</v>
      </c>
      <c r="E2391">
        <v>106.0674285888672</v>
      </c>
      <c r="F2391">
        <v>10434200</v>
      </c>
      <c r="G2391">
        <v>0</v>
      </c>
      <c r="H2391">
        <v>0</v>
      </c>
      <c r="I2391" t="s">
        <v>2563</v>
      </c>
    </row>
    <row r="2392" spans="1:9">
      <c r="A2392" t="s">
        <v>5698</v>
      </c>
      <c r="B2392">
        <v>106.56178082837432</v>
      </c>
      <c r="C2392">
        <v>106.79906603943336</v>
      </c>
      <c r="D2392">
        <v>102.83439577964376</v>
      </c>
      <c r="E2392">
        <v>103.31885528564452</v>
      </c>
      <c r="F2392">
        <v>9700200</v>
      </c>
      <c r="G2392">
        <v>0</v>
      </c>
      <c r="H2392">
        <v>0</v>
      </c>
      <c r="I2392" t="s">
        <v>2564</v>
      </c>
    </row>
    <row r="2393" spans="1:9">
      <c r="A2393" t="s">
        <v>5699</v>
      </c>
      <c r="B2393">
        <v>104.04060978591944</v>
      </c>
      <c r="C2393">
        <v>104.09004012007551</v>
      </c>
      <c r="D2393">
        <v>102.2906115158834</v>
      </c>
      <c r="E2393">
        <v>103.51659393310548</v>
      </c>
      <c r="F2393">
        <v>7551800</v>
      </c>
      <c r="G2393">
        <v>0</v>
      </c>
      <c r="H2393">
        <v>0</v>
      </c>
      <c r="I2393" t="s">
        <v>2565</v>
      </c>
    </row>
    <row r="2394" spans="1:9">
      <c r="A2394" t="s">
        <v>5700</v>
      </c>
      <c r="B2394">
        <v>104.46575017290526</v>
      </c>
      <c r="C2394">
        <v>105.7510520119324</v>
      </c>
      <c r="D2394">
        <v>104.07026978275805</v>
      </c>
      <c r="E2394">
        <v>104.4756317138672</v>
      </c>
      <c r="F2394">
        <v>5436200</v>
      </c>
      <c r="G2394">
        <v>0</v>
      </c>
      <c r="H2394">
        <v>0</v>
      </c>
      <c r="I2394" t="s">
        <v>5701</v>
      </c>
    </row>
    <row r="2395" spans="1:9">
      <c r="A2395" t="s">
        <v>5702</v>
      </c>
      <c r="B2395">
        <v>104.26800619681778</v>
      </c>
      <c r="C2395">
        <v>105.04907789291858</v>
      </c>
      <c r="D2395">
        <v>103.3089687023249</v>
      </c>
      <c r="E2395">
        <v>103.4078369140625</v>
      </c>
      <c r="F2395">
        <v>4922200</v>
      </c>
      <c r="G2395">
        <v>0</v>
      </c>
      <c r="H2395">
        <v>0</v>
      </c>
      <c r="I2395" t="s">
        <v>2567</v>
      </c>
    </row>
    <row r="2396" spans="1:9">
      <c r="A2396" t="s">
        <v>5703</v>
      </c>
      <c r="B2396">
        <v>102.82450560884806</v>
      </c>
      <c r="C2396">
        <v>104.56461473892897</v>
      </c>
      <c r="D2396">
        <v>102.57733131651908</v>
      </c>
      <c r="E2396">
        <v>103.75388336181641</v>
      </c>
      <c r="F2396">
        <v>6331900</v>
      </c>
      <c r="G2396">
        <v>0</v>
      </c>
      <c r="H2396">
        <v>0</v>
      </c>
      <c r="I2396" t="s">
        <v>2568</v>
      </c>
    </row>
    <row r="2397" spans="1:9">
      <c r="A2397" t="s">
        <v>5704</v>
      </c>
      <c r="B2397">
        <v>103.21998364032602</v>
      </c>
      <c r="C2397">
        <v>105.46432284469689</v>
      </c>
      <c r="D2397">
        <v>102.74540569084481</v>
      </c>
      <c r="E2397">
        <v>103.02223968505859</v>
      </c>
      <c r="F2397">
        <v>5863300</v>
      </c>
      <c r="G2397">
        <v>0</v>
      </c>
      <c r="H2397">
        <v>0</v>
      </c>
      <c r="I2397" t="s">
        <v>2569</v>
      </c>
    </row>
    <row r="2398" spans="1:9">
      <c r="A2398" t="s">
        <v>5705</v>
      </c>
      <c r="B2398">
        <v>102.19174219352256</v>
      </c>
      <c r="C2398">
        <v>103.93185136054689</v>
      </c>
      <c r="D2398">
        <v>100.6098281976645</v>
      </c>
      <c r="E2398">
        <v>102.88382720947266</v>
      </c>
      <c r="F2398">
        <v>31066200</v>
      </c>
      <c r="G2398">
        <v>0</v>
      </c>
      <c r="H2398">
        <v>0</v>
      </c>
      <c r="I2398" t="s">
        <v>2570</v>
      </c>
    </row>
    <row r="2399" spans="1:9">
      <c r="A2399" t="s">
        <v>5706</v>
      </c>
      <c r="B2399">
        <v>103.80331263491168</v>
      </c>
      <c r="C2399">
        <v>107.25387115168144</v>
      </c>
      <c r="D2399">
        <v>103.75388230284686</v>
      </c>
      <c r="E2399">
        <v>107.12533569335938</v>
      </c>
      <c r="F2399">
        <v>8526100</v>
      </c>
      <c r="G2399">
        <v>0</v>
      </c>
      <c r="H2399">
        <v>0</v>
      </c>
      <c r="I2399" t="s">
        <v>5707</v>
      </c>
    </row>
    <row r="2400" spans="1:9">
      <c r="A2400" t="s">
        <v>5708</v>
      </c>
      <c r="B2400">
        <v>106.93749322421969</v>
      </c>
      <c r="C2400">
        <v>107.53071003809212</v>
      </c>
      <c r="D2400">
        <v>103.38806633878988</v>
      </c>
      <c r="E2400">
        <v>104.20868682861328</v>
      </c>
      <c r="F2400">
        <v>6837700</v>
      </c>
      <c r="G2400">
        <v>0</v>
      </c>
      <c r="H2400">
        <v>0</v>
      </c>
      <c r="I2400" t="s">
        <v>2572</v>
      </c>
    </row>
    <row r="2401" spans="1:9">
      <c r="A2401" t="s">
        <v>5709</v>
      </c>
      <c r="B2401">
        <v>104.56461244410784</v>
      </c>
      <c r="C2401">
        <v>105.4643229259962</v>
      </c>
      <c r="D2401">
        <v>103.78354079231076</v>
      </c>
      <c r="E2401">
        <v>104.89087677001952</v>
      </c>
      <c r="F2401">
        <v>5490800</v>
      </c>
      <c r="G2401">
        <v>0</v>
      </c>
      <c r="H2401">
        <v>0</v>
      </c>
      <c r="I2401" t="s">
        <v>2573</v>
      </c>
    </row>
    <row r="2402" spans="1:9">
      <c r="A2402" t="s">
        <v>5710</v>
      </c>
      <c r="B2402">
        <v>104.60416300346536</v>
      </c>
      <c r="C2402">
        <v>106.75952312343296</v>
      </c>
      <c r="D2402">
        <v>104.5250654199603</v>
      </c>
      <c r="E2402">
        <v>105.30613708496094</v>
      </c>
      <c r="F2402">
        <v>5015300</v>
      </c>
      <c r="G2402">
        <v>0</v>
      </c>
      <c r="H2402">
        <v>0</v>
      </c>
      <c r="I2402" t="s">
        <v>2574</v>
      </c>
    </row>
    <row r="2403" spans="1:9">
      <c r="A2403" t="s">
        <v>5711</v>
      </c>
      <c r="B2403">
        <v>103.30896421354196</v>
      </c>
      <c r="C2403">
        <v>104.19879316683928</v>
      </c>
      <c r="D2403">
        <v>101.21293106039796</v>
      </c>
      <c r="E2403">
        <v>102.47846221923828</v>
      </c>
      <c r="F2403">
        <v>9704400</v>
      </c>
      <c r="G2403">
        <v>0</v>
      </c>
      <c r="H2403">
        <v>0</v>
      </c>
      <c r="I2403" t="s">
        <v>2575</v>
      </c>
    </row>
    <row r="2404" spans="1:9">
      <c r="A2404" t="s">
        <v>5712</v>
      </c>
      <c r="B2404">
        <v>100.84710930313859</v>
      </c>
      <c r="C2404">
        <v>103.47704734293754</v>
      </c>
      <c r="D2404">
        <v>99.364063578092441</v>
      </c>
      <c r="E2404">
        <v>103.18043518066406</v>
      </c>
      <c r="F2404">
        <v>7069200</v>
      </c>
      <c r="G2404">
        <v>0</v>
      </c>
      <c r="H2404">
        <v>0</v>
      </c>
      <c r="I2404" t="s">
        <v>5713</v>
      </c>
    </row>
    <row r="2405" spans="1:9">
      <c r="A2405" t="s">
        <v>5714</v>
      </c>
      <c r="B2405">
        <v>103.79343552590665</v>
      </c>
      <c r="C2405">
        <v>104.39653387907541</v>
      </c>
      <c r="D2405">
        <v>102.35982005792556</v>
      </c>
      <c r="E2405">
        <v>103.24964904785156</v>
      </c>
      <c r="F2405">
        <v>6240500</v>
      </c>
      <c r="G2405">
        <v>0</v>
      </c>
      <c r="H2405">
        <v>0</v>
      </c>
      <c r="I2405" t="s">
        <v>2577</v>
      </c>
    </row>
    <row r="2406" spans="1:9">
      <c r="A2406" t="s">
        <v>5715</v>
      </c>
      <c r="B2406">
        <v>102.84427340940772</v>
      </c>
      <c r="C2406">
        <v>105.87957333413952</v>
      </c>
      <c r="D2406">
        <v>102.7552942873296</v>
      </c>
      <c r="E2406">
        <v>104.57449340820313</v>
      </c>
      <c r="F2406">
        <v>5654400</v>
      </c>
      <c r="G2406">
        <v>0</v>
      </c>
      <c r="H2406">
        <v>0</v>
      </c>
      <c r="I2406" t="s">
        <v>2578</v>
      </c>
    </row>
    <row r="2407" spans="1:9">
      <c r="A2407" t="s">
        <v>5716</v>
      </c>
      <c r="B2407">
        <v>96.645151215443164</v>
      </c>
      <c r="C2407">
        <v>97.337236237573237</v>
      </c>
      <c r="D2407">
        <v>91.948839519552081</v>
      </c>
      <c r="E2407">
        <v>93.214370727539063</v>
      </c>
      <c r="F2407">
        <v>19020400</v>
      </c>
      <c r="G2407">
        <v>0</v>
      </c>
      <c r="H2407">
        <v>0</v>
      </c>
      <c r="I2407" t="s">
        <v>2579</v>
      </c>
    </row>
    <row r="2408" spans="1:9">
      <c r="A2408" t="s">
        <v>5717</v>
      </c>
      <c r="B2408">
        <v>90.801942286143074</v>
      </c>
      <c r="C2408">
        <v>95.784976808162256</v>
      </c>
      <c r="D2408">
        <v>89.595738104035959</v>
      </c>
      <c r="E2408">
        <v>94.638092041015625</v>
      </c>
      <c r="F2408">
        <v>16229700</v>
      </c>
      <c r="G2408">
        <v>0</v>
      </c>
      <c r="H2408">
        <v>0</v>
      </c>
      <c r="I2408" t="s">
        <v>2580</v>
      </c>
    </row>
    <row r="2409" spans="1:9">
      <c r="A2409" t="s">
        <v>5718</v>
      </c>
      <c r="B2409">
        <v>90.238391121849602</v>
      </c>
      <c r="C2409">
        <v>96.753909664268576</v>
      </c>
      <c r="D2409">
        <v>89.229923285700139</v>
      </c>
      <c r="E2409">
        <v>93.313240051269517</v>
      </c>
      <c r="F2409">
        <v>13800600</v>
      </c>
      <c r="G2409">
        <v>0</v>
      </c>
      <c r="H2409">
        <v>0</v>
      </c>
      <c r="I2409" t="s">
        <v>5719</v>
      </c>
    </row>
    <row r="2410" spans="1:9">
      <c r="A2410" t="s">
        <v>5720</v>
      </c>
      <c r="B2410">
        <v>95.448822131949086</v>
      </c>
      <c r="C2410">
        <v>96.397970474518914</v>
      </c>
      <c r="D2410">
        <v>86.362693065206145</v>
      </c>
      <c r="E2410">
        <v>87.756759643554688</v>
      </c>
      <c r="F2410">
        <v>13408900</v>
      </c>
      <c r="G2410">
        <v>0</v>
      </c>
      <c r="H2410">
        <v>0</v>
      </c>
      <c r="I2410" t="s">
        <v>2582</v>
      </c>
    </row>
    <row r="2411" spans="1:9">
      <c r="A2411" t="s">
        <v>5721</v>
      </c>
      <c r="B2411">
        <v>87.005352525033544</v>
      </c>
      <c r="C2411">
        <v>97.366902372005597</v>
      </c>
      <c r="D2411">
        <v>86.886706146961473</v>
      </c>
      <c r="E2411">
        <v>96.585830688476563</v>
      </c>
      <c r="F2411">
        <v>13717800</v>
      </c>
      <c r="G2411">
        <v>0</v>
      </c>
      <c r="H2411">
        <v>0</v>
      </c>
      <c r="I2411" t="s">
        <v>2583</v>
      </c>
    </row>
    <row r="2412" spans="1:9">
      <c r="A2412" t="s">
        <v>5722</v>
      </c>
      <c r="B2412">
        <v>94.608437995379035</v>
      </c>
      <c r="C2412">
        <v>94.914931715231262</v>
      </c>
      <c r="D2412">
        <v>88.785012059220335</v>
      </c>
      <c r="E2412">
        <v>91.662117004394517</v>
      </c>
      <c r="F2412">
        <v>12187900</v>
      </c>
      <c r="G2412">
        <v>0</v>
      </c>
      <c r="H2412">
        <v>0</v>
      </c>
      <c r="I2412" t="s">
        <v>2584</v>
      </c>
    </row>
    <row r="2413" spans="1:9">
      <c r="A2413" t="s">
        <v>5723</v>
      </c>
      <c r="B2413">
        <v>91.365510112856754</v>
      </c>
      <c r="C2413">
        <v>91.909289036486015</v>
      </c>
      <c r="D2413">
        <v>87.628228432588131</v>
      </c>
      <c r="E2413">
        <v>91.7313232421875</v>
      </c>
      <c r="F2413">
        <v>10457600</v>
      </c>
      <c r="G2413">
        <v>0</v>
      </c>
      <c r="H2413">
        <v>0</v>
      </c>
      <c r="I2413" t="s">
        <v>2585</v>
      </c>
    </row>
    <row r="2414" spans="1:9">
      <c r="A2414" t="s">
        <v>5724</v>
      </c>
      <c r="B2414">
        <v>93.352788888309277</v>
      </c>
      <c r="C2414">
        <v>94.33160455865324</v>
      </c>
      <c r="D2414">
        <v>91.672006646224673</v>
      </c>
      <c r="E2414">
        <v>93.580192565917955</v>
      </c>
      <c r="F2414">
        <v>8164400</v>
      </c>
      <c r="G2414">
        <v>0</v>
      </c>
      <c r="H2414">
        <v>0</v>
      </c>
      <c r="I2414" t="s">
        <v>5725</v>
      </c>
    </row>
    <row r="2415" spans="1:9">
      <c r="A2415" t="s">
        <v>5726</v>
      </c>
      <c r="B2415">
        <v>92.977083540104317</v>
      </c>
      <c r="C2415">
        <v>93.906461301393804</v>
      </c>
      <c r="D2415">
        <v>90.920591599156154</v>
      </c>
      <c r="E2415">
        <v>91.039237976074219</v>
      </c>
      <c r="F2415">
        <v>6605600</v>
      </c>
      <c r="G2415">
        <v>0</v>
      </c>
      <c r="H2415">
        <v>0</v>
      </c>
      <c r="I2415" t="s">
        <v>2587</v>
      </c>
    </row>
    <row r="2416" spans="1:9">
      <c r="A2416" t="s">
        <v>5727</v>
      </c>
      <c r="B2416">
        <v>89.971443157425725</v>
      </c>
      <c r="C2416">
        <v>91.583016841301045</v>
      </c>
      <c r="D2416">
        <v>88.518057099515417</v>
      </c>
      <c r="E2416">
        <v>89.437545776367188</v>
      </c>
      <c r="F2416">
        <v>8048400</v>
      </c>
      <c r="G2416">
        <v>0</v>
      </c>
      <c r="H2416">
        <v>0</v>
      </c>
      <c r="I2416" t="s">
        <v>2588</v>
      </c>
    </row>
    <row r="2417" spans="1:9">
      <c r="A2417" t="s">
        <v>5728</v>
      </c>
      <c r="B2417">
        <v>89.210149159155804</v>
      </c>
      <c r="C2417">
        <v>92.482734385053377</v>
      </c>
      <c r="D2417">
        <v>89.210149159155804</v>
      </c>
      <c r="E2417">
        <v>92.057594299316406</v>
      </c>
      <c r="F2417">
        <v>5347700</v>
      </c>
      <c r="G2417">
        <v>0</v>
      </c>
      <c r="H2417">
        <v>0</v>
      </c>
      <c r="I2417" t="s">
        <v>2589</v>
      </c>
    </row>
    <row r="2418" spans="1:9">
      <c r="A2418" t="s">
        <v>5729</v>
      </c>
      <c r="B2418">
        <v>91.592902344594705</v>
      </c>
      <c r="C2418">
        <v>92.848551935172424</v>
      </c>
      <c r="D2418">
        <v>89.823133560777649</v>
      </c>
      <c r="E2418">
        <v>92.720016479492202</v>
      </c>
      <c r="F2418">
        <v>6856600</v>
      </c>
      <c r="G2418">
        <v>0</v>
      </c>
      <c r="H2418">
        <v>0</v>
      </c>
      <c r="I2418" t="s">
        <v>5730</v>
      </c>
    </row>
    <row r="2419" spans="1:9">
      <c r="A2419" t="s">
        <v>5731</v>
      </c>
      <c r="B2419">
        <v>93.056178008379675</v>
      </c>
      <c r="C2419">
        <v>94.855606510658475</v>
      </c>
      <c r="D2419">
        <v>91.701660204112656</v>
      </c>
      <c r="E2419">
        <v>93.036399841308594</v>
      </c>
      <c r="F2419">
        <v>7200100</v>
      </c>
      <c r="G2419">
        <v>0</v>
      </c>
      <c r="H2419">
        <v>0</v>
      </c>
      <c r="I2419" t="s">
        <v>2591</v>
      </c>
    </row>
    <row r="2420" spans="1:9">
      <c r="A2420" t="s">
        <v>5732</v>
      </c>
      <c r="B2420">
        <v>95.755317818573687</v>
      </c>
      <c r="C2420">
        <v>96.516618851023964</v>
      </c>
      <c r="D2420">
        <v>90.653644428385505</v>
      </c>
      <c r="E2420">
        <v>91.108444213867202</v>
      </c>
      <c r="F2420">
        <v>9113800</v>
      </c>
      <c r="G2420">
        <v>0</v>
      </c>
      <c r="H2420">
        <v>0</v>
      </c>
      <c r="I2420" t="s">
        <v>2592</v>
      </c>
    </row>
    <row r="2421" spans="1:9">
      <c r="A2421" t="s">
        <v>5733</v>
      </c>
      <c r="B2421">
        <v>91.256753930934636</v>
      </c>
      <c r="C2421">
        <v>94.479901349030641</v>
      </c>
      <c r="D2421">
        <v>90.841495377073343</v>
      </c>
      <c r="E2421">
        <v>94.232727050781236</v>
      </c>
      <c r="F2421">
        <v>7718800</v>
      </c>
      <c r="G2421">
        <v>0</v>
      </c>
      <c r="H2421">
        <v>0</v>
      </c>
      <c r="I2421" t="s">
        <v>2593</v>
      </c>
    </row>
    <row r="2422" spans="1:9">
      <c r="A2422" t="s">
        <v>5734</v>
      </c>
      <c r="B2422">
        <v>93.936118574971999</v>
      </c>
      <c r="C2422">
        <v>95.75531771492966</v>
      </c>
      <c r="D2422">
        <v>93.619735787885404</v>
      </c>
      <c r="E2422">
        <v>95.488372802734375</v>
      </c>
      <c r="F2422">
        <v>5274900</v>
      </c>
      <c r="G2422">
        <v>0</v>
      </c>
      <c r="H2422">
        <v>0</v>
      </c>
      <c r="I2422" t="s">
        <v>2594</v>
      </c>
    </row>
    <row r="2423" spans="1:9">
      <c r="A2423" t="s">
        <v>5735</v>
      </c>
      <c r="B2423">
        <v>95.399385289589702</v>
      </c>
      <c r="C2423">
        <v>96.88243100523394</v>
      </c>
      <c r="D2423">
        <v>94.094305361549203</v>
      </c>
      <c r="E2423">
        <v>95.280746459960938</v>
      </c>
      <c r="F2423">
        <v>4662400</v>
      </c>
      <c r="G2423">
        <v>0</v>
      </c>
      <c r="H2423">
        <v>0</v>
      </c>
      <c r="I2423" t="s">
        <v>5736</v>
      </c>
    </row>
    <row r="2424" spans="1:9">
      <c r="A2424" t="s">
        <v>5737</v>
      </c>
      <c r="B2424">
        <v>94.865487963502218</v>
      </c>
      <c r="C2424">
        <v>95.992602104375322</v>
      </c>
      <c r="D2424">
        <v>94.222840854336084</v>
      </c>
      <c r="E2424">
        <v>95.814643859863281</v>
      </c>
      <c r="F2424">
        <v>3768400</v>
      </c>
      <c r="G2424">
        <v>0</v>
      </c>
      <c r="H2424">
        <v>0</v>
      </c>
      <c r="I2424" t="s">
        <v>2596</v>
      </c>
    </row>
    <row r="2425" spans="1:9">
      <c r="A2425" t="s">
        <v>5738</v>
      </c>
      <c r="B2425">
        <v>94.430465427004123</v>
      </c>
      <c r="C2425">
        <v>95.893732961875997</v>
      </c>
      <c r="D2425">
        <v>93.164934301765555</v>
      </c>
      <c r="E2425">
        <v>95.607009887695327</v>
      </c>
      <c r="F2425">
        <v>8255300</v>
      </c>
      <c r="G2425">
        <v>0</v>
      </c>
      <c r="H2425">
        <v>0</v>
      </c>
      <c r="I2425" t="s">
        <v>2597</v>
      </c>
    </row>
    <row r="2426" spans="1:9">
      <c r="A2426" t="s">
        <v>5739</v>
      </c>
      <c r="B2426">
        <v>96.0123833419579</v>
      </c>
      <c r="C2426">
        <v>96.427634345420458</v>
      </c>
      <c r="D2426">
        <v>94.470018161576505</v>
      </c>
      <c r="E2426">
        <v>94.885269165039063</v>
      </c>
      <c r="F2426">
        <v>5443700</v>
      </c>
      <c r="G2426">
        <v>0</v>
      </c>
      <c r="H2426">
        <v>0</v>
      </c>
      <c r="I2426" t="s">
        <v>2598</v>
      </c>
    </row>
    <row r="2427" spans="1:9">
      <c r="A2427" t="s">
        <v>5740</v>
      </c>
      <c r="B2427">
        <v>96.200238825646764</v>
      </c>
      <c r="C2427">
        <v>97.39656151068472</v>
      </c>
      <c r="D2427">
        <v>95.597132941175246</v>
      </c>
      <c r="E2427">
        <v>96.269447326660156</v>
      </c>
      <c r="F2427">
        <v>5294900</v>
      </c>
      <c r="G2427">
        <v>0</v>
      </c>
      <c r="H2427">
        <v>0</v>
      </c>
      <c r="I2427" t="s">
        <v>2599</v>
      </c>
    </row>
    <row r="2428" spans="1:9">
      <c r="A2428" t="s">
        <v>5741</v>
      </c>
      <c r="B2428">
        <v>95.745431664982178</v>
      </c>
      <c r="C2428">
        <v>95.745431664982178</v>
      </c>
      <c r="D2428">
        <v>92.65081219501576</v>
      </c>
      <c r="E2428">
        <v>92.957305908203125</v>
      </c>
      <c r="F2428">
        <v>6789300</v>
      </c>
      <c r="G2428">
        <v>0</v>
      </c>
      <c r="H2428">
        <v>0</v>
      </c>
      <c r="I2428" t="s">
        <v>5742</v>
      </c>
    </row>
    <row r="2429" spans="1:9">
      <c r="A2429" t="s">
        <v>5743</v>
      </c>
      <c r="B2429">
        <v>92.838665992306275</v>
      </c>
      <c r="C2429">
        <v>93.520861911878498</v>
      </c>
      <c r="D2429">
        <v>91.958726112367543</v>
      </c>
      <c r="E2429">
        <v>92.591491699218764</v>
      </c>
      <c r="F2429">
        <v>5726600</v>
      </c>
      <c r="G2429">
        <v>0</v>
      </c>
      <c r="H2429">
        <v>0</v>
      </c>
      <c r="I2429" t="s">
        <v>2601</v>
      </c>
    </row>
    <row r="2430" spans="1:9">
      <c r="A2430" t="s">
        <v>5744</v>
      </c>
      <c r="B2430">
        <v>93.056180017269682</v>
      </c>
      <c r="C2430">
        <v>95.043455890661434</v>
      </c>
      <c r="D2430">
        <v>92.888095766179205</v>
      </c>
      <c r="E2430">
        <v>94.410690307617202</v>
      </c>
      <c r="F2430">
        <v>5725200</v>
      </c>
      <c r="G2430">
        <v>0</v>
      </c>
      <c r="H2430">
        <v>0</v>
      </c>
      <c r="I2430" t="s">
        <v>2602</v>
      </c>
    </row>
    <row r="2431" spans="1:9">
      <c r="A2431" t="s">
        <v>5745</v>
      </c>
      <c r="B2431">
        <v>95.854189875363915</v>
      </c>
      <c r="C2431">
        <v>97.268027163541703</v>
      </c>
      <c r="D2431">
        <v>95.152215773284155</v>
      </c>
      <c r="E2431">
        <v>95.834419250488281</v>
      </c>
      <c r="F2431">
        <v>5006300</v>
      </c>
      <c r="G2431">
        <v>0</v>
      </c>
      <c r="H2431">
        <v>0</v>
      </c>
      <c r="I2431" t="s">
        <v>2603</v>
      </c>
    </row>
    <row r="2432" spans="1:9">
      <c r="A2432" t="s">
        <v>5746</v>
      </c>
      <c r="B2432">
        <v>95.844306927635046</v>
      </c>
      <c r="C2432">
        <v>96.734128354035207</v>
      </c>
      <c r="D2432">
        <v>95.003908291117995</v>
      </c>
      <c r="E2432">
        <v>95.310409545898438</v>
      </c>
      <c r="F2432">
        <v>4614700</v>
      </c>
      <c r="G2432">
        <v>0</v>
      </c>
      <c r="H2432">
        <v>0</v>
      </c>
      <c r="I2432" t="s">
        <v>2604</v>
      </c>
    </row>
    <row r="2433" spans="1:9">
      <c r="A2433" t="s">
        <v>5747</v>
      </c>
      <c r="B2433">
        <v>99.789209169455802</v>
      </c>
      <c r="C2433">
        <v>101.83581208140416</v>
      </c>
      <c r="D2433">
        <v>97.910682971943302</v>
      </c>
      <c r="E2433">
        <v>99.937515258789063</v>
      </c>
      <c r="F2433">
        <v>9670800</v>
      </c>
      <c r="G2433">
        <v>0</v>
      </c>
      <c r="H2433">
        <v>0</v>
      </c>
      <c r="I2433" t="s">
        <v>5748</v>
      </c>
    </row>
    <row r="2434" spans="1:9">
      <c r="A2434" t="s">
        <v>5749</v>
      </c>
      <c r="B2434">
        <v>99.739770101118523</v>
      </c>
      <c r="C2434">
        <v>99.739770101118523</v>
      </c>
      <c r="D2434">
        <v>97.357013788747153</v>
      </c>
      <c r="E2434">
        <v>97.970001220703125</v>
      </c>
      <c r="F2434">
        <v>7774500</v>
      </c>
      <c r="G2434">
        <v>0</v>
      </c>
      <c r="H2434">
        <v>0</v>
      </c>
      <c r="I2434" t="s">
        <v>2606</v>
      </c>
    </row>
    <row r="2435" spans="1:9">
      <c r="A2435" t="s">
        <v>5750</v>
      </c>
      <c r="B2435">
        <v>94.300003051757798</v>
      </c>
      <c r="C2435">
        <v>97.5</v>
      </c>
      <c r="D2435">
        <v>93.709999084472656</v>
      </c>
      <c r="E2435">
        <v>97.069999694824219</v>
      </c>
      <c r="F2435">
        <v>8348500</v>
      </c>
      <c r="G2435">
        <v>0</v>
      </c>
      <c r="H2435">
        <v>0</v>
      </c>
      <c r="I2435" t="s">
        <v>2608</v>
      </c>
    </row>
    <row r="2436" spans="1:9">
      <c r="A2436" t="s">
        <v>5751</v>
      </c>
      <c r="B2436">
        <v>97.760002136230483</v>
      </c>
      <c r="C2436">
        <v>99.139999389648438</v>
      </c>
      <c r="D2436">
        <v>97.400001525878906</v>
      </c>
      <c r="E2436">
        <v>98.580001831054673</v>
      </c>
      <c r="F2436">
        <v>6371500</v>
      </c>
      <c r="G2436">
        <v>0</v>
      </c>
      <c r="H2436">
        <v>0</v>
      </c>
      <c r="I2436" t="s">
        <v>2609</v>
      </c>
    </row>
    <row r="2437" spans="1:9">
      <c r="A2437" t="s">
        <v>5752</v>
      </c>
      <c r="B2437">
        <v>96.760002136230483</v>
      </c>
      <c r="C2437">
        <v>98.440002441406236</v>
      </c>
      <c r="D2437">
        <v>96.050003051757798</v>
      </c>
      <c r="E2437">
        <v>97.989997863769517</v>
      </c>
      <c r="F2437">
        <v>8468700</v>
      </c>
      <c r="G2437">
        <v>0</v>
      </c>
      <c r="H2437">
        <v>0</v>
      </c>
      <c r="I2437" t="s">
        <v>5753</v>
      </c>
    </row>
    <row r="2438" spans="1:9">
      <c r="A2438" t="s">
        <v>5754</v>
      </c>
      <c r="B2438">
        <v>98</v>
      </c>
      <c r="C2438">
        <v>99.330001831054673</v>
      </c>
      <c r="D2438">
        <v>97.349998474121094</v>
      </c>
      <c r="E2438">
        <v>98.120002746582045</v>
      </c>
      <c r="F2438">
        <v>10163500</v>
      </c>
      <c r="G2438">
        <v>0</v>
      </c>
      <c r="H2438">
        <v>0</v>
      </c>
      <c r="I2438" t="s">
        <v>2611</v>
      </c>
    </row>
    <row r="2439" spans="1:9">
      <c r="A2439" t="s">
        <v>5755</v>
      </c>
      <c r="B2439">
        <v>91.5</v>
      </c>
      <c r="C2439">
        <v>95.309997558593764</v>
      </c>
      <c r="D2439">
        <v>90.599998474121094</v>
      </c>
      <c r="E2439">
        <v>93.010002136230483</v>
      </c>
      <c r="F2439">
        <v>27058500</v>
      </c>
      <c r="G2439">
        <v>0</v>
      </c>
      <c r="H2439">
        <v>0</v>
      </c>
      <c r="I2439" t="s">
        <v>2612</v>
      </c>
    </row>
    <row r="2440" spans="1:9">
      <c r="A2440" t="s">
        <v>5756</v>
      </c>
      <c r="B2440">
        <v>92.169998168945327</v>
      </c>
      <c r="C2440">
        <v>95.819999694824219</v>
      </c>
      <c r="D2440">
        <v>92.050003051757798</v>
      </c>
      <c r="E2440">
        <v>95.059997558593764</v>
      </c>
      <c r="F2440">
        <v>11428000</v>
      </c>
      <c r="G2440">
        <v>0</v>
      </c>
      <c r="H2440">
        <v>0</v>
      </c>
      <c r="I2440" t="s">
        <v>2613</v>
      </c>
    </row>
    <row r="2441" spans="1:9">
      <c r="A2441" t="s">
        <v>5757</v>
      </c>
      <c r="B2441">
        <v>93.139999389648438</v>
      </c>
      <c r="C2441">
        <v>95.180000305175781</v>
      </c>
      <c r="D2441">
        <v>93.139999389648438</v>
      </c>
      <c r="E2441">
        <v>94.290000915527344</v>
      </c>
      <c r="F2441">
        <v>7373800</v>
      </c>
      <c r="G2441">
        <v>0</v>
      </c>
      <c r="H2441">
        <v>0</v>
      </c>
      <c r="I2441" t="s">
        <v>2614</v>
      </c>
    </row>
    <row r="2442" spans="1:9">
      <c r="A2442" t="s">
        <v>5758</v>
      </c>
      <c r="B2442">
        <v>95.559997558593764</v>
      </c>
      <c r="C2442">
        <v>97.129997253417955</v>
      </c>
      <c r="D2442">
        <v>94.879997253417955</v>
      </c>
      <c r="E2442">
        <v>96.989997863769517</v>
      </c>
      <c r="F2442">
        <v>6501800</v>
      </c>
      <c r="G2442">
        <v>0</v>
      </c>
      <c r="H2442">
        <v>0</v>
      </c>
      <c r="I2442" t="s">
        <v>5759</v>
      </c>
    </row>
    <row r="2443" spans="1:9">
      <c r="A2443" t="s">
        <v>5760</v>
      </c>
      <c r="B2443">
        <v>96.989997863769517</v>
      </c>
      <c r="C2443">
        <v>97.089996337890625</v>
      </c>
      <c r="D2443">
        <v>95.769996643066406</v>
      </c>
      <c r="E2443">
        <v>95.940002441406236</v>
      </c>
      <c r="F2443">
        <v>4476000</v>
      </c>
      <c r="G2443">
        <v>0</v>
      </c>
      <c r="H2443">
        <v>0</v>
      </c>
      <c r="I2443" t="s">
        <v>2616</v>
      </c>
    </row>
    <row r="2444" spans="1:9">
      <c r="A2444" t="s">
        <v>5761</v>
      </c>
      <c r="B2444">
        <v>97.769996643066406</v>
      </c>
      <c r="C2444">
        <v>97.769996643066406</v>
      </c>
      <c r="D2444">
        <v>94.239997863769517</v>
      </c>
      <c r="E2444">
        <v>94.870002746582045</v>
      </c>
      <c r="F2444">
        <v>7033300</v>
      </c>
      <c r="G2444">
        <v>0</v>
      </c>
      <c r="H2444">
        <v>0</v>
      </c>
      <c r="I2444" t="s">
        <v>2617</v>
      </c>
    </row>
    <row r="2445" spans="1:9">
      <c r="A2445" t="s">
        <v>5762</v>
      </c>
      <c r="B2445">
        <v>94.040000915527344</v>
      </c>
      <c r="C2445">
        <v>94.760002136230483</v>
      </c>
      <c r="D2445">
        <v>93.25</v>
      </c>
      <c r="E2445">
        <v>94.010002136230483</v>
      </c>
      <c r="F2445">
        <v>7874000</v>
      </c>
      <c r="G2445">
        <v>0</v>
      </c>
      <c r="H2445">
        <v>0</v>
      </c>
      <c r="I2445" t="s">
        <v>2618</v>
      </c>
    </row>
    <row r="2446" spans="1:9">
      <c r="A2446" t="s">
        <v>5763</v>
      </c>
      <c r="B2446">
        <v>93.410003662109375</v>
      </c>
      <c r="C2446">
        <v>93.459999084472656</v>
      </c>
      <c r="D2446">
        <v>92.059997558593764</v>
      </c>
      <c r="E2446">
        <v>93.319999694824219</v>
      </c>
      <c r="F2446">
        <v>5748800</v>
      </c>
      <c r="G2446">
        <v>0</v>
      </c>
      <c r="H2446">
        <v>0</v>
      </c>
      <c r="I2446" t="s">
        <v>5764</v>
      </c>
    </row>
    <row r="2447" spans="1:9">
      <c r="A2447" t="s">
        <v>5765</v>
      </c>
      <c r="B2447">
        <v>93.489997863769517</v>
      </c>
      <c r="C2447">
        <v>96.430000305175781</v>
      </c>
      <c r="D2447">
        <v>93.059997558593764</v>
      </c>
      <c r="E2447">
        <v>95.779998779296875</v>
      </c>
      <c r="F2447">
        <v>6388800</v>
      </c>
      <c r="G2447">
        <v>0</v>
      </c>
      <c r="H2447">
        <v>0</v>
      </c>
      <c r="I2447" t="s">
        <v>2620</v>
      </c>
    </row>
    <row r="2448" spans="1:9">
      <c r="A2448" t="s">
        <v>5766</v>
      </c>
      <c r="B2448">
        <v>95.629997253417955</v>
      </c>
      <c r="C2448">
        <v>96.050003051757798</v>
      </c>
      <c r="D2448">
        <v>93.930000305175781</v>
      </c>
      <c r="E2448">
        <v>93.940002441406236</v>
      </c>
      <c r="F2448">
        <v>4416700</v>
      </c>
      <c r="G2448">
        <v>0</v>
      </c>
      <c r="H2448">
        <v>0</v>
      </c>
      <c r="I2448" t="s">
        <v>2621</v>
      </c>
    </row>
    <row r="2449" spans="1:9">
      <c r="A2449" t="s">
        <v>5767</v>
      </c>
      <c r="B2449">
        <v>94.239997863769517</v>
      </c>
      <c r="C2449">
        <v>94.959999084472656</v>
      </c>
      <c r="D2449">
        <v>93.089996337890625</v>
      </c>
      <c r="E2449">
        <v>93.519996643066406</v>
      </c>
      <c r="F2449">
        <v>4759900</v>
      </c>
      <c r="G2449">
        <v>0</v>
      </c>
      <c r="H2449">
        <v>0</v>
      </c>
      <c r="I2449" t="s">
        <v>2622</v>
      </c>
    </row>
    <row r="2450" spans="1:9">
      <c r="A2450" t="s">
        <v>5768</v>
      </c>
      <c r="B2450">
        <v>94.519996643066406</v>
      </c>
      <c r="C2450">
        <v>97.360000610351563</v>
      </c>
      <c r="D2450">
        <v>94.449996948242202</v>
      </c>
      <c r="E2450">
        <v>97.319999694824219</v>
      </c>
      <c r="F2450">
        <v>7822800</v>
      </c>
      <c r="G2450">
        <v>0</v>
      </c>
      <c r="H2450">
        <v>0</v>
      </c>
      <c r="I2450" t="s">
        <v>2623</v>
      </c>
    </row>
    <row r="2451" spans="1:9">
      <c r="A2451" t="s">
        <v>5769</v>
      </c>
      <c r="B2451">
        <v>98.309997558593764</v>
      </c>
      <c r="C2451">
        <v>99.360000610351563</v>
      </c>
      <c r="D2451">
        <v>97.309997558593764</v>
      </c>
      <c r="E2451">
        <v>97.349998474121094</v>
      </c>
      <c r="F2451">
        <v>6299300</v>
      </c>
      <c r="G2451">
        <v>0</v>
      </c>
      <c r="H2451">
        <v>0</v>
      </c>
      <c r="I2451" t="s">
        <v>5770</v>
      </c>
    </row>
    <row r="2452" spans="1:9">
      <c r="A2452" t="s">
        <v>5771</v>
      </c>
      <c r="B2452">
        <v>97.720001220703125</v>
      </c>
      <c r="C2452">
        <v>102.37000274658205</v>
      </c>
      <c r="D2452">
        <v>97.650001525878906</v>
      </c>
      <c r="E2452">
        <v>100.76999664306641</v>
      </c>
      <c r="F2452">
        <v>9612400</v>
      </c>
      <c r="G2452">
        <v>0</v>
      </c>
      <c r="H2452">
        <v>0</v>
      </c>
      <c r="I2452" t="s">
        <v>2625</v>
      </c>
    </row>
    <row r="2453" spans="1:9">
      <c r="A2453" t="s">
        <v>5772</v>
      </c>
      <c r="B2453">
        <v>100.81999969482422</v>
      </c>
      <c r="C2453">
        <v>101.08999633789063</v>
      </c>
      <c r="D2453">
        <v>97.75</v>
      </c>
      <c r="E2453">
        <v>98.110000610351563</v>
      </c>
      <c r="F2453">
        <v>6803400</v>
      </c>
      <c r="G2453">
        <v>0</v>
      </c>
      <c r="H2453">
        <v>0</v>
      </c>
      <c r="I2453" t="s">
        <v>2626</v>
      </c>
    </row>
    <row r="2454" spans="1:9">
      <c r="A2454" t="s">
        <v>5773</v>
      </c>
      <c r="B2454">
        <v>97.650001525878906</v>
      </c>
      <c r="C2454">
        <v>99.489997863769517</v>
      </c>
      <c r="D2454">
        <v>97.029998779296875</v>
      </c>
      <c r="E2454">
        <v>99.290000915527344</v>
      </c>
      <c r="F2454">
        <v>5320600</v>
      </c>
      <c r="G2454">
        <v>0</v>
      </c>
      <c r="H2454">
        <v>0</v>
      </c>
      <c r="I2454" t="s">
        <v>2627</v>
      </c>
    </row>
    <row r="2455" spans="1:9">
      <c r="A2455" t="s">
        <v>5774</v>
      </c>
      <c r="B2455">
        <v>98</v>
      </c>
      <c r="C2455">
        <v>99.25</v>
      </c>
      <c r="D2455">
        <v>94.779998779296875</v>
      </c>
      <c r="E2455">
        <v>95.370002746582045</v>
      </c>
      <c r="F2455">
        <v>7303300</v>
      </c>
      <c r="G2455">
        <v>0</v>
      </c>
      <c r="H2455">
        <v>0</v>
      </c>
      <c r="I2455" t="s">
        <v>2628</v>
      </c>
    </row>
    <row r="2456" spans="1:9">
      <c r="A2456" t="s">
        <v>5775</v>
      </c>
      <c r="B2456">
        <v>96.190002441406236</v>
      </c>
      <c r="C2456">
        <v>97.529998779296875</v>
      </c>
      <c r="D2456">
        <v>95.470001220703125</v>
      </c>
      <c r="E2456">
        <v>97.370002746582045</v>
      </c>
      <c r="F2456">
        <v>7427600</v>
      </c>
      <c r="G2456">
        <v>0</v>
      </c>
      <c r="H2456">
        <v>0</v>
      </c>
      <c r="I2456" t="s">
        <v>5776</v>
      </c>
    </row>
    <row r="2457" spans="1:9">
      <c r="A2457" t="s">
        <v>5777</v>
      </c>
      <c r="B2457">
        <v>96.669998168945327</v>
      </c>
      <c r="C2457">
        <v>96.839996337890625</v>
      </c>
      <c r="D2457">
        <v>94.860000610351563</v>
      </c>
      <c r="E2457">
        <v>95.019996643066406</v>
      </c>
      <c r="F2457">
        <v>7195500</v>
      </c>
      <c r="G2457">
        <v>0</v>
      </c>
      <c r="H2457">
        <v>0</v>
      </c>
      <c r="I2457" t="s">
        <v>2630</v>
      </c>
    </row>
    <row r="2458" spans="1:9">
      <c r="A2458" t="s">
        <v>5778</v>
      </c>
      <c r="B2458">
        <v>95.220001220703125</v>
      </c>
      <c r="C2458">
        <v>96.709999084472656</v>
      </c>
      <c r="D2458">
        <v>94.830001831054673</v>
      </c>
      <c r="E2458">
        <v>95.120002746582045</v>
      </c>
      <c r="F2458">
        <v>6408600</v>
      </c>
      <c r="G2458">
        <v>0</v>
      </c>
      <c r="H2458">
        <v>0</v>
      </c>
      <c r="I2458" t="s">
        <v>2631</v>
      </c>
    </row>
    <row r="2459" spans="1:9">
      <c r="A2459" t="s">
        <v>5779</v>
      </c>
      <c r="B2459">
        <v>95.690002441406236</v>
      </c>
      <c r="C2459">
        <v>96.580001831054673</v>
      </c>
      <c r="D2459">
        <v>94.400001525878906</v>
      </c>
      <c r="E2459">
        <v>95.540000915527344</v>
      </c>
      <c r="F2459">
        <v>9619800</v>
      </c>
      <c r="G2459">
        <v>0</v>
      </c>
      <c r="H2459">
        <v>0</v>
      </c>
      <c r="I2459" t="s">
        <v>5780</v>
      </c>
    </row>
    <row r="2460" spans="1:9">
      <c r="A2460" t="s">
        <v>5781</v>
      </c>
      <c r="B2460">
        <v>94.620002746582045</v>
      </c>
      <c r="C2460">
        <v>96.639999389648438</v>
      </c>
      <c r="D2460">
        <v>94.169998168945327</v>
      </c>
      <c r="E2460">
        <v>96.529998779296875</v>
      </c>
      <c r="F2460">
        <v>6887200</v>
      </c>
      <c r="G2460">
        <v>0</v>
      </c>
      <c r="H2460">
        <v>0</v>
      </c>
      <c r="I2460" t="s">
        <v>5782</v>
      </c>
    </row>
    <row r="2461" spans="1:9">
      <c r="A2461" t="s">
        <v>5783</v>
      </c>
      <c r="B2461">
        <v>97.25</v>
      </c>
      <c r="C2461">
        <v>98.139999389648438</v>
      </c>
      <c r="D2461">
        <v>96.540000915527344</v>
      </c>
      <c r="E2461">
        <v>97.529998779296875</v>
      </c>
      <c r="F2461">
        <v>6406100</v>
      </c>
      <c r="G2461">
        <v>0</v>
      </c>
      <c r="H2461">
        <v>0</v>
      </c>
      <c r="I2461" t="s">
        <v>2634</v>
      </c>
    </row>
    <row r="2462" spans="1:9">
      <c r="A2462" t="s">
        <v>5784</v>
      </c>
      <c r="B2462">
        <v>97.5</v>
      </c>
      <c r="C2462">
        <v>97.809997558593764</v>
      </c>
      <c r="D2462">
        <v>95.989997863769517</v>
      </c>
      <c r="E2462">
        <v>96.699996948242202</v>
      </c>
      <c r="F2462">
        <v>4372000</v>
      </c>
      <c r="G2462">
        <v>0</v>
      </c>
      <c r="H2462">
        <v>0</v>
      </c>
      <c r="I2462" t="s">
        <v>2635</v>
      </c>
    </row>
    <row r="2463" spans="1:9">
      <c r="A2463" t="s">
        <v>5785</v>
      </c>
      <c r="B2463">
        <v>96.980003356933594</v>
      </c>
      <c r="C2463">
        <v>97.830001831054673</v>
      </c>
      <c r="D2463">
        <v>96.389999389648438</v>
      </c>
      <c r="E2463">
        <v>97.599998474121094</v>
      </c>
      <c r="F2463">
        <v>5331900</v>
      </c>
      <c r="G2463">
        <v>0</v>
      </c>
      <c r="H2463">
        <v>0</v>
      </c>
      <c r="I2463" t="s">
        <v>2636</v>
      </c>
    </row>
    <row r="2464" spans="1:9">
      <c r="A2464" t="s">
        <v>5786</v>
      </c>
      <c r="B2464">
        <v>98.260002136230483</v>
      </c>
      <c r="C2464">
        <v>100.26000213623048</v>
      </c>
      <c r="D2464">
        <v>98.110000610351563</v>
      </c>
      <c r="E2464">
        <v>99.230003356933594</v>
      </c>
      <c r="F2464">
        <v>6389800</v>
      </c>
      <c r="G2464">
        <v>0</v>
      </c>
      <c r="H2464">
        <v>0</v>
      </c>
      <c r="I2464" t="s">
        <v>2637</v>
      </c>
    </row>
    <row r="2465" spans="1:9">
      <c r="A2465" t="s">
        <v>5787</v>
      </c>
      <c r="B2465">
        <v>99.599998474121094</v>
      </c>
      <c r="C2465">
        <v>99.660003662109375</v>
      </c>
      <c r="D2465">
        <v>98.139999389648438</v>
      </c>
      <c r="E2465">
        <v>98.650001525878906</v>
      </c>
      <c r="F2465">
        <v>4933600</v>
      </c>
      <c r="G2465">
        <v>0</v>
      </c>
      <c r="H2465">
        <v>0</v>
      </c>
      <c r="I2465" t="s">
        <v>5788</v>
      </c>
    </row>
    <row r="2466" spans="1:9">
      <c r="A2466" t="s">
        <v>5789</v>
      </c>
      <c r="B2466">
        <v>98.330001831054673</v>
      </c>
      <c r="C2466">
        <v>105.33999633789063</v>
      </c>
      <c r="D2466">
        <v>98.319999694824219</v>
      </c>
      <c r="E2466">
        <v>103.84999847412109</v>
      </c>
      <c r="F2466">
        <v>9968200</v>
      </c>
      <c r="G2466">
        <v>0</v>
      </c>
      <c r="H2466">
        <v>0</v>
      </c>
      <c r="I2466" t="s">
        <v>2639</v>
      </c>
    </row>
    <row r="2467" spans="1:9">
      <c r="A2467" t="s">
        <v>5790</v>
      </c>
      <c r="B2467">
        <v>104.29000091552734</v>
      </c>
      <c r="C2467">
        <v>105.70999908447266</v>
      </c>
      <c r="D2467">
        <v>103.31999969482422</v>
      </c>
      <c r="E2467">
        <v>105.4499969482422</v>
      </c>
      <c r="F2467">
        <v>6327900</v>
      </c>
      <c r="G2467">
        <v>0</v>
      </c>
      <c r="H2467">
        <v>0</v>
      </c>
      <c r="I2467" t="s">
        <v>2640</v>
      </c>
    </row>
    <row r="2468" spans="1:9">
      <c r="A2468" t="s">
        <v>5791</v>
      </c>
      <c r="B2468">
        <v>105.9499969482422</v>
      </c>
      <c r="C2468">
        <v>105.97000122070313</v>
      </c>
      <c r="D2468">
        <v>104.0500030517578</v>
      </c>
      <c r="E2468">
        <v>104.05999755859376</v>
      </c>
      <c r="F2468">
        <v>3535300</v>
      </c>
      <c r="G2468">
        <v>0</v>
      </c>
      <c r="H2468">
        <v>0</v>
      </c>
      <c r="I2468" t="s">
        <v>2641</v>
      </c>
    </row>
    <row r="2469" spans="1:9">
      <c r="A2469" t="s">
        <v>5792</v>
      </c>
      <c r="B2469">
        <v>103</v>
      </c>
      <c r="C2469">
        <v>103.41000366210938</v>
      </c>
      <c r="D2469">
        <v>100.73999786376952</v>
      </c>
      <c r="E2469">
        <v>101.59999847412109</v>
      </c>
      <c r="F2469">
        <v>5677100</v>
      </c>
      <c r="G2469">
        <v>0</v>
      </c>
      <c r="H2469">
        <v>0</v>
      </c>
      <c r="I2469" t="s">
        <v>5793</v>
      </c>
    </row>
    <row r="2470" spans="1:9">
      <c r="A2470" t="s">
        <v>5794</v>
      </c>
      <c r="B2470">
        <v>101.72000122070313</v>
      </c>
      <c r="C2470">
        <v>102.47000122070313</v>
      </c>
      <c r="D2470">
        <v>100.58000183105467</v>
      </c>
      <c r="E2470">
        <v>102.01000213623048</v>
      </c>
      <c r="F2470">
        <v>6100500</v>
      </c>
      <c r="G2470">
        <v>0</v>
      </c>
      <c r="H2470">
        <v>0</v>
      </c>
      <c r="I2470" t="s">
        <v>2643</v>
      </c>
    </row>
    <row r="2471" spans="1:9">
      <c r="A2471" t="s">
        <v>5795</v>
      </c>
      <c r="B2471">
        <v>102.51000213623048</v>
      </c>
      <c r="C2471">
        <v>103.33000183105467</v>
      </c>
      <c r="D2471">
        <v>101.8000030517578</v>
      </c>
      <c r="E2471">
        <v>102.43000030517578</v>
      </c>
      <c r="F2471">
        <v>4312200</v>
      </c>
      <c r="G2471">
        <v>0</v>
      </c>
      <c r="H2471">
        <v>0</v>
      </c>
      <c r="I2471" t="s">
        <v>2644</v>
      </c>
    </row>
    <row r="2472" spans="1:9">
      <c r="A2472" t="s">
        <v>5796</v>
      </c>
      <c r="B2472">
        <v>102.91999816894533</v>
      </c>
      <c r="C2472">
        <v>106.37000274658205</v>
      </c>
      <c r="D2472">
        <v>102.62000274658205</v>
      </c>
      <c r="E2472">
        <v>104.73999786376952</v>
      </c>
      <c r="F2472">
        <v>5109900</v>
      </c>
      <c r="G2472">
        <v>0</v>
      </c>
      <c r="H2472">
        <v>0</v>
      </c>
      <c r="I2472" t="s">
        <v>2645</v>
      </c>
    </row>
    <row r="2473" spans="1:9">
      <c r="A2473" t="s">
        <v>5797</v>
      </c>
      <c r="B2473">
        <v>104.30999755859376</v>
      </c>
      <c r="C2473">
        <v>105.04000091552734</v>
      </c>
      <c r="D2473">
        <v>103.19000244140624</v>
      </c>
      <c r="E2473">
        <v>104.23999786376952</v>
      </c>
      <c r="F2473">
        <v>3866100</v>
      </c>
      <c r="G2473">
        <v>0</v>
      </c>
      <c r="H2473">
        <v>0</v>
      </c>
      <c r="I2473" t="s">
        <v>2646</v>
      </c>
    </row>
    <row r="2474" spans="1:9">
      <c r="A2474" t="s">
        <v>5798</v>
      </c>
      <c r="B2474">
        <v>104</v>
      </c>
      <c r="C2474">
        <v>105</v>
      </c>
      <c r="D2474">
        <v>103.19000244140624</v>
      </c>
      <c r="E2474">
        <v>104.87000274658205</v>
      </c>
      <c r="F2474">
        <v>4468100</v>
      </c>
      <c r="G2474">
        <v>0</v>
      </c>
      <c r="H2474">
        <v>0</v>
      </c>
      <c r="I2474" t="s">
        <v>5799</v>
      </c>
    </row>
    <row r="2475" spans="1:9">
      <c r="A2475" t="s">
        <v>5800</v>
      </c>
      <c r="B2475">
        <v>105</v>
      </c>
      <c r="C2475">
        <v>105.50399780273438</v>
      </c>
      <c r="D2475">
        <v>102.19000244140624</v>
      </c>
      <c r="E2475">
        <v>102.20999908447266</v>
      </c>
      <c r="F2475">
        <v>3852314</v>
      </c>
      <c r="G2475">
        <v>0</v>
      </c>
      <c r="H2475">
        <v>0</v>
      </c>
      <c r="I2475" t="s">
        <v>2648</v>
      </c>
    </row>
    <row r="2476" spans="1:9">
      <c r="A2476" t="s">
        <v>5801</v>
      </c>
      <c r="B2476">
        <v>59.197413584118209</v>
      </c>
      <c r="C2476">
        <v>59.778591826635392</v>
      </c>
      <c r="D2476">
        <v>59.016267941563207</v>
      </c>
      <c r="E2476">
        <v>59.612545013427727</v>
      </c>
      <c r="F2476">
        <v>2908900</v>
      </c>
      <c r="G2476">
        <v>0.56000000000000005</v>
      </c>
      <c r="H2476">
        <v>0</v>
      </c>
      <c r="I2476" t="s">
        <v>5802</v>
      </c>
    </row>
    <row r="2477" spans="1:9">
      <c r="A2477" t="s">
        <v>5803</v>
      </c>
      <c r="B2477">
        <v>54.162276161231219</v>
      </c>
      <c r="C2477">
        <v>55.05990966036925</v>
      </c>
      <c r="D2477">
        <v>53.857998340827066</v>
      </c>
      <c r="E2477">
        <v>55.006660461425781</v>
      </c>
      <c r="F2477">
        <v>8938200</v>
      </c>
      <c r="G2477">
        <v>0.56000000000000005</v>
      </c>
      <c r="H2477">
        <v>0</v>
      </c>
      <c r="I2477" t="s">
        <v>5804</v>
      </c>
    </row>
    <row r="2478" spans="1:9">
      <c r="A2478" t="s">
        <v>5805</v>
      </c>
      <c r="B2478">
        <v>52.180235126664826</v>
      </c>
      <c r="C2478">
        <v>53.675923781448716</v>
      </c>
      <c r="D2478">
        <v>51.720025483609433</v>
      </c>
      <c r="E2478">
        <v>53.652908325195313</v>
      </c>
      <c r="F2478">
        <v>4651800</v>
      </c>
      <c r="G2478">
        <v>0.56000000000000005</v>
      </c>
      <c r="H2478">
        <v>0</v>
      </c>
      <c r="I2478" t="s">
        <v>285</v>
      </c>
    </row>
    <row r="2479" spans="1:9">
      <c r="A2479" t="s">
        <v>5806</v>
      </c>
      <c r="B2479">
        <v>56.845052051440959</v>
      </c>
      <c r="C2479">
        <v>58.236225800333827</v>
      </c>
      <c r="D2479">
        <v>56.419967744053203</v>
      </c>
      <c r="E2479">
        <v>57.664299011230469</v>
      </c>
      <c r="F2479">
        <v>8756400</v>
      </c>
      <c r="G2479">
        <v>0.56000000000000005</v>
      </c>
      <c r="H2479">
        <v>0</v>
      </c>
      <c r="I2479" t="s">
        <v>5807</v>
      </c>
    </row>
    <row r="2480" spans="1:9">
      <c r="A2480" t="s">
        <v>5808</v>
      </c>
      <c r="B2480">
        <v>58.879984590890224</v>
      </c>
      <c r="C2480">
        <v>59.386362983330002</v>
      </c>
      <c r="D2480">
        <v>58.638477575150169</v>
      </c>
      <c r="E2480">
        <v>58.841030120849609</v>
      </c>
      <c r="F2480">
        <v>5373400</v>
      </c>
      <c r="G2480">
        <v>0.6</v>
      </c>
      <c r="H2480">
        <v>0</v>
      </c>
      <c r="I2480" t="s">
        <v>5809</v>
      </c>
    </row>
    <row r="2481" spans="1:9">
      <c r="A2481" t="s">
        <v>5810</v>
      </c>
      <c r="B2481">
        <v>55.836055381666291</v>
      </c>
      <c r="C2481">
        <v>57.258077674564674</v>
      </c>
      <c r="D2481">
        <v>55.663211700845103</v>
      </c>
      <c r="E2481">
        <v>56.700267791748047</v>
      </c>
      <c r="F2481">
        <v>7455400</v>
      </c>
      <c r="G2481">
        <v>0.6</v>
      </c>
      <c r="H2481">
        <v>0</v>
      </c>
      <c r="I2481" t="s">
        <v>5811</v>
      </c>
    </row>
    <row r="2482" spans="1:9">
      <c r="A2482" t="s">
        <v>5812</v>
      </c>
      <c r="B2482">
        <v>52.029208816019171</v>
      </c>
      <c r="C2482">
        <v>52.092635131899101</v>
      </c>
      <c r="D2482">
        <v>51.164959476634266</v>
      </c>
      <c r="E2482">
        <v>51.386966705322266</v>
      </c>
      <c r="F2482">
        <v>4218200</v>
      </c>
      <c r="G2482">
        <v>0.6</v>
      </c>
      <c r="H2482">
        <v>0</v>
      </c>
      <c r="I2482" t="s">
        <v>5813</v>
      </c>
    </row>
    <row r="2483" spans="1:9">
      <c r="A2483" t="s">
        <v>5814</v>
      </c>
      <c r="B2483">
        <v>44.339237088847469</v>
      </c>
      <c r="C2483">
        <v>44.99647065866246</v>
      </c>
      <c r="D2483">
        <v>44.25107108795806</v>
      </c>
      <c r="E2483">
        <v>44.36328125</v>
      </c>
      <c r="F2483">
        <v>8392900</v>
      </c>
      <c r="G2483">
        <v>0.6</v>
      </c>
      <c r="H2483">
        <v>0</v>
      </c>
      <c r="I2483" t="s">
        <v>5815</v>
      </c>
    </row>
    <row r="2484" spans="1:9">
      <c r="A2484" t="s">
        <v>5816</v>
      </c>
      <c r="B2484">
        <v>44.90364507602532</v>
      </c>
      <c r="C2484">
        <v>45.430491027635895</v>
      </c>
      <c r="D2484">
        <v>44.90364507602532</v>
      </c>
      <c r="E2484">
        <v>45.219753265380859</v>
      </c>
      <c r="F2484">
        <v>5775200</v>
      </c>
      <c r="G2484">
        <v>0.62</v>
      </c>
      <c r="H2484">
        <v>0</v>
      </c>
      <c r="I2484" t="s">
        <v>5817</v>
      </c>
    </row>
    <row r="2485" spans="1:9">
      <c r="A2485" t="s">
        <v>5818</v>
      </c>
      <c r="B2485">
        <v>48.800719111278241</v>
      </c>
      <c r="C2485">
        <v>49.390357930565678</v>
      </c>
      <c r="D2485">
        <v>48.440386012832334</v>
      </c>
      <c r="E2485">
        <v>49.210189819335938</v>
      </c>
      <c r="F2485">
        <v>8018700</v>
      </c>
      <c r="G2485">
        <v>0.62</v>
      </c>
      <c r="H2485">
        <v>0</v>
      </c>
      <c r="I2485" t="s">
        <v>728</v>
      </c>
    </row>
    <row r="2486" spans="1:9">
      <c r="A2486" t="s">
        <v>5819</v>
      </c>
      <c r="B2486">
        <v>60.144287137780594</v>
      </c>
      <c r="C2486">
        <v>60.969991286072734</v>
      </c>
      <c r="D2486">
        <v>59.186473601565517</v>
      </c>
      <c r="E2486">
        <v>60.160804748535163</v>
      </c>
      <c r="F2486">
        <v>7086000</v>
      </c>
      <c r="G2486">
        <v>0.62</v>
      </c>
      <c r="H2486">
        <v>0</v>
      </c>
      <c r="I2486" t="s">
        <v>5820</v>
      </c>
    </row>
    <row r="2487" spans="1:9">
      <c r="A2487" t="s">
        <v>5821</v>
      </c>
      <c r="B2487">
        <v>60.235467761989398</v>
      </c>
      <c r="C2487">
        <v>61.168184865087383</v>
      </c>
      <c r="D2487">
        <v>60.135531063660871</v>
      </c>
      <c r="E2487">
        <v>60.860057830810547</v>
      </c>
      <c r="F2487">
        <v>5000000</v>
      </c>
      <c r="G2487">
        <v>0.62</v>
      </c>
      <c r="H2487">
        <v>0</v>
      </c>
      <c r="I2487" t="s">
        <v>852</v>
      </c>
    </row>
    <row r="2488" spans="1:9">
      <c r="A2488" t="s">
        <v>5822</v>
      </c>
      <c r="B2488">
        <v>68.909204541574823</v>
      </c>
      <c r="C2488">
        <v>69.572278057870506</v>
      </c>
      <c r="D2488">
        <v>68.833667682001646</v>
      </c>
      <c r="E2488">
        <v>69.396018981933594</v>
      </c>
      <c r="F2488">
        <v>4680400</v>
      </c>
      <c r="G2488">
        <v>0.64</v>
      </c>
      <c r="H2488">
        <v>0</v>
      </c>
      <c r="I2488" t="s">
        <v>915</v>
      </c>
    </row>
    <row r="2489" spans="1:9">
      <c r="A2489" t="s">
        <v>5823</v>
      </c>
      <c r="B2489">
        <v>57.539632585181245</v>
      </c>
      <c r="C2489">
        <v>60.510131770908167</v>
      </c>
      <c r="D2489">
        <v>55.957064040398443</v>
      </c>
      <c r="E2489">
        <v>58.419780731201172</v>
      </c>
      <c r="F2489">
        <v>20866400</v>
      </c>
      <c r="G2489">
        <v>0.64</v>
      </c>
      <c r="H2489">
        <v>0</v>
      </c>
      <c r="I2489" t="s">
        <v>984</v>
      </c>
    </row>
    <row r="2490" spans="1:9">
      <c r="A2490" t="s">
        <v>5824</v>
      </c>
      <c r="B2490">
        <v>62.267443756723495</v>
      </c>
      <c r="C2490">
        <v>62.933404677016192</v>
      </c>
      <c r="D2490">
        <v>61.490485007077282</v>
      </c>
      <c r="E2490">
        <v>62.583351135253913</v>
      </c>
      <c r="F2490">
        <v>6868000</v>
      </c>
      <c r="G2490">
        <v>0.64</v>
      </c>
      <c r="H2490">
        <v>0</v>
      </c>
      <c r="I2490" t="s">
        <v>5825</v>
      </c>
    </row>
    <row r="2491" spans="1:9">
      <c r="A2491" t="s">
        <v>5826</v>
      </c>
      <c r="B2491">
        <v>61.139892064557991</v>
      </c>
      <c r="C2491">
        <v>61.829079509029441</v>
      </c>
      <c r="D2491">
        <v>60.330090080346757</v>
      </c>
      <c r="E2491">
        <v>61.389724731445313</v>
      </c>
      <c r="F2491">
        <v>8063100</v>
      </c>
      <c r="G2491">
        <v>0.64</v>
      </c>
      <c r="H2491">
        <v>0</v>
      </c>
      <c r="I2491" t="s">
        <v>1102</v>
      </c>
    </row>
    <row r="2492" spans="1:9">
      <c r="A2492" t="s">
        <v>5827</v>
      </c>
      <c r="B2492">
        <v>74.856877855081962</v>
      </c>
      <c r="C2492">
        <v>75.629492641216643</v>
      </c>
      <c r="D2492">
        <v>74.249198913574219</v>
      </c>
      <c r="E2492">
        <v>74.249198913574219</v>
      </c>
      <c r="F2492">
        <v>8797200</v>
      </c>
      <c r="G2492">
        <v>0.66</v>
      </c>
      <c r="H2492">
        <v>0</v>
      </c>
      <c r="I2492" t="s">
        <v>1170</v>
      </c>
    </row>
    <row r="2493" spans="1:9">
      <c r="A2493" t="s">
        <v>5828</v>
      </c>
      <c r="B2493">
        <v>96.416042590958241</v>
      </c>
      <c r="C2493">
        <v>97.018583728317978</v>
      </c>
      <c r="D2493">
        <v>95.490388194056976</v>
      </c>
      <c r="E2493">
        <v>96.800270080566406</v>
      </c>
      <c r="F2493">
        <v>7377500</v>
      </c>
      <c r="G2493">
        <v>0.66</v>
      </c>
      <c r="H2493">
        <v>0</v>
      </c>
      <c r="I2493" t="s">
        <v>1234</v>
      </c>
    </row>
    <row r="2494" spans="1:9">
      <c r="A2494" t="s">
        <v>5829</v>
      </c>
      <c r="B2494">
        <v>102.70834412858601</v>
      </c>
      <c r="C2494">
        <v>103.51631569422872</v>
      </c>
      <c r="D2494">
        <v>102.18141081208552</v>
      </c>
      <c r="E2494">
        <v>103.48118591308594</v>
      </c>
      <c r="F2494">
        <v>3122500</v>
      </c>
      <c r="G2494">
        <v>0.66</v>
      </c>
      <c r="H2494">
        <v>0</v>
      </c>
      <c r="I2494" t="s">
        <v>5830</v>
      </c>
    </row>
    <row r="2495" spans="1:9">
      <c r="A2495" t="s">
        <v>5831</v>
      </c>
      <c r="B2495">
        <v>110.4569192798978</v>
      </c>
      <c r="C2495">
        <v>111.2161952573164</v>
      </c>
      <c r="D2495">
        <v>108.39098028167136</v>
      </c>
      <c r="E2495">
        <v>108.74413299560548</v>
      </c>
      <c r="F2495">
        <v>7914900</v>
      </c>
      <c r="G2495">
        <v>0.66</v>
      </c>
      <c r="H2495">
        <v>0</v>
      </c>
      <c r="I2495" t="s">
        <v>1358</v>
      </c>
    </row>
    <row r="2496" spans="1:9">
      <c r="A2496" t="s">
        <v>5832</v>
      </c>
      <c r="B2496">
        <v>121.56109056410961</v>
      </c>
      <c r="C2496">
        <v>122.41284932453156</v>
      </c>
      <c r="D2496">
        <v>119.4849463545292</v>
      </c>
      <c r="E2496">
        <v>121.46349334716795</v>
      </c>
      <c r="F2496">
        <v>5756800</v>
      </c>
      <c r="G2496">
        <v>0.68</v>
      </c>
      <c r="H2496">
        <v>0</v>
      </c>
      <c r="I2496" t="s">
        <v>1421</v>
      </c>
    </row>
    <row r="2497" spans="1:9">
      <c r="A2497" t="s">
        <v>5833</v>
      </c>
      <c r="B2497">
        <v>146.10930830158085</v>
      </c>
      <c r="C2497">
        <v>146.74186067873092</v>
      </c>
      <c r="D2497">
        <v>143.00002605417279</v>
      </c>
      <c r="E2497">
        <v>145.2540283203125</v>
      </c>
      <c r="F2497">
        <v>6299900</v>
      </c>
      <c r="G2497">
        <v>0.68</v>
      </c>
      <c r="H2497">
        <v>0</v>
      </c>
      <c r="I2497" t="s">
        <v>1485</v>
      </c>
    </row>
    <row r="2498" spans="1:9">
      <c r="A2498" t="s">
        <v>5834</v>
      </c>
      <c r="B2498">
        <v>170.89569623551216</v>
      </c>
      <c r="C2498">
        <v>172.18318300223174</v>
      </c>
      <c r="D2498">
        <v>170.01054567272308</v>
      </c>
      <c r="E2498">
        <v>170.40394592285156</v>
      </c>
      <c r="F2498">
        <v>2500300</v>
      </c>
      <c r="G2498">
        <v>0.68</v>
      </c>
      <c r="H2498">
        <v>0</v>
      </c>
      <c r="I2498" t="s">
        <v>5835</v>
      </c>
    </row>
    <row r="2499" spans="1:9">
      <c r="A2499" t="s">
        <v>5836</v>
      </c>
      <c r="B2499">
        <v>189.45341495325505</v>
      </c>
      <c r="C2499">
        <v>189.8749879973075</v>
      </c>
      <c r="D2499">
        <v>184.96846137788032</v>
      </c>
      <c r="E2499">
        <v>185.16578674316409</v>
      </c>
      <c r="F2499">
        <v>4794900</v>
      </c>
      <c r="G2499">
        <v>0.68</v>
      </c>
      <c r="H2499">
        <v>0</v>
      </c>
      <c r="I2499" t="s">
        <v>1609</v>
      </c>
    </row>
    <row r="2500" spans="1:9">
      <c r="A2500" t="s">
        <v>5837</v>
      </c>
      <c r="B2500">
        <v>234.422961386906</v>
      </c>
      <c r="C2500">
        <v>234.422961386906</v>
      </c>
      <c r="D2500">
        <v>226.86237421253853</v>
      </c>
      <c r="E2500">
        <v>229.2025451660156</v>
      </c>
      <c r="F2500">
        <v>6620500</v>
      </c>
      <c r="G2500">
        <v>0.9</v>
      </c>
      <c r="H2500">
        <v>0</v>
      </c>
      <c r="I2500" t="s">
        <v>1672</v>
      </c>
    </row>
    <row r="2501" spans="1:9">
      <c r="A2501" t="s">
        <v>5838</v>
      </c>
      <c r="B2501">
        <v>237.52689038509041</v>
      </c>
      <c r="C2501">
        <v>241.61813191929053</v>
      </c>
      <c r="D2501">
        <v>237.29206410714869</v>
      </c>
      <c r="E2501">
        <v>240.58856201171875</v>
      </c>
      <c r="F2501">
        <v>4355800</v>
      </c>
      <c r="G2501">
        <v>0.9</v>
      </c>
      <c r="H2501">
        <v>0</v>
      </c>
      <c r="I2501" t="s">
        <v>1736</v>
      </c>
    </row>
    <row r="2502" spans="1:9">
      <c r="A2502" t="s">
        <v>5839</v>
      </c>
      <c r="B2502">
        <v>189.86540346187437</v>
      </c>
      <c r="C2502">
        <v>189.86540346187437</v>
      </c>
      <c r="D2502">
        <v>186.67255515309736</v>
      </c>
      <c r="E2502">
        <v>187.92428588867188</v>
      </c>
      <c r="F2502">
        <v>4739300</v>
      </c>
      <c r="G2502">
        <v>0.9</v>
      </c>
      <c r="H2502">
        <v>0</v>
      </c>
      <c r="I2502" t="s">
        <v>1797</v>
      </c>
    </row>
    <row r="2503" spans="1:9">
      <c r="A2503" t="s">
        <v>5840</v>
      </c>
      <c r="B2503">
        <v>191.84112510778357</v>
      </c>
      <c r="C2503">
        <v>196.34956626914237</v>
      </c>
      <c r="D2503">
        <v>190.47492997418053</v>
      </c>
      <c r="E2503">
        <v>196.07632446289065</v>
      </c>
      <c r="F2503">
        <v>6641600</v>
      </c>
      <c r="G2503">
        <v>0.9</v>
      </c>
      <c r="H2503">
        <v>0</v>
      </c>
      <c r="I2503" t="s">
        <v>1860</v>
      </c>
    </row>
    <row r="2504" spans="1:9">
      <c r="A2504" t="s">
        <v>5841</v>
      </c>
      <c r="B2504">
        <v>162.32231775369746</v>
      </c>
      <c r="C2504">
        <v>168.53622500021118</v>
      </c>
      <c r="D2504">
        <v>160.90173118591713</v>
      </c>
      <c r="E2504">
        <v>165.14515686035156</v>
      </c>
      <c r="F2504">
        <v>9057600</v>
      </c>
      <c r="G2504">
        <v>1.08</v>
      </c>
      <c r="H2504">
        <v>0</v>
      </c>
      <c r="I2504" t="s">
        <v>1922</v>
      </c>
    </row>
    <row r="2505" spans="1:9">
      <c r="A2505" t="s">
        <v>5842</v>
      </c>
      <c r="B2505">
        <v>163.23903416244991</v>
      </c>
      <c r="C2505">
        <v>166.43004068316898</v>
      </c>
      <c r="D2505">
        <v>163.14680309042598</v>
      </c>
      <c r="E2505">
        <v>165.06509399414063</v>
      </c>
      <c r="F2505">
        <v>8606000</v>
      </c>
      <c r="G2505">
        <v>1.08</v>
      </c>
      <c r="H2505">
        <v>0</v>
      </c>
      <c r="I2505" t="s">
        <v>1986</v>
      </c>
    </row>
    <row r="2506" spans="1:9">
      <c r="A2506" t="s">
        <v>5843</v>
      </c>
      <c r="B2506">
        <v>159.20477045273884</v>
      </c>
      <c r="C2506">
        <v>160.53185673456281</v>
      </c>
      <c r="D2506">
        <v>156.68978363180338</v>
      </c>
      <c r="E2506">
        <v>158.85211181640625</v>
      </c>
      <c r="F2506">
        <v>2418400</v>
      </c>
      <c r="G2506">
        <v>1.08</v>
      </c>
      <c r="H2506">
        <v>0</v>
      </c>
      <c r="I2506" t="s">
        <v>2046</v>
      </c>
    </row>
    <row r="2507" spans="1:9">
      <c r="A2507" t="s">
        <v>5844</v>
      </c>
      <c r="B2507">
        <v>147.04351760769532</v>
      </c>
      <c r="C2507">
        <v>150.2856142512627</v>
      </c>
      <c r="D2507">
        <v>144.53952865300448</v>
      </c>
      <c r="E2507">
        <v>146.60438537597656</v>
      </c>
      <c r="F2507">
        <v>5805900</v>
      </c>
      <c r="G2507">
        <v>1.08</v>
      </c>
      <c r="H2507">
        <v>0</v>
      </c>
      <c r="I2507" t="s">
        <v>2109</v>
      </c>
    </row>
    <row r="2508" spans="1:9">
      <c r="A2508" t="s">
        <v>5845</v>
      </c>
      <c r="B2508">
        <v>120.5712084389959</v>
      </c>
      <c r="C2508">
        <v>121.86221125685668</v>
      </c>
      <c r="D2508">
        <v>117.75364169993188</v>
      </c>
      <c r="E2508">
        <v>117.83845520019533</v>
      </c>
      <c r="F2508">
        <v>9416500</v>
      </c>
      <c r="G2508">
        <v>1.1000000000000001</v>
      </c>
      <c r="H2508">
        <v>0</v>
      </c>
      <c r="I2508" t="s">
        <v>2171</v>
      </c>
    </row>
    <row r="2509" spans="1:9">
      <c r="A2509" t="s">
        <v>5846</v>
      </c>
      <c r="B2509">
        <v>103.06387283392236</v>
      </c>
      <c r="C2509">
        <v>106.92936079775554</v>
      </c>
      <c r="D2509">
        <v>102.90201907257196</v>
      </c>
      <c r="E2509">
        <v>105.48218536376952</v>
      </c>
      <c r="F2509">
        <v>7656100</v>
      </c>
      <c r="G2509">
        <v>1.1000000000000001</v>
      </c>
      <c r="H2509">
        <v>0</v>
      </c>
      <c r="I2509" t="s">
        <v>2235</v>
      </c>
    </row>
    <row r="2510" spans="1:9">
      <c r="A2510" t="s">
        <v>5847</v>
      </c>
      <c r="B2510">
        <v>143.87148229124324</v>
      </c>
      <c r="C2510">
        <v>145.89527506088797</v>
      </c>
      <c r="D2510">
        <v>143.11376559073619</v>
      </c>
      <c r="E2510">
        <v>143.76597595214844</v>
      </c>
      <c r="F2510">
        <v>3474400</v>
      </c>
      <c r="G2510">
        <v>1.1000000000000001</v>
      </c>
      <c r="H2510">
        <v>0</v>
      </c>
      <c r="I2510" t="s">
        <v>5848</v>
      </c>
    </row>
    <row r="2511" spans="1:9">
      <c r="A2511" t="s">
        <v>5849</v>
      </c>
      <c r="B2511">
        <v>154.80901862961994</v>
      </c>
      <c r="C2511">
        <v>156.06449082442182</v>
      </c>
      <c r="D2511">
        <v>153.14793506162511</v>
      </c>
      <c r="E2511">
        <v>153.51492309570313</v>
      </c>
      <c r="F2511">
        <v>2707900</v>
      </c>
      <c r="G2511">
        <v>1.1000000000000001</v>
      </c>
      <c r="H2511">
        <v>0</v>
      </c>
      <c r="I2511" t="s">
        <v>2358</v>
      </c>
    </row>
    <row r="2512" spans="1:9">
      <c r="A2512" t="s">
        <v>5850</v>
      </c>
      <c r="B2512">
        <v>162.86202517328741</v>
      </c>
      <c r="C2512">
        <v>162.93014833946921</v>
      </c>
      <c r="D2512">
        <v>154.72524984935927</v>
      </c>
      <c r="E2512">
        <v>154.99777221679688</v>
      </c>
      <c r="F2512">
        <v>25572100</v>
      </c>
      <c r="G2512">
        <v>1.1200000000000001</v>
      </c>
      <c r="H2512">
        <v>0</v>
      </c>
      <c r="I2512" t="s">
        <v>2426</v>
      </c>
    </row>
    <row r="2513" spans="1:9">
      <c r="A2513" t="s">
        <v>5851</v>
      </c>
      <c r="B2513">
        <v>125.48310514097832</v>
      </c>
      <c r="C2513">
        <v>126.52225971202677</v>
      </c>
      <c r="D2513">
        <v>117.84628089151398</v>
      </c>
      <c r="E2513">
        <v>119.32659149169922</v>
      </c>
      <c r="F2513">
        <v>64557700</v>
      </c>
      <c r="G2513">
        <v>1.1200000000000001</v>
      </c>
      <c r="H2513">
        <v>0</v>
      </c>
      <c r="I2513" t="s">
        <v>2490</v>
      </c>
    </row>
    <row r="2514" spans="1:9">
      <c r="A2514" t="s">
        <v>5852</v>
      </c>
      <c r="B2514">
        <v>127.74957012351986</v>
      </c>
      <c r="C2514">
        <v>128.37243909240317</v>
      </c>
      <c r="D2514">
        <v>125.38657690774622</v>
      </c>
      <c r="E2514">
        <v>126.05889129638672</v>
      </c>
      <c r="F2514">
        <v>6429000</v>
      </c>
      <c r="G2514">
        <v>1.1200000000000001</v>
      </c>
      <c r="H2514">
        <v>0</v>
      </c>
      <c r="I2514" t="s">
        <v>2544</v>
      </c>
    </row>
    <row r="2515" spans="1:9">
      <c r="A2515" t="s">
        <v>5853</v>
      </c>
      <c r="B2515">
        <v>97.050003051757798</v>
      </c>
      <c r="C2515">
        <v>97.25</v>
      </c>
      <c r="D2515">
        <v>94.809997558593764</v>
      </c>
      <c r="E2515">
        <v>95.260002136230483</v>
      </c>
      <c r="F2515">
        <v>10286400</v>
      </c>
      <c r="G2515">
        <v>1.1200000000000001</v>
      </c>
      <c r="H2515">
        <v>0</v>
      </c>
      <c r="I2515" t="s">
        <v>2607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EC18E2-67C6-468F-915C-CE37007D7B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34</vt:i4>
      </vt:variant>
      <vt:variant>
        <vt:lpstr>Named Ranges</vt:lpstr>
      </vt:variant>
      <vt:variant>
        <vt:i4>101</vt:i4>
      </vt:variant>
    </vt:vector>
  </HeadingPairs>
  <TitlesOfParts>
    <vt:vector size="135" baseType="lpstr">
      <vt:lpstr>Assumptions</vt:lpstr>
      <vt:lpstr>Historical Drivers</vt:lpstr>
      <vt:lpstr>Projected_Income_Statement</vt:lpstr>
      <vt:lpstr>Projected_Balance_Sheet</vt:lpstr>
      <vt:lpstr>Projected_Cash_Flow</vt:lpstr>
      <vt:lpstr>DCF</vt:lpstr>
      <vt:lpstr>KPI_Summary</vt:lpstr>
      <vt:lpstr>Export_Table</vt:lpstr>
      <vt:lpstr>Data_Extract</vt:lpstr>
      <vt:lpstr>Manual_Dax</vt:lpstr>
      <vt:lpstr>risk_free_rate</vt:lpstr>
      <vt:lpstr>ev_ebitda_comps</vt:lpstr>
      <vt:lpstr>target_capital_structure</vt:lpstr>
      <vt:lpstr>balance_sheet_fact</vt:lpstr>
      <vt:lpstr>balance_sheet_fact_advanced</vt:lpstr>
      <vt:lpstr>balance_sheet_ratios</vt:lpstr>
      <vt:lpstr>cash_flow_fact</vt:lpstr>
      <vt:lpstr>cash_flow_fact_advanced</vt:lpstr>
      <vt:lpstr>cash_flow_ratios</vt:lpstr>
      <vt:lpstr>financial_fact</vt:lpstr>
      <vt:lpstr>financial_fact_advanced</vt:lpstr>
      <vt:lpstr>stock_daily_returns</vt:lpstr>
      <vt:lpstr>stock_dividend_yield</vt:lpstr>
      <vt:lpstr>stock_history_fact</vt:lpstr>
      <vt:lpstr>target_valuation_history</vt:lpstr>
      <vt:lpstr>stock_pe_ratio</vt:lpstr>
      <vt:lpstr>stock_volatility</vt:lpstr>
      <vt:lpstr>stock_yearly_avg_close</vt:lpstr>
      <vt:lpstr>stock_yoy_change</vt:lpstr>
      <vt:lpstr>balance_sheet</vt:lpstr>
      <vt:lpstr>cash_flow</vt:lpstr>
      <vt:lpstr>date_dim</vt:lpstr>
      <vt:lpstr>income_statement</vt:lpstr>
      <vt:lpstr>stock_history</vt:lpstr>
      <vt:lpstr>AverageACL</vt:lpstr>
      <vt:lpstr>AverageAPIC</vt:lpstr>
      <vt:lpstr>AverageCapExGrowth</vt:lpstr>
      <vt:lpstr>AverageCLO</vt:lpstr>
      <vt:lpstr>AverageDA</vt:lpstr>
      <vt:lpstr>AverageDII</vt:lpstr>
      <vt:lpstr>AverageDilutedShares</vt:lpstr>
      <vt:lpstr>AverageDIVP</vt:lpstr>
      <vt:lpstr>AverageDPO</vt:lpstr>
      <vt:lpstr>AverageDSO</vt:lpstr>
      <vt:lpstr>AverageGrossMargin</vt:lpstr>
      <vt:lpstr>AverageInterestRate</vt:lpstr>
      <vt:lpstr>averagencdtl</vt:lpstr>
      <vt:lpstr>AverageOCA</vt:lpstr>
      <vt:lpstr>AverageOFIN</vt:lpstr>
      <vt:lpstr>AverageOL</vt:lpstr>
      <vt:lpstr>AverageOWC</vt:lpstr>
      <vt:lpstr>AverageSalePPE</vt:lpstr>
      <vt:lpstr>AverageSBC</vt:lpstr>
      <vt:lpstr>AverageSGAGrowth</vt:lpstr>
      <vt:lpstr>AverageTaxRate</vt:lpstr>
      <vt:lpstr>AverageTD</vt:lpstr>
      <vt:lpstr>AvgRevenueGrowthHist</vt:lpstr>
      <vt:lpstr>DilutedSharePrice</vt:lpstr>
      <vt:lpstr>DriverMatrix</vt:lpstr>
      <vt:lpstr>EBITDA_2030</vt:lpstr>
      <vt:lpstr>EndingCash</vt:lpstr>
      <vt:lpstr>EndingDilutedShares</vt:lpstr>
      <vt:lpstr>EndingTotalDebt</vt:lpstr>
      <vt:lpstr>EV</vt:lpstr>
      <vt:lpstr>ExitEbitdaMultiple</vt:lpstr>
      <vt:lpstr>ForecastEndYear</vt:lpstr>
      <vt:lpstr>ForecastYears</vt:lpstr>
      <vt:lpstr>g</vt:lpstr>
      <vt:lpstr>Goodwill</vt:lpstr>
      <vt:lpstr>NonRevolverLiabilites</vt:lpstr>
      <vt:lpstr>NumYears</vt:lpstr>
      <vt:lpstr>PreviousYearCapEx</vt:lpstr>
      <vt:lpstr>PreviousYearNetPPE</vt:lpstr>
      <vt:lpstr>PReviousYearSGA</vt:lpstr>
      <vt:lpstr>PreviousYearWorkingCapital</vt:lpstr>
      <vt:lpstr>PriorEndYearSharePrice</vt:lpstr>
      <vt:lpstr>PriorYearACL</vt:lpstr>
      <vt:lpstr>PriorYearAP</vt:lpstr>
      <vt:lpstr>prioryearapic</vt:lpstr>
      <vt:lpstr>PriorYearAR</vt:lpstr>
      <vt:lpstr>PriorYearAverageShares</vt:lpstr>
      <vt:lpstr>PriorYearCLO</vt:lpstr>
      <vt:lpstr>PriorYearCommonStock</vt:lpstr>
      <vt:lpstr>PriorYearEndCash</vt:lpstr>
      <vt:lpstr>PriorYearEndingDebt</vt:lpstr>
      <vt:lpstr>PriorYearGrossProfit</vt:lpstr>
      <vt:lpstr>PriorYearInventory</vt:lpstr>
      <vt:lpstr>PriorYearOCA</vt:lpstr>
      <vt:lpstr>PriorYearRE</vt:lpstr>
      <vt:lpstr>PriorYearRevenue</vt:lpstr>
      <vt:lpstr>Projected_Balance_Sheet</vt:lpstr>
      <vt:lpstr>Projected_Cash_Flow</vt:lpstr>
      <vt:lpstr>Projected_Income_Statement</vt:lpstr>
      <vt:lpstr>Rassumptions</vt:lpstr>
      <vt:lpstr>Rbalancesheet</vt:lpstr>
      <vt:lpstr>Rbalancesheettotals</vt:lpstr>
      <vt:lpstr>RCashFlow</vt:lpstr>
      <vt:lpstr>RCashflowCategory</vt:lpstr>
      <vt:lpstr>RCashflowtotals</vt:lpstr>
      <vt:lpstr>RDCF</vt:lpstr>
      <vt:lpstr>RDCFAssumptions</vt:lpstr>
      <vt:lpstr>Rdebttable</vt:lpstr>
      <vt:lpstr>RIncomeStatement</vt:lpstr>
      <vt:lpstr>RKPI_Summary</vt:lpstr>
      <vt:lpstr>RScenarioMultipliers</vt:lpstr>
      <vt:lpstr>RUFCF</vt:lpstr>
      <vt:lpstr>Scenario_Gross</vt:lpstr>
      <vt:lpstr>Scenario_OWC</vt:lpstr>
      <vt:lpstr>Scenario_SGA</vt:lpstr>
      <vt:lpstr>ScenarioACL</vt:lpstr>
      <vt:lpstr>ScenarioACR</vt:lpstr>
      <vt:lpstr>ScenarioCapEx</vt:lpstr>
      <vt:lpstr>ScenarioCLO</vt:lpstr>
      <vt:lpstr>ScenarioDA</vt:lpstr>
      <vt:lpstr>ScenarioDII</vt:lpstr>
      <vt:lpstr>ScenarioDIVP</vt:lpstr>
      <vt:lpstr>ScenarioDPO</vt:lpstr>
      <vt:lpstr>ScenarioDSO</vt:lpstr>
      <vt:lpstr>ScenarioGrowth_StartingPoint</vt:lpstr>
      <vt:lpstr>ScenarioOCA</vt:lpstr>
      <vt:lpstr>ScenarioOFIN</vt:lpstr>
      <vt:lpstr>ScenarioOL</vt:lpstr>
      <vt:lpstr>ScenarioSalePPE</vt:lpstr>
      <vt:lpstr>ScenarioSBC</vt:lpstr>
      <vt:lpstr>ScenarioSelect</vt:lpstr>
      <vt:lpstr>ScenarioTD</vt:lpstr>
      <vt:lpstr>StartYear</vt:lpstr>
      <vt:lpstr>Taper_Amount__OWC</vt:lpstr>
      <vt:lpstr>TaperAmount</vt:lpstr>
      <vt:lpstr>TaperAmountCapEx</vt:lpstr>
      <vt:lpstr>TaperAmountDA</vt:lpstr>
      <vt:lpstr>TaperAmountRevenue</vt:lpstr>
      <vt:lpstr>TaperAmountSGAGross</vt:lpstr>
      <vt:lpstr>UFCF_2030</vt:lpstr>
      <vt:lpstr>WACC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Drake Guthrie</dc:creator>
  <cp:lastModifiedBy>Drake Guthrie</cp:lastModifiedBy>
  <dcterms:created xsi:type="dcterms:W3CDTF">2025-07-16T21:53:38Z</dcterms:created>
  <dcterms:modified xsi:type="dcterms:W3CDTF">2025-07-31T18:47:28Z</dcterms:modified>
</cp:coreProperties>
</file>